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<sst xmlns="http://schemas.openxmlformats.org/spreadsheetml/2006/main" count="859" uniqueCount="304">
  <si>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Western Cape: Overberg(DC3)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</si>
  <si>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</si>
  <si>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</si>
  <si>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</si>
  <si>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</si>
  <si>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</si>
  <si>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</si>
  <si>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</si>
  <si>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</si>
  <si>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</si>
  <si>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</si>
  <si>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</si>
  <si>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</si>
  <si>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</si>
  <si>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</si>
  <si>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</si>
  <si>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</si>
  <si>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</si>
  <si>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</si>
  <si>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</si>
  <si>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</si>
  <si>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</si>
  <si>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</si>
  <si>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</si>
  <si>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</si>
  <si>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</si>
  <si>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</si>
  <si>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</si>
  <si>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</si>
  <si>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</si>
  <si>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</si>
  <si>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</si>
  <si>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</si>
  <si>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</si>
  <si>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</si>
  <si>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</si>
  <si>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</si>
  <si>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</si>
  <si>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</si>
  <si>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</si>
  <si>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</si>
  <si>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</si>
  <si>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</si>
  <si>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</si>
  <si>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</si>
  <si>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</si>
  <si>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</si>
  <si>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</si>
  <si>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</si>
  <si>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</si>
  <si>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</si>
  <si>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</si>
  <si>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</si>
  <si>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</si>
  <si>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</si>
  <si>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</si>
  <si>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</si>
  <si>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</si>
  <si>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</si>
  <si>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</si>
  <si>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</si>
  <si>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</si>
  <si>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</si>
  <si>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</si>
  <si>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</si>
  <si>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</si>
  <si>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</si>
  <si>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</si>
  <si>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</si>
  <si>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</si>
  <si>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Overberg(DC3)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</si>
  <si>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</si>
  <si>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</si>
  <si>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</si>
  <si>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</si>
  <si>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</si>
  <si>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</si>
  <si>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</si>
  <si>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</si>
  <si>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</si>
  <si>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</si>
  <si>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</si>
  <si>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</si>
  <si>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</si>
  <si>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</si>
  <si>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</si>
  <si>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</si>
  <si>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</si>
  <si>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</si>
  <si>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</si>
  <si>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</si>
  <si>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</si>
  <si>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</si>
  <si>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</si>
  <si>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</si>
  <si>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</si>
  <si>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</si>
  <si>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</si>
  <si>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</si>
  <si>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</si>
  <si>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Overberg(DC3)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</si>
  <si>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</si>
  <si>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</si>
  <si>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</si>
  <si>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</si>
  <si>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</si>
  <si>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</si>
  <si>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</si>
  <si>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</si>
  <si>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</si>
  <si>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</si>
  <si>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</si>
  <si>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</si>
  <si>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</si>
  <si>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</si>
  <si>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</si>
  <si>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</si>
  <si>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</si>
  <si>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</si>
  <si>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</si>
  <si>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</si>
  <si>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</si>
  <si>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</si>
  <si>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</si>
  <si>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</si>
  <si>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</si>
  <si>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</si>
  <si>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</si>
  <si>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</si>
  <si>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Overberg(DC3)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</si>
  <si>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</si>
  <si>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</si>
  <si>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</si>
  <si>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</si>
  <si>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</si>
  <si>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</si>
  <si>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</si>
  <si>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</si>
  <si>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</si>
  <si>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</si>
  <si>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Overberg(DC3)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</si>
  <si>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</si>
  <si>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</si>
  <si>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</si>
  <si>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</si>
  <si>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</si>
  <si>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</si>
  <si>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</si>
  <si>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</si>
  <si>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</si>
  <si>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</si>
  <si>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</si>
  <si>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</si>
  <si>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</si>
  <si>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</si>
  <si>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</si>
  <si>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</si>
  <si>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</si>
  <si>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</si>
  <si>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</si>
  <si>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</si>
  <si>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</si>
  <si>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</si>
  <si>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</si>
  <si>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</si>
  <si>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</si>
  <si>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</si>
  <si>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</si>
  <si>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</si>
  <si>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</si>
  <si>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</si>
  <si>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</si>
  <si>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</si>
  <si>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</si>
  <si>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Overberg(DC3)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</si>
  <si>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</si>
  <si>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</si>
  <si>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</si>
  <si>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</si>
  <si>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</si>
  <si>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</si>
  <si>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</si>
  <si>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</si>
  <si>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</si>
  <si>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</si>
  <si>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</si>
  <si>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</si>
  <si>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</si>
  <si>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</si>
  <si>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</si>
  <si>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</si>
  <si>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</si>
  <si>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</si>
  <si>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</si>
  <si>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</si>
  <si>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</si>
  <si>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</si>
  <si>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</si>
  <si>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</si>
  <si>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</si>
  <si>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</si>
  <si>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</si>
  <si>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Overberg(DC3)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</si>
  <si>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</si>
  <si>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</si>
  <si>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</si>
  <si>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</si>
  <si>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</si>
  <si>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</si>
  <si>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</si>
  <si>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</si>
  <si>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</si>
  <si>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</si>
  <si>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</si>
  <si>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</si>
  <si>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</si>
  <si>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</si>
  <si>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</si>
  <si>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</si>
  <si>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</si>
  <si>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</si>
  <si>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</si>
  <si>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</si>
  <si>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</si>
  <si>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</si>
  <si>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</si>
  <si>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</si>
  <si>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</si>
  <si>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Overberg(DC3)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</si>
  <si>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</si>
  <si>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</si>
  <si>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</si>
  <si>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</si>
  <si>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</si>
  <si>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</si>
  <si>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</si>
  <si>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</si>
  <si>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</si>
  <si>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</si>
  <si>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</si>
  <si>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</si>
  <si>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</si>
  <si>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</si>
  <si>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</si>
  <si>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</si>
  <si>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</si>
  <si>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</si>
  <si>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</si>
  <si>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</si>
  <si>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</si>
  <si>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</si>
  <si>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</si>
  <si>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</si>
  <si>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</si>
  <si>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</si>
  <si>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</si>
  <si>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</si>
  <si>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</si>
  <si>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</si>
  <si>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</si>
  <si>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</si>
  <si>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</si>
  <si>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</si>
  <si>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</si>
  <si>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Overberg(DC3)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</si>
  <si>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</si>
  <si>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</si>
  <si>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Western Cape: Overberg(DC3)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</si>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</sst>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74753</v>
      </c>
      <c r="C6" s="19">
        <v>0</v>
      </c>
      <c r="D6" s="59">
        <v>9921491</v>
      </c>
      <c r="E6" s="60">
        <v>9921491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4960740</v>
      </c>
      <c r="X6" s="60">
        <v>-4960740</v>
      </c>
      <c r="Y6" s="61">
        <v>-100</v>
      </c>
      <c r="Z6" s="62">
        <v>9921491</v>
      </c>
    </row>
    <row r="7" spans="1:26" ht="12.75">
      <c r="A7" s="58" t="s">
        <v>33</v>
      </c>
      <c r="B7" s="19">
        <v>2936533</v>
      </c>
      <c r="C7" s="19">
        <v>0</v>
      </c>
      <c r="D7" s="59">
        <v>1400000</v>
      </c>
      <c r="E7" s="60">
        <v>1400000</v>
      </c>
      <c r="F7" s="60">
        <v>104033</v>
      </c>
      <c r="G7" s="60">
        <v>135742</v>
      </c>
      <c r="H7" s="60">
        <v>86822</v>
      </c>
      <c r="I7" s="60">
        <v>326597</v>
      </c>
      <c r="J7" s="60">
        <v>54948</v>
      </c>
      <c r="K7" s="60">
        <v>51414</v>
      </c>
      <c r="L7" s="60">
        <v>20039</v>
      </c>
      <c r="M7" s="60">
        <v>126401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452998</v>
      </c>
      <c r="W7" s="60">
        <v>699996</v>
      </c>
      <c r="X7" s="60">
        <v>-246998</v>
      </c>
      <c r="Y7" s="61">
        <v>-35.29</v>
      </c>
      <c r="Z7" s="62">
        <v>1400000</v>
      </c>
    </row>
    <row r="8" spans="1:26" ht="12.75">
      <c r="A8" s="58" t="s">
        <v>34</v>
      </c>
      <c r="B8" s="19">
        <v>147426967</v>
      </c>
      <c r="C8" s="19">
        <v>0</v>
      </c>
      <c r="D8" s="59">
        <v>158024106</v>
      </c>
      <c r="E8" s="60">
        <v>158024106</v>
      </c>
      <c r="F8" s="60">
        <v>28307221</v>
      </c>
      <c r="G8" s="60">
        <v>14779232</v>
      </c>
      <c r="H8" s="60">
        <v>9263723</v>
      </c>
      <c r="I8" s="60">
        <v>52350176</v>
      </c>
      <c r="J8" s="60">
        <v>4400052</v>
      </c>
      <c r="K8" s="60">
        <v>8879242</v>
      </c>
      <c r="L8" s="60">
        <v>22994000</v>
      </c>
      <c r="M8" s="60">
        <v>36273294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88623470</v>
      </c>
      <c r="W8" s="60">
        <v>35966706</v>
      </c>
      <c r="X8" s="60">
        <v>52656764</v>
      </c>
      <c r="Y8" s="61">
        <v>146.4</v>
      </c>
      <c r="Z8" s="62">
        <v>158024106</v>
      </c>
    </row>
    <row r="9" spans="1:26" ht="12.75">
      <c r="A9" s="58" t="s">
        <v>35</v>
      </c>
      <c r="B9" s="19">
        <v>35703564</v>
      </c>
      <c r="C9" s="19">
        <v>0</v>
      </c>
      <c r="D9" s="59">
        <v>32686381</v>
      </c>
      <c r="E9" s="60">
        <v>32686381</v>
      </c>
      <c r="F9" s="60">
        <v>1255688</v>
      </c>
      <c r="G9" s="60">
        <v>1368281</v>
      </c>
      <c r="H9" s="60">
        <v>2085439</v>
      </c>
      <c r="I9" s="60">
        <v>4709408</v>
      </c>
      <c r="J9" s="60">
        <v>5061240</v>
      </c>
      <c r="K9" s="60">
        <v>1425235</v>
      </c>
      <c r="L9" s="60">
        <v>1882652</v>
      </c>
      <c r="M9" s="60">
        <v>8369127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13078535</v>
      </c>
      <c r="W9" s="60">
        <v>58915902</v>
      </c>
      <c r="X9" s="60">
        <v>-45837367</v>
      </c>
      <c r="Y9" s="61">
        <v>-77.8</v>
      </c>
      <c r="Z9" s="62">
        <v>32686381</v>
      </c>
    </row>
    <row r="10" spans="1:26" ht="22.5">
      <c r="A10" s="63" t="s">
        <v>279</v>
      </c>
      <c r="B10" s="64">
        <f>SUM(B5:B9)</f>
        <v>186141817</v>
      </c>
      <c r="C10" s="64">
        <f>SUM(C5:C9)</f>
        <v>0</v>
      </c>
      <c r="D10" s="65">
        <f aca="true" t="shared" si="0" ref="D10:Z10">SUM(D5:D9)</f>
        <v>202031978</v>
      </c>
      <c r="E10" s="66">
        <f t="shared" si="0"/>
        <v>202031978</v>
      </c>
      <c r="F10" s="66">
        <f t="shared" si="0"/>
        <v>29666942</v>
      </c>
      <c r="G10" s="66">
        <f t="shared" si="0"/>
        <v>16283255</v>
      </c>
      <c r="H10" s="66">
        <f t="shared" si="0"/>
        <v>11435984</v>
      </c>
      <c r="I10" s="66">
        <f t="shared" si="0"/>
        <v>57386181</v>
      </c>
      <c r="J10" s="66">
        <f t="shared" si="0"/>
        <v>9516240</v>
      </c>
      <c r="K10" s="66">
        <f t="shared" si="0"/>
        <v>10355891</v>
      </c>
      <c r="L10" s="66">
        <f t="shared" si="0"/>
        <v>24896691</v>
      </c>
      <c r="M10" s="66">
        <f t="shared" si="0"/>
        <v>44768822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102155003</v>
      </c>
      <c r="W10" s="66">
        <f t="shared" si="0"/>
        <v>100543344</v>
      </c>
      <c r="X10" s="66">
        <f t="shared" si="0"/>
        <v>1611659</v>
      </c>
      <c r="Y10" s="67">
        <f>+IF(W10&lt;&gt;0,(X10/W10)*100,0)</f>
        <v>1.602949470230471</v>
      </c>
      <c r="Z10" s="68">
        <f t="shared" si="0"/>
        <v>202031978</v>
      </c>
    </row>
    <row r="11" spans="1:26" ht="12.75">
      <c r="A11" s="58" t="s">
        <v>37</v>
      </c>
      <c r="B11" s="19">
        <v>91112723</v>
      </c>
      <c r="C11" s="19">
        <v>0</v>
      </c>
      <c r="D11" s="59">
        <v>105553309</v>
      </c>
      <c r="E11" s="60">
        <v>105553309</v>
      </c>
      <c r="F11" s="60">
        <v>7151806</v>
      </c>
      <c r="G11" s="60">
        <v>8341957</v>
      </c>
      <c r="H11" s="60">
        <v>7506363</v>
      </c>
      <c r="I11" s="60">
        <v>23000126</v>
      </c>
      <c r="J11" s="60">
        <v>7527953</v>
      </c>
      <c r="K11" s="60">
        <v>12296079</v>
      </c>
      <c r="L11" s="60">
        <v>7858802</v>
      </c>
      <c r="M11" s="60">
        <v>27682834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50682960</v>
      </c>
      <c r="W11" s="60">
        <v>54250350</v>
      </c>
      <c r="X11" s="60">
        <v>-3567390</v>
      </c>
      <c r="Y11" s="61">
        <v>-6.58</v>
      </c>
      <c r="Z11" s="62">
        <v>105553309</v>
      </c>
    </row>
    <row r="12" spans="1:26" ht="12.75">
      <c r="A12" s="58" t="s">
        <v>38</v>
      </c>
      <c r="B12" s="19">
        <v>6141571</v>
      </c>
      <c r="C12" s="19">
        <v>0</v>
      </c>
      <c r="D12" s="59">
        <v>6168774</v>
      </c>
      <c r="E12" s="60">
        <v>6168774</v>
      </c>
      <c r="F12" s="60">
        <v>495487</v>
      </c>
      <c r="G12" s="60">
        <v>479579</v>
      </c>
      <c r="H12" s="60">
        <v>513915</v>
      </c>
      <c r="I12" s="60">
        <v>1488981</v>
      </c>
      <c r="J12" s="60">
        <v>490079</v>
      </c>
      <c r="K12" s="60">
        <v>488347</v>
      </c>
      <c r="L12" s="60">
        <v>558328</v>
      </c>
      <c r="M12" s="60">
        <v>1536754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3025735</v>
      </c>
      <c r="W12" s="60">
        <v>3084378</v>
      </c>
      <c r="X12" s="60">
        <v>-58643</v>
      </c>
      <c r="Y12" s="61">
        <v>-1.9</v>
      </c>
      <c r="Z12" s="62">
        <v>6168774</v>
      </c>
    </row>
    <row r="13" spans="1:26" ht="12.75">
      <c r="A13" s="58" t="s">
        <v>280</v>
      </c>
      <c r="B13" s="19">
        <v>3694560</v>
      </c>
      <c r="C13" s="19">
        <v>0</v>
      </c>
      <c r="D13" s="59">
        <v>3101298</v>
      </c>
      <c r="E13" s="60">
        <v>3101298</v>
      </c>
      <c r="F13" s="60">
        <v>0</v>
      </c>
      <c r="G13" s="60">
        <v>3630</v>
      </c>
      <c r="H13" s="60">
        <v>5554</v>
      </c>
      <c r="I13" s="60">
        <v>9184</v>
      </c>
      <c r="J13" s="60">
        <v>12481</v>
      </c>
      <c r="K13" s="60">
        <v>236</v>
      </c>
      <c r="L13" s="60">
        <v>0</v>
      </c>
      <c r="M13" s="60">
        <v>12717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21901</v>
      </c>
      <c r="W13" s="60">
        <v>1550448</v>
      </c>
      <c r="X13" s="60">
        <v>-1528547</v>
      </c>
      <c r="Y13" s="61">
        <v>-98.59</v>
      </c>
      <c r="Z13" s="62">
        <v>3101298</v>
      </c>
    </row>
    <row r="14" spans="1:26" ht="12.75">
      <c r="A14" s="58" t="s">
        <v>40</v>
      </c>
      <c r="B14" s="19">
        <v>7999174</v>
      </c>
      <c r="C14" s="19">
        <v>0</v>
      </c>
      <c r="D14" s="59">
        <v>5625450</v>
      </c>
      <c r="E14" s="60">
        <v>5625450</v>
      </c>
      <c r="F14" s="60">
        <v>7910</v>
      </c>
      <c r="G14" s="60">
        <v>23960</v>
      </c>
      <c r="H14" s="60">
        <v>31169</v>
      </c>
      <c r="I14" s="60">
        <v>63039</v>
      </c>
      <c r="J14" s="60">
        <v>14253</v>
      </c>
      <c r="K14" s="60">
        <v>6334</v>
      </c>
      <c r="L14" s="60">
        <v>5800</v>
      </c>
      <c r="M14" s="60">
        <v>26387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89426</v>
      </c>
      <c r="W14" s="60">
        <v>1438500</v>
      </c>
      <c r="X14" s="60">
        <v>-1349074</v>
      </c>
      <c r="Y14" s="61">
        <v>-93.78</v>
      </c>
      <c r="Z14" s="62">
        <v>5625450</v>
      </c>
    </row>
    <row r="15" spans="1:26" ht="12.75">
      <c r="A15" s="58" t="s">
        <v>41</v>
      </c>
      <c r="B15" s="19">
        <v>0</v>
      </c>
      <c r="C15" s="19">
        <v>0</v>
      </c>
      <c r="D15" s="59">
        <v>43940998</v>
      </c>
      <c r="E15" s="60">
        <v>43940998</v>
      </c>
      <c r="F15" s="60">
        <v>1407422</v>
      </c>
      <c r="G15" s="60">
        <v>5277016</v>
      </c>
      <c r="H15" s="60">
        <v>3398798</v>
      </c>
      <c r="I15" s="60">
        <v>10083236</v>
      </c>
      <c r="J15" s="60">
        <v>4043664</v>
      </c>
      <c r="K15" s="60">
        <v>7451051</v>
      </c>
      <c r="L15" s="60">
        <v>3339959</v>
      </c>
      <c r="M15" s="60">
        <v>14834674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24917910</v>
      </c>
      <c r="W15" s="60">
        <v>21969672</v>
      </c>
      <c r="X15" s="60">
        <v>2948238</v>
      </c>
      <c r="Y15" s="61">
        <v>13.42</v>
      </c>
      <c r="Z15" s="62">
        <v>43940998</v>
      </c>
    </row>
    <row r="16" spans="1:26" ht="12.75">
      <c r="A16" s="69" t="s">
        <v>42</v>
      </c>
      <c r="B16" s="19">
        <v>120000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79362198</v>
      </c>
      <c r="C17" s="19">
        <v>0</v>
      </c>
      <c r="D17" s="59">
        <v>37515197</v>
      </c>
      <c r="E17" s="60">
        <v>37515197</v>
      </c>
      <c r="F17" s="60">
        <v>471870</v>
      </c>
      <c r="G17" s="60">
        <v>2316428</v>
      </c>
      <c r="H17" s="60">
        <v>2529945</v>
      </c>
      <c r="I17" s="60">
        <v>5318243</v>
      </c>
      <c r="J17" s="60">
        <v>3154780</v>
      </c>
      <c r="K17" s="60">
        <v>3622382</v>
      </c>
      <c r="L17" s="60">
        <v>4108399</v>
      </c>
      <c r="M17" s="60">
        <v>10885561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16203804</v>
      </c>
      <c r="W17" s="60">
        <v>19553160</v>
      </c>
      <c r="X17" s="60">
        <v>-3349356</v>
      </c>
      <c r="Y17" s="61">
        <v>-17.13</v>
      </c>
      <c r="Z17" s="62">
        <v>37515197</v>
      </c>
    </row>
    <row r="18" spans="1:26" ht="12.75">
      <c r="A18" s="70" t="s">
        <v>44</v>
      </c>
      <c r="B18" s="71">
        <f>SUM(B11:B17)</f>
        <v>188430226</v>
      </c>
      <c r="C18" s="71">
        <f>SUM(C11:C17)</f>
        <v>0</v>
      </c>
      <c r="D18" s="72">
        <f aca="true" t="shared" si="1" ref="D18:Z18">SUM(D11:D17)</f>
        <v>201905026</v>
      </c>
      <c r="E18" s="73">
        <f t="shared" si="1"/>
        <v>201905026</v>
      </c>
      <c r="F18" s="73">
        <f t="shared" si="1"/>
        <v>9534495</v>
      </c>
      <c r="G18" s="73">
        <f t="shared" si="1"/>
        <v>16442570</v>
      </c>
      <c r="H18" s="73">
        <f t="shared" si="1"/>
        <v>13985744</v>
      </c>
      <c r="I18" s="73">
        <f t="shared" si="1"/>
        <v>39962809</v>
      </c>
      <c r="J18" s="73">
        <f t="shared" si="1"/>
        <v>15243210</v>
      </c>
      <c r="K18" s="73">
        <f t="shared" si="1"/>
        <v>23864429</v>
      </c>
      <c r="L18" s="73">
        <f t="shared" si="1"/>
        <v>15871288</v>
      </c>
      <c r="M18" s="73">
        <f t="shared" si="1"/>
        <v>54978927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94941736</v>
      </c>
      <c r="W18" s="73">
        <f t="shared" si="1"/>
        <v>101846508</v>
      </c>
      <c r="X18" s="73">
        <f t="shared" si="1"/>
        <v>-6904772</v>
      </c>
      <c r="Y18" s="67">
        <f>+IF(W18&lt;&gt;0,(X18/W18)*100,0)</f>
        <v>-6.779586394852144</v>
      </c>
      <c r="Z18" s="74">
        <f t="shared" si="1"/>
        <v>201905026</v>
      </c>
    </row>
    <row r="19" spans="1:26" ht="12.75">
      <c r="A19" s="70" t="s">
        <v>45</v>
      </c>
      <c r="B19" s="75">
        <f>+B10-B18</f>
        <v>-2288409</v>
      </c>
      <c r="C19" s="75">
        <f>+C10-C18</f>
        <v>0</v>
      </c>
      <c r="D19" s="76">
        <f aca="true" t="shared" si="2" ref="D19:Z19">+D10-D18</f>
        <v>126952</v>
      </c>
      <c r="E19" s="77">
        <f t="shared" si="2"/>
        <v>126952</v>
      </c>
      <c r="F19" s="77">
        <f t="shared" si="2"/>
        <v>20132447</v>
      </c>
      <c r="G19" s="77">
        <f t="shared" si="2"/>
        <v>-159315</v>
      </c>
      <c r="H19" s="77">
        <f t="shared" si="2"/>
        <v>-2549760</v>
      </c>
      <c r="I19" s="77">
        <f t="shared" si="2"/>
        <v>17423372</v>
      </c>
      <c r="J19" s="77">
        <f t="shared" si="2"/>
        <v>-5726970</v>
      </c>
      <c r="K19" s="77">
        <f t="shared" si="2"/>
        <v>-13508538</v>
      </c>
      <c r="L19" s="77">
        <f t="shared" si="2"/>
        <v>9025403</v>
      </c>
      <c r="M19" s="77">
        <f t="shared" si="2"/>
        <v>-10210105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7213267</v>
      </c>
      <c r="W19" s="77">
        <f>IF(E10=E18,0,W10-W18)</f>
        <v>-1303164</v>
      </c>
      <c r="X19" s="77">
        <f t="shared" si="2"/>
        <v>8516431</v>
      </c>
      <c r="Y19" s="78">
        <f>+IF(W19&lt;&gt;0,(X19/W19)*100,0)</f>
        <v>-653.5195109748274</v>
      </c>
      <c r="Z19" s="79">
        <f t="shared" si="2"/>
        <v>126952</v>
      </c>
    </row>
    <row r="20" spans="1:26" ht="12.75">
      <c r="A20" s="58" t="s">
        <v>46</v>
      </c>
      <c r="B20" s="19">
        <v>0</v>
      </c>
      <c r="C20" s="19">
        <v>0</v>
      </c>
      <c r="D20" s="59">
        <v>1483000</v>
      </c>
      <c r="E20" s="60">
        <v>1483000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1816170</v>
      </c>
      <c r="X20" s="60">
        <v>-1816170</v>
      </c>
      <c r="Y20" s="61">
        <v>-100</v>
      </c>
      <c r="Z20" s="62">
        <v>1483000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-2288409</v>
      </c>
      <c r="C22" s="86">
        <f>SUM(C19:C21)</f>
        <v>0</v>
      </c>
      <c r="D22" s="87">
        <f aca="true" t="shared" si="3" ref="D22:Z22">SUM(D19:D21)</f>
        <v>1609952</v>
      </c>
      <c r="E22" s="88">
        <f t="shared" si="3"/>
        <v>1609952</v>
      </c>
      <c r="F22" s="88">
        <f t="shared" si="3"/>
        <v>20132447</v>
      </c>
      <c r="G22" s="88">
        <f t="shared" si="3"/>
        <v>-159315</v>
      </c>
      <c r="H22" s="88">
        <f t="shared" si="3"/>
        <v>-2549760</v>
      </c>
      <c r="I22" s="88">
        <f t="shared" si="3"/>
        <v>17423372</v>
      </c>
      <c r="J22" s="88">
        <f t="shared" si="3"/>
        <v>-5726970</v>
      </c>
      <c r="K22" s="88">
        <f t="shared" si="3"/>
        <v>-13508538</v>
      </c>
      <c r="L22" s="88">
        <f t="shared" si="3"/>
        <v>9025403</v>
      </c>
      <c r="M22" s="88">
        <f t="shared" si="3"/>
        <v>-10210105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7213267</v>
      </c>
      <c r="W22" s="88">
        <f t="shared" si="3"/>
        <v>513006</v>
      </c>
      <c r="X22" s="88">
        <f t="shared" si="3"/>
        <v>6700261</v>
      </c>
      <c r="Y22" s="89">
        <f>+IF(W22&lt;&gt;0,(X22/W22)*100,0)</f>
        <v>1306.078486411465</v>
      </c>
      <c r="Z22" s="90">
        <f t="shared" si="3"/>
        <v>1609952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-2288409</v>
      </c>
      <c r="C24" s="75">
        <f>SUM(C22:C23)</f>
        <v>0</v>
      </c>
      <c r="D24" s="76">
        <f aca="true" t="shared" si="4" ref="D24:Z24">SUM(D22:D23)</f>
        <v>1609952</v>
      </c>
      <c r="E24" s="77">
        <f t="shared" si="4"/>
        <v>1609952</v>
      </c>
      <c r="F24" s="77">
        <f t="shared" si="4"/>
        <v>20132447</v>
      </c>
      <c r="G24" s="77">
        <f t="shared" si="4"/>
        <v>-159315</v>
      </c>
      <c r="H24" s="77">
        <f t="shared" si="4"/>
        <v>-2549760</v>
      </c>
      <c r="I24" s="77">
        <f t="shared" si="4"/>
        <v>17423372</v>
      </c>
      <c r="J24" s="77">
        <f t="shared" si="4"/>
        <v>-5726970</v>
      </c>
      <c r="K24" s="77">
        <f t="shared" si="4"/>
        <v>-13508538</v>
      </c>
      <c r="L24" s="77">
        <f t="shared" si="4"/>
        <v>9025403</v>
      </c>
      <c r="M24" s="77">
        <f t="shared" si="4"/>
        <v>-10210105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7213267</v>
      </c>
      <c r="W24" s="77">
        <f t="shared" si="4"/>
        <v>513006</v>
      </c>
      <c r="X24" s="77">
        <f t="shared" si="4"/>
        <v>6700261</v>
      </c>
      <c r="Y24" s="78">
        <f>+IF(W24&lt;&gt;0,(X24/W24)*100,0)</f>
        <v>1306.078486411465</v>
      </c>
      <c r="Z24" s="79">
        <f t="shared" si="4"/>
        <v>1609952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5331902</v>
      </c>
      <c r="C27" s="22">
        <v>0</v>
      </c>
      <c r="D27" s="99">
        <v>32740541</v>
      </c>
      <c r="E27" s="100">
        <v>32740541</v>
      </c>
      <c r="F27" s="100">
        <v>1647805</v>
      </c>
      <c r="G27" s="100">
        <v>15040</v>
      </c>
      <c r="H27" s="100">
        <v>3277967</v>
      </c>
      <c r="I27" s="100">
        <v>4940812</v>
      </c>
      <c r="J27" s="100">
        <v>3385967</v>
      </c>
      <c r="K27" s="100">
        <v>5084517</v>
      </c>
      <c r="L27" s="100">
        <v>2063163</v>
      </c>
      <c r="M27" s="100">
        <v>10533647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15474459</v>
      </c>
      <c r="W27" s="100">
        <v>16370271</v>
      </c>
      <c r="X27" s="100">
        <v>-895812</v>
      </c>
      <c r="Y27" s="101">
        <v>-5.47</v>
      </c>
      <c r="Z27" s="102">
        <v>32740541</v>
      </c>
    </row>
    <row r="28" spans="1:26" ht="12.75">
      <c r="A28" s="103" t="s">
        <v>46</v>
      </c>
      <c r="B28" s="19">
        <v>890000</v>
      </c>
      <c r="C28" s="19">
        <v>0</v>
      </c>
      <c r="D28" s="59">
        <v>1483000</v>
      </c>
      <c r="E28" s="60">
        <v>1483000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741500</v>
      </c>
      <c r="X28" s="60">
        <v>-741500</v>
      </c>
      <c r="Y28" s="61">
        <v>-100</v>
      </c>
      <c r="Z28" s="62">
        <v>1483000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26977041</v>
      </c>
      <c r="E30" s="60">
        <v>26977041</v>
      </c>
      <c r="F30" s="60">
        <v>1642560</v>
      </c>
      <c r="G30" s="60">
        <v>0</v>
      </c>
      <c r="H30" s="60">
        <v>2621258</v>
      </c>
      <c r="I30" s="60">
        <v>4263818</v>
      </c>
      <c r="J30" s="60">
        <v>3064363</v>
      </c>
      <c r="K30" s="60">
        <v>4400261</v>
      </c>
      <c r="L30" s="60">
        <v>1822663</v>
      </c>
      <c r="M30" s="60">
        <v>9287287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13551105</v>
      </c>
      <c r="W30" s="60">
        <v>13488521</v>
      </c>
      <c r="X30" s="60">
        <v>62584</v>
      </c>
      <c r="Y30" s="61">
        <v>0.46</v>
      </c>
      <c r="Z30" s="62">
        <v>26977041</v>
      </c>
    </row>
    <row r="31" spans="1:26" ht="12.75">
      <c r="A31" s="58" t="s">
        <v>53</v>
      </c>
      <c r="B31" s="19">
        <v>4441904</v>
      </c>
      <c r="C31" s="19">
        <v>0</v>
      </c>
      <c r="D31" s="59">
        <v>4280500</v>
      </c>
      <c r="E31" s="60">
        <v>4280500</v>
      </c>
      <c r="F31" s="60">
        <v>5245</v>
      </c>
      <c r="G31" s="60">
        <v>15040</v>
      </c>
      <c r="H31" s="60">
        <v>656709</v>
      </c>
      <c r="I31" s="60">
        <v>676994</v>
      </c>
      <c r="J31" s="60">
        <v>321603</v>
      </c>
      <c r="K31" s="60">
        <v>684256</v>
      </c>
      <c r="L31" s="60">
        <v>240500</v>
      </c>
      <c r="M31" s="60">
        <v>1246359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1923353</v>
      </c>
      <c r="W31" s="60">
        <v>2140250</v>
      </c>
      <c r="X31" s="60">
        <v>-216897</v>
      </c>
      <c r="Y31" s="61">
        <v>-10.13</v>
      </c>
      <c r="Z31" s="62">
        <v>4280500</v>
      </c>
    </row>
    <row r="32" spans="1:26" ht="12.75">
      <c r="A32" s="70" t="s">
        <v>54</v>
      </c>
      <c r="B32" s="22">
        <f>SUM(B28:B31)</f>
        <v>5331904</v>
      </c>
      <c r="C32" s="22">
        <f>SUM(C28:C31)</f>
        <v>0</v>
      </c>
      <c r="D32" s="99">
        <f aca="true" t="shared" si="5" ref="D32:Z32">SUM(D28:D31)</f>
        <v>32740541</v>
      </c>
      <c r="E32" s="100">
        <f t="shared" si="5"/>
        <v>32740541</v>
      </c>
      <c r="F32" s="100">
        <f t="shared" si="5"/>
        <v>1647805</v>
      </c>
      <c r="G32" s="100">
        <f t="shared" si="5"/>
        <v>15040</v>
      </c>
      <c r="H32" s="100">
        <f t="shared" si="5"/>
        <v>3277967</v>
      </c>
      <c r="I32" s="100">
        <f t="shared" si="5"/>
        <v>4940812</v>
      </c>
      <c r="J32" s="100">
        <f t="shared" si="5"/>
        <v>3385966</v>
      </c>
      <c r="K32" s="100">
        <f t="shared" si="5"/>
        <v>5084517</v>
      </c>
      <c r="L32" s="100">
        <f t="shared" si="5"/>
        <v>2063163</v>
      </c>
      <c r="M32" s="100">
        <f t="shared" si="5"/>
        <v>10533646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15474458</v>
      </c>
      <c r="W32" s="100">
        <f t="shared" si="5"/>
        <v>16370271</v>
      </c>
      <c r="X32" s="100">
        <f t="shared" si="5"/>
        <v>-895813</v>
      </c>
      <c r="Y32" s="101">
        <f>+IF(W32&lt;&gt;0,(X32/W32)*100,0)</f>
        <v>-5.472194076689385</v>
      </c>
      <c r="Z32" s="102">
        <f t="shared" si="5"/>
        <v>32740541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41561658</v>
      </c>
      <c r="C35" s="19">
        <v>0</v>
      </c>
      <c r="D35" s="59">
        <v>31281949</v>
      </c>
      <c r="E35" s="60">
        <v>31281949</v>
      </c>
      <c r="F35" s="60">
        <v>62550052</v>
      </c>
      <c r="G35" s="60">
        <v>61672695</v>
      </c>
      <c r="H35" s="60">
        <v>56041212</v>
      </c>
      <c r="I35" s="60">
        <v>56041212</v>
      </c>
      <c r="J35" s="60">
        <v>45914258</v>
      </c>
      <c r="K35" s="60">
        <v>31466922</v>
      </c>
      <c r="L35" s="60">
        <v>34652221</v>
      </c>
      <c r="M35" s="60">
        <v>34652221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34652221</v>
      </c>
      <c r="W35" s="60">
        <v>15640975</v>
      </c>
      <c r="X35" s="60">
        <v>19011246</v>
      </c>
      <c r="Y35" s="61">
        <v>121.55</v>
      </c>
      <c r="Z35" s="62">
        <v>31281949</v>
      </c>
    </row>
    <row r="36" spans="1:26" ht="12.75">
      <c r="A36" s="58" t="s">
        <v>57</v>
      </c>
      <c r="B36" s="19">
        <v>82665222</v>
      </c>
      <c r="C36" s="19">
        <v>0</v>
      </c>
      <c r="D36" s="59">
        <v>116665727</v>
      </c>
      <c r="E36" s="60">
        <v>116665727</v>
      </c>
      <c r="F36" s="60">
        <v>84976891</v>
      </c>
      <c r="G36" s="60">
        <v>83336568</v>
      </c>
      <c r="H36" s="60">
        <v>86614536</v>
      </c>
      <c r="I36" s="60">
        <v>86614536</v>
      </c>
      <c r="J36" s="60">
        <v>90000503</v>
      </c>
      <c r="K36" s="60">
        <v>94096074</v>
      </c>
      <c r="L36" s="60">
        <v>96159237</v>
      </c>
      <c r="M36" s="60">
        <v>96159237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96159237</v>
      </c>
      <c r="W36" s="60">
        <v>58332864</v>
      </c>
      <c r="X36" s="60">
        <v>37826373</v>
      </c>
      <c r="Y36" s="61">
        <v>64.85</v>
      </c>
      <c r="Z36" s="62">
        <v>116665727</v>
      </c>
    </row>
    <row r="37" spans="1:26" ht="12.75">
      <c r="A37" s="58" t="s">
        <v>58</v>
      </c>
      <c r="B37" s="19">
        <v>31069046</v>
      </c>
      <c r="C37" s="19">
        <v>0</v>
      </c>
      <c r="D37" s="59">
        <v>24432244</v>
      </c>
      <c r="E37" s="60">
        <v>24432244</v>
      </c>
      <c r="F37" s="60">
        <v>24602018</v>
      </c>
      <c r="G37" s="60">
        <v>33687918</v>
      </c>
      <c r="H37" s="60">
        <v>33884163</v>
      </c>
      <c r="I37" s="60">
        <v>33884163</v>
      </c>
      <c r="J37" s="60">
        <v>32870147</v>
      </c>
      <c r="K37" s="60">
        <v>35035419</v>
      </c>
      <c r="L37" s="60">
        <v>32249972</v>
      </c>
      <c r="M37" s="60">
        <v>32249972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32249972</v>
      </c>
      <c r="W37" s="60">
        <v>12216122</v>
      </c>
      <c r="X37" s="60">
        <v>20033850</v>
      </c>
      <c r="Y37" s="61">
        <v>164</v>
      </c>
      <c r="Z37" s="62">
        <v>24432244</v>
      </c>
    </row>
    <row r="38" spans="1:26" ht="12.75">
      <c r="A38" s="58" t="s">
        <v>59</v>
      </c>
      <c r="B38" s="19">
        <v>79237561</v>
      </c>
      <c r="C38" s="19">
        <v>0</v>
      </c>
      <c r="D38" s="59">
        <v>114978618</v>
      </c>
      <c r="E38" s="60">
        <v>114978618</v>
      </c>
      <c r="F38" s="60">
        <v>79237561</v>
      </c>
      <c r="G38" s="60">
        <v>79237561</v>
      </c>
      <c r="H38" s="60">
        <v>79237561</v>
      </c>
      <c r="I38" s="60">
        <v>79237561</v>
      </c>
      <c r="J38" s="60">
        <v>79237561</v>
      </c>
      <c r="K38" s="60">
        <v>79237561</v>
      </c>
      <c r="L38" s="60">
        <v>79237561</v>
      </c>
      <c r="M38" s="60">
        <v>79237561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79237561</v>
      </c>
      <c r="W38" s="60">
        <v>57489309</v>
      </c>
      <c r="X38" s="60">
        <v>21748252</v>
      </c>
      <c r="Y38" s="61">
        <v>37.83</v>
      </c>
      <c r="Z38" s="62">
        <v>114978618</v>
      </c>
    </row>
    <row r="39" spans="1:26" ht="12.75">
      <c r="A39" s="58" t="s">
        <v>60</v>
      </c>
      <c r="B39" s="19">
        <v>13920273</v>
      </c>
      <c r="C39" s="19">
        <v>0</v>
      </c>
      <c r="D39" s="59">
        <v>8536814</v>
      </c>
      <c r="E39" s="60">
        <v>8536814</v>
      </c>
      <c r="F39" s="60">
        <v>43687364</v>
      </c>
      <c r="G39" s="60">
        <v>32083784</v>
      </c>
      <c r="H39" s="60">
        <v>29534024</v>
      </c>
      <c r="I39" s="60">
        <v>29534024</v>
      </c>
      <c r="J39" s="60">
        <v>23807053</v>
      </c>
      <c r="K39" s="60">
        <v>11290016</v>
      </c>
      <c r="L39" s="60">
        <v>19323925</v>
      </c>
      <c r="M39" s="60">
        <v>19323925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19323925</v>
      </c>
      <c r="W39" s="60">
        <v>4268407</v>
      </c>
      <c r="X39" s="60">
        <v>15055518</v>
      </c>
      <c r="Y39" s="61">
        <v>352.72</v>
      </c>
      <c r="Z39" s="62">
        <v>8536814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9440638</v>
      </c>
      <c r="C42" s="19">
        <v>0</v>
      </c>
      <c r="D42" s="59">
        <v>8256265</v>
      </c>
      <c r="E42" s="60">
        <v>8256265</v>
      </c>
      <c r="F42" s="60">
        <v>18983616</v>
      </c>
      <c r="G42" s="60">
        <v>1709978</v>
      </c>
      <c r="H42" s="60">
        <v>-3930632</v>
      </c>
      <c r="I42" s="60">
        <v>16762962</v>
      </c>
      <c r="J42" s="60">
        <v>-6757310</v>
      </c>
      <c r="K42" s="60">
        <v>-10836241</v>
      </c>
      <c r="L42" s="60">
        <v>5612931</v>
      </c>
      <c r="M42" s="60">
        <v>-11980620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4782342</v>
      </c>
      <c r="W42" s="60">
        <v>28676892</v>
      </c>
      <c r="X42" s="60">
        <v>-23894550</v>
      </c>
      <c r="Y42" s="61">
        <v>-83.32</v>
      </c>
      <c r="Z42" s="62">
        <v>8256265</v>
      </c>
    </row>
    <row r="43" spans="1:26" ht="12.75">
      <c r="A43" s="58" t="s">
        <v>63</v>
      </c>
      <c r="B43" s="19">
        <v>-3795210</v>
      </c>
      <c r="C43" s="19">
        <v>0</v>
      </c>
      <c r="D43" s="59">
        <v>-29780542</v>
      </c>
      <c r="E43" s="60">
        <v>-29780542</v>
      </c>
      <c r="F43" s="60">
        <v>-1647805</v>
      </c>
      <c r="G43" s="60">
        <v>-15041</v>
      </c>
      <c r="H43" s="60">
        <v>-3277967</v>
      </c>
      <c r="I43" s="60">
        <v>-4940813</v>
      </c>
      <c r="J43" s="60">
        <v>-3385967</v>
      </c>
      <c r="K43" s="60">
        <v>-4339056</v>
      </c>
      <c r="L43" s="60">
        <v>-2063163</v>
      </c>
      <c r="M43" s="60">
        <v>-9788186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-14728999</v>
      </c>
      <c r="W43" s="60">
        <v>-12000000</v>
      </c>
      <c r="X43" s="60">
        <v>-2728999</v>
      </c>
      <c r="Y43" s="61">
        <v>22.74</v>
      </c>
      <c r="Z43" s="62">
        <v>-29780542</v>
      </c>
    </row>
    <row r="44" spans="1:26" ht="12.75">
      <c r="A44" s="58" t="s">
        <v>64</v>
      </c>
      <c r="B44" s="19">
        <v>-1206167</v>
      </c>
      <c r="C44" s="19">
        <v>0</v>
      </c>
      <c r="D44" s="59">
        <v>24956345</v>
      </c>
      <c r="E44" s="60">
        <v>24956345</v>
      </c>
      <c r="F44" s="60">
        <v>-59510</v>
      </c>
      <c r="G44" s="60">
        <v>-59510</v>
      </c>
      <c r="H44" s="60">
        <v>8078</v>
      </c>
      <c r="I44" s="60">
        <v>-110942</v>
      </c>
      <c r="J44" s="60">
        <v>-110303</v>
      </c>
      <c r="K44" s="60">
        <v>-57195</v>
      </c>
      <c r="L44" s="60">
        <v>-61943</v>
      </c>
      <c r="M44" s="60">
        <v>-229441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-340383</v>
      </c>
      <c r="W44" s="60">
        <v>-1010348</v>
      </c>
      <c r="X44" s="60">
        <v>669965</v>
      </c>
      <c r="Y44" s="61">
        <v>-66.31</v>
      </c>
      <c r="Z44" s="62">
        <v>24956345</v>
      </c>
    </row>
    <row r="45" spans="1:26" ht="12.75">
      <c r="A45" s="70" t="s">
        <v>65</v>
      </c>
      <c r="B45" s="22">
        <v>36715386</v>
      </c>
      <c r="C45" s="22">
        <v>0</v>
      </c>
      <c r="D45" s="99">
        <v>25167259</v>
      </c>
      <c r="E45" s="100">
        <v>25167259</v>
      </c>
      <c r="F45" s="100">
        <v>54077978</v>
      </c>
      <c r="G45" s="100">
        <v>55713405</v>
      </c>
      <c r="H45" s="100">
        <v>48512884</v>
      </c>
      <c r="I45" s="100">
        <v>48512884</v>
      </c>
      <c r="J45" s="100">
        <v>38259304</v>
      </c>
      <c r="K45" s="100">
        <v>23026812</v>
      </c>
      <c r="L45" s="100">
        <v>26514637</v>
      </c>
      <c r="M45" s="100">
        <v>26514637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26514637</v>
      </c>
      <c r="W45" s="100">
        <v>37401735</v>
      </c>
      <c r="X45" s="100">
        <v>-10887098</v>
      </c>
      <c r="Y45" s="101">
        <v>-29.11</v>
      </c>
      <c r="Z45" s="102">
        <v>25167259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264164</v>
      </c>
      <c r="C49" s="52">
        <v>0</v>
      </c>
      <c r="D49" s="129">
        <v>84842</v>
      </c>
      <c r="E49" s="54">
        <v>36367</v>
      </c>
      <c r="F49" s="54">
        <v>0</v>
      </c>
      <c r="G49" s="54">
        <v>0</v>
      </c>
      <c r="H49" s="54">
        <v>0</v>
      </c>
      <c r="I49" s="54">
        <v>23653</v>
      </c>
      <c r="J49" s="54">
        <v>0</v>
      </c>
      <c r="K49" s="54">
        <v>0</v>
      </c>
      <c r="L49" s="54">
        <v>0</v>
      </c>
      <c r="M49" s="54">
        <v>25156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52598</v>
      </c>
      <c r="W49" s="54">
        <v>824195</v>
      </c>
      <c r="X49" s="54">
        <v>87089</v>
      </c>
      <c r="Y49" s="54">
        <v>1398064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494192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787301</v>
      </c>
      <c r="Y51" s="54">
        <v>1281493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97.44893181544553</v>
      </c>
      <c r="C58" s="5">
        <f>IF(C67=0,0,+(C76/C67)*100)</f>
        <v>0</v>
      </c>
      <c r="D58" s="6">
        <f aca="true" t="shared" si="6" ref="D58:Z58">IF(D67=0,0,+(D76/D67)*100)</f>
        <v>99.99996976291403</v>
      </c>
      <c r="E58" s="7">
        <f t="shared" si="6"/>
        <v>99.99996976291403</v>
      </c>
      <c r="F58" s="7">
        <f t="shared" si="6"/>
        <v>100</v>
      </c>
      <c r="G58" s="7">
        <f t="shared" si="6"/>
        <v>50.72998935420407</v>
      </c>
      <c r="H58" s="7">
        <f t="shared" si="6"/>
        <v>88.55313920185036</v>
      </c>
      <c r="I58" s="7">
        <f t="shared" si="6"/>
        <v>80.22080289550509</v>
      </c>
      <c r="J58" s="7">
        <f t="shared" si="6"/>
        <v>108.38909596146303</v>
      </c>
      <c r="K58" s="7">
        <f t="shared" si="6"/>
        <v>93.68702628389501</v>
      </c>
      <c r="L58" s="7">
        <f t="shared" si="6"/>
        <v>100</v>
      </c>
      <c r="M58" s="7">
        <f t="shared" si="6"/>
        <v>100.69225721908425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90.34034605621667</v>
      </c>
      <c r="W58" s="7">
        <f t="shared" si="6"/>
        <v>100.00108854727318</v>
      </c>
      <c r="X58" s="7">
        <f t="shared" si="6"/>
        <v>0</v>
      </c>
      <c r="Y58" s="7">
        <f t="shared" si="6"/>
        <v>0</v>
      </c>
      <c r="Z58" s="8">
        <f t="shared" si="6"/>
        <v>99.99996976291403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97.44893181544553</v>
      </c>
      <c r="C60" s="12">
        <f t="shared" si="7"/>
        <v>0</v>
      </c>
      <c r="D60" s="3">
        <f t="shared" si="7"/>
        <v>100.00001007913025</v>
      </c>
      <c r="E60" s="13">
        <f t="shared" si="7"/>
        <v>100.00001007913025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100.00012094969702</v>
      </c>
      <c r="X60" s="13">
        <f t="shared" si="7"/>
        <v>0</v>
      </c>
      <c r="Y60" s="13">
        <f t="shared" si="7"/>
        <v>0</v>
      </c>
      <c r="Z60" s="14">
        <f t="shared" si="7"/>
        <v>100.00001007913025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100.00001007913025</v>
      </c>
      <c r="E64" s="13">
        <f t="shared" si="7"/>
        <v>100.00001007913025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100.00012094969702</v>
      </c>
      <c r="X64" s="13">
        <f t="shared" si="7"/>
        <v>0</v>
      </c>
      <c r="Y64" s="13">
        <f t="shared" si="7"/>
        <v>0</v>
      </c>
      <c r="Z64" s="14">
        <f t="shared" si="7"/>
        <v>100.00001007913025</v>
      </c>
    </row>
    <row r="65" spans="1:26" ht="12.75">
      <c r="A65" s="39" t="s">
        <v>107</v>
      </c>
      <c r="B65" s="12">
        <f t="shared" si="7"/>
        <v>493.77075848979865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96</v>
      </c>
      <c r="F66" s="16">
        <f t="shared" si="7"/>
        <v>100</v>
      </c>
      <c r="G66" s="16">
        <f t="shared" si="7"/>
        <v>50.72998935420407</v>
      </c>
      <c r="H66" s="16">
        <f t="shared" si="7"/>
        <v>88.55313920185036</v>
      </c>
      <c r="I66" s="16">
        <f t="shared" si="7"/>
        <v>80.22080289550509</v>
      </c>
      <c r="J66" s="16">
        <f t="shared" si="7"/>
        <v>108.38909596146303</v>
      </c>
      <c r="K66" s="16">
        <f t="shared" si="7"/>
        <v>93.68702628389501</v>
      </c>
      <c r="L66" s="16">
        <f t="shared" si="7"/>
        <v>100</v>
      </c>
      <c r="M66" s="16">
        <f t="shared" si="7"/>
        <v>100.69225721908425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90.34034605621667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2.75" hidden="1">
      <c r="A67" s="41" t="s">
        <v>287</v>
      </c>
      <c r="B67" s="24">
        <v>74753</v>
      </c>
      <c r="C67" s="24"/>
      <c r="D67" s="25">
        <v>9921591</v>
      </c>
      <c r="E67" s="26">
        <v>9921591</v>
      </c>
      <c r="F67" s="26">
        <v>944911</v>
      </c>
      <c r="G67" s="26">
        <v>883917</v>
      </c>
      <c r="H67" s="26">
        <v>885448</v>
      </c>
      <c r="I67" s="26">
        <v>2714276</v>
      </c>
      <c r="J67" s="26">
        <v>884553</v>
      </c>
      <c r="K67" s="26">
        <v>884496</v>
      </c>
      <c r="L67" s="26">
        <v>884300</v>
      </c>
      <c r="M67" s="26">
        <v>2653349</v>
      </c>
      <c r="N67" s="26"/>
      <c r="O67" s="26"/>
      <c r="P67" s="26"/>
      <c r="Q67" s="26"/>
      <c r="R67" s="26"/>
      <c r="S67" s="26"/>
      <c r="T67" s="26"/>
      <c r="U67" s="26"/>
      <c r="V67" s="26">
        <v>5367625</v>
      </c>
      <c r="W67" s="26">
        <v>4960740</v>
      </c>
      <c r="X67" s="26"/>
      <c r="Y67" s="25"/>
      <c r="Z67" s="27">
        <v>9921591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74753</v>
      </c>
      <c r="C69" s="19"/>
      <c r="D69" s="20">
        <v>9921491</v>
      </c>
      <c r="E69" s="21">
        <v>9921491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4960740</v>
      </c>
      <c r="X69" s="21"/>
      <c r="Y69" s="20"/>
      <c r="Z69" s="23">
        <v>9921491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60000</v>
      </c>
      <c r="C73" s="19"/>
      <c r="D73" s="20">
        <v>9921491</v>
      </c>
      <c r="E73" s="21">
        <v>9921491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4960740</v>
      </c>
      <c r="X73" s="21"/>
      <c r="Y73" s="20"/>
      <c r="Z73" s="23">
        <v>9921491</v>
      </c>
    </row>
    <row r="74" spans="1:26" ht="12.75" hidden="1">
      <c r="A74" s="39" t="s">
        <v>107</v>
      </c>
      <c r="B74" s="19">
        <v>14753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100</v>
      </c>
      <c r="E75" s="30">
        <v>100</v>
      </c>
      <c r="F75" s="30">
        <v>944911</v>
      </c>
      <c r="G75" s="30">
        <v>883917</v>
      </c>
      <c r="H75" s="30">
        <v>885448</v>
      </c>
      <c r="I75" s="30">
        <v>2714276</v>
      </c>
      <c r="J75" s="30">
        <v>884553</v>
      </c>
      <c r="K75" s="30">
        <v>884496</v>
      </c>
      <c r="L75" s="30">
        <v>884300</v>
      </c>
      <c r="M75" s="30">
        <v>2653349</v>
      </c>
      <c r="N75" s="30"/>
      <c r="O75" s="30"/>
      <c r="P75" s="30"/>
      <c r="Q75" s="30"/>
      <c r="R75" s="30"/>
      <c r="S75" s="30"/>
      <c r="T75" s="30"/>
      <c r="U75" s="30"/>
      <c r="V75" s="30">
        <v>5367625</v>
      </c>
      <c r="W75" s="30"/>
      <c r="X75" s="30"/>
      <c r="Y75" s="29"/>
      <c r="Z75" s="31">
        <v>100</v>
      </c>
    </row>
    <row r="76" spans="1:26" ht="12.75" hidden="1">
      <c r="A76" s="42" t="s">
        <v>288</v>
      </c>
      <c r="B76" s="32">
        <v>72846</v>
      </c>
      <c r="C76" s="32"/>
      <c r="D76" s="33">
        <v>9921588</v>
      </c>
      <c r="E76" s="34">
        <v>9921588</v>
      </c>
      <c r="F76" s="34">
        <v>944911</v>
      </c>
      <c r="G76" s="34">
        <v>448411</v>
      </c>
      <c r="H76" s="34">
        <v>784092</v>
      </c>
      <c r="I76" s="34">
        <v>2177414</v>
      </c>
      <c r="J76" s="34">
        <v>958759</v>
      </c>
      <c r="K76" s="34">
        <v>828658</v>
      </c>
      <c r="L76" s="34">
        <v>884300</v>
      </c>
      <c r="M76" s="34">
        <v>2671717</v>
      </c>
      <c r="N76" s="34"/>
      <c r="O76" s="34"/>
      <c r="P76" s="34"/>
      <c r="Q76" s="34"/>
      <c r="R76" s="34"/>
      <c r="S76" s="34"/>
      <c r="T76" s="34"/>
      <c r="U76" s="34"/>
      <c r="V76" s="34">
        <v>4849131</v>
      </c>
      <c r="W76" s="34">
        <v>4960794</v>
      </c>
      <c r="X76" s="34"/>
      <c r="Y76" s="33"/>
      <c r="Z76" s="35">
        <v>9921588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72846</v>
      </c>
      <c r="C78" s="19"/>
      <c r="D78" s="20">
        <v>9921492</v>
      </c>
      <c r="E78" s="21">
        <v>9921492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4960746</v>
      </c>
      <c r="X78" s="21"/>
      <c r="Y78" s="20"/>
      <c r="Z78" s="23">
        <v>9921492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9921492</v>
      </c>
      <c r="E82" s="21">
        <v>9921492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4960746</v>
      </c>
      <c r="X82" s="21"/>
      <c r="Y82" s="20"/>
      <c r="Z82" s="23">
        <v>9921492</v>
      </c>
    </row>
    <row r="83" spans="1:26" ht="12.75" hidden="1">
      <c r="A83" s="39" t="s">
        <v>107</v>
      </c>
      <c r="B83" s="19">
        <v>72846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96</v>
      </c>
      <c r="E84" s="30">
        <v>96</v>
      </c>
      <c r="F84" s="30">
        <v>944911</v>
      </c>
      <c r="G84" s="30">
        <v>448411</v>
      </c>
      <c r="H84" s="30">
        <v>784092</v>
      </c>
      <c r="I84" s="30">
        <v>2177414</v>
      </c>
      <c r="J84" s="30">
        <v>958759</v>
      </c>
      <c r="K84" s="30">
        <v>828658</v>
      </c>
      <c r="L84" s="30">
        <v>884300</v>
      </c>
      <c r="M84" s="30">
        <v>2671717</v>
      </c>
      <c r="N84" s="30"/>
      <c r="O84" s="30"/>
      <c r="P84" s="30"/>
      <c r="Q84" s="30"/>
      <c r="R84" s="30"/>
      <c r="S84" s="30"/>
      <c r="T84" s="30"/>
      <c r="U84" s="30"/>
      <c r="V84" s="30">
        <v>4849131</v>
      </c>
      <c r="W84" s="30">
        <v>48</v>
      </c>
      <c r="X84" s="30"/>
      <c r="Y84" s="29"/>
      <c r="Z84" s="31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71944445</v>
      </c>
      <c r="D5" s="357">
        <f t="shared" si="0"/>
        <v>0</v>
      </c>
      <c r="E5" s="356">
        <f t="shared" si="0"/>
        <v>85357191</v>
      </c>
      <c r="F5" s="358">
        <f t="shared" si="0"/>
        <v>85357191</v>
      </c>
      <c r="G5" s="358">
        <f t="shared" si="0"/>
        <v>3965826</v>
      </c>
      <c r="H5" s="356">
        <f t="shared" si="0"/>
        <v>8073424</v>
      </c>
      <c r="I5" s="356">
        <f t="shared" si="0"/>
        <v>6342514</v>
      </c>
      <c r="J5" s="358">
        <f t="shared" si="0"/>
        <v>18381764</v>
      </c>
      <c r="K5" s="358">
        <f t="shared" si="0"/>
        <v>7407221</v>
      </c>
      <c r="L5" s="356">
        <f t="shared" si="0"/>
        <v>13555264</v>
      </c>
      <c r="M5" s="356">
        <f t="shared" si="0"/>
        <v>6761445</v>
      </c>
      <c r="N5" s="358">
        <f t="shared" si="0"/>
        <v>27723930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46105694</v>
      </c>
      <c r="X5" s="356">
        <f t="shared" si="0"/>
        <v>42678596</v>
      </c>
      <c r="Y5" s="358">
        <f t="shared" si="0"/>
        <v>3427098</v>
      </c>
      <c r="Z5" s="359">
        <f>+IF(X5&lt;&gt;0,+(Y5/X5)*100,0)</f>
        <v>8.030015795271241</v>
      </c>
      <c r="AA5" s="360">
        <f>+AA6+AA8+AA11+AA13+AA15</f>
        <v>85357191</v>
      </c>
    </row>
    <row r="6" spans="1:27" ht="12.75">
      <c r="A6" s="361" t="s">
        <v>206</v>
      </c>
      <c r="B6" s="142"/>
      <c r="C6" s="60">
        <f>+C7</f>
        <v>71375731</v>
      </c>
      <c r="D6" s="340">
        <f aca="true" t="shared" si="1" ref="D6:AA6">+D7</f>
        <v>0</v>
      </c>
      <c r="E6" s="60">
        <f t="shared" si="1"/>
        <v>80956621</v>
      </c>
      <c r="F6" s="59">
        <f t="shared" si="1"/>
        <v>80956621</v>
      </c>
      <c r="G6" s="59">
        <f t="shared" si="1"/>
        <v>3965826</v>
      </c>
      <c r="H6" s="60">
        <f t="shared" si="1"/>
        <v>7746885</v>
      </c>
      <c r="I6" s="60">
        <f t="shared" si="1"/>
        <v>6220597</v>
      </c>
      <c r="J6" s="59">
        <f t="shared" si="1"/>
        <v>17933308</v>
      </c>
      <c r="K6" s="59">
        <f t="shared" si="1"/>
        <v>7401759</v>
      </c>
      <c r="L6" s="60">
        <f t="shared" si="1"/>
        <v>13480069</v>
      </c>
      <c r="M6" s="60">
        <f t="shared" si="1"/>
        <v>6757181</v>
      </c>
      <c r="N6" s="59">
        <f t="shared" si="1"/>
        <v>27639009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45572317</v>
      </c>
      <c r="X6" s="60">
        <f t="shared" si="1"/>
        <v>40478311</v>
      </c>
      <c r="Y6" s="59">
        <f t="shared" si="1"/>
        <v>5094006</v>
      </c>
      <c r="Z6" s="61">
        <f>+IF(X6&lt;&gt;0,+(Y6/X6)*100,0)</f>
        <v>12.584531997888943</v>
      </c>
      <c r="AA6" s="62">
        <f t="shared" si="1"/>
        <v>80956621</v>
      </c>
    </row>
    <row r="7" spans="1:27" ht="12.75">
      <c r="A7" s="291" t="s">
        <v>230</v>
      </c>
      <c r="B7" s="142"/>
      <c r="C7" s="60">
        <v>71375731</v>
      </c>
      <c r="D7" s="340"/>
      <c r="E7" s="60">
        <v>80956621</v>
      </c>
      <c r="F7" s="59">
        <v>80956621</v>
      </c>
      <c r="G7" s="59">
        <v>3965826</v>
      </c>
      <c r="H7" s="60">
        <v>7746885</v>
      </c>
      <c r="I7" s="60">
        <v>6220597</v>
      </c>
      <c r="J7" s="59">
        <v>17933308</v>
      </c>
      <c r="K7" s="59">
        <v>7401759</v>
      </c>
      <c r="L7" s="60">
        <v>13480069</v>
      </c>
      <c r="M7" s="60">
        <v>6757181</v>
      </c>
      <c r="N7" s="59">
        <v>27639009</v>
      </c>
      <c r="O7" s="59"/>
      <c r="P7" s="60"/>
      <c r="Q7" s="60"/>
      <c r="R7" s="59"/>
      <c r="S7" s="59"/>
      <c r="T7" s="60"/>
      <c r="U7" s="60"/>
      <c r="V7" s="59"/>
      <c r="W7" s="59">
        <v>45572317</v>
      </c>
      <c r="X7" s="60">
        <v>40478311</v>
      </c>
      <c r="Y7" s="59">
        <v>5094006</v>
      </c>
      <c r="Z7" s="61">
        <v>12.58</v>
      </c>
      <c r="AA7" s="62">
        <v>80956621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568714</v>
      </c>
      <c r="D15" s="340">
        <f t="shared" si="5"/>
        <v>0</v>
      </c>
      <c r="E15" s="60">
        <f t="shared" si="5"/>
        <v>4400570</v>
      </c>
      <c r="F15" s="59">
        <f t="shared" si="5"/>
        <v>4400570</v>
      </c>
      <c r="G15" s="59">
        <f t="shared" si="5"/>
        <v>0</v>
      </c>
      <c r="H15" s="60">
        <f t="shared" si="5"/>
        <v>326539</v>
      </c>
      <c r="I15" s="60">
        <f t="shared" si="5"/>
        <v>121917</v>
      </c>
      <c r="J15" s="59">
        <f t="shared" si="5"/>
        <v>448456</v>
      </c>
      <c r="K15" s="59">
        <f t="shared" si="5"/>
        <v>5462</v>
      </c>
      <c r="L15" s="60">
        <f t="shared" si="5"/>
        <v>75195</v>
      </c>
      <c r="M15" s="60">
        <f t="shared" si="5"/>
        <v>4264</v>
      </c>
      <c r="N15" s="59">
        <f t="shared" si="5"/>
        <v>84921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533377</v>
      </c>
      <c r="X15" s="60">
        <f t="shared" si="5"/>
        <v>2200285</v>
      </c>
      <c r="Y15" s="59">
        <f t="shared" si="5"/>
        <v>-1666908</v>
      </c>
      <c r="Z15" s="61">
        <f>+IF(X15&lt;&gt;0,+(Y15/X15)*100,0)</f>
        <v>-75.75873125526921</v>
      </c>
      <c r="AA15" s="62">
        <f>SUM(AA16:AA20)</f>
        <v>4400570</v>
      </c>
    </row>
    <row r="16" spans="1:27" ht="12.75">
      <c r="A16" s="291" t="s">
        <v>235</v>
      </c>
      <c r="B16" s="300"/>
      <c r="C16" s="60">
        <v>568714</v>
      </c>
      <c r="D16" s="340"/>
      <c r="E16" s="60">
        <v>4400570</v>
      </c>
      <c r="F16" s="59">
        <v>4400570</v>
      </c>
      <c r="G16" s="59"/>
      <c r="H16" s="60">
        <v>326539</v>
      </c>
      <c r="I16" s="60">
        <v>121917</v>
      </c>
      <c r="J16" s="59">
        <v>448456</v>
      </c>
      <c r="K16" s="59">
        <v>5462</v>
      </c>
      <c r="L16" s="60">
        <v>75195</v>
      </c>
      <c r="M16" s="60">
        <v>4264</v>
      </c>
      <c r="N16" s="59">
        <v>84921</v>
      </c>
      <c r="O16" s="59"/>
      <c r="P16" s="60"/>
      <c r="Q16" s="60"/>
      <c r="R16" s="59"/>
      <c r="S16" s="59"/>
      <c r="T16" s="60"/>
      <c r="U16" s="60"/>
      <c r="V16" s="59"/>
      <c r="W16" s="59">
        <v>533377</v>
      </c>
      <c r="X16" s="60">
        <v>2200285</v>
      </c>
      <c r="Y16" s="59">
        <v>-1666908</v>
      </c>
      <c r="Z16" s="61">
        <v>-75.76</v>
      </c>
      <c r="AA16" s="62">
        <v>4400570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8194464</v>
      </c>
      <c r="D40" s="344">
        <f t="shared" si="9"/>
        <v>0</v>
      </c>
      <c r="E40" s="343">
        <f t="shared" si="9"/>
        <v>8880750</v>
      </c>
      <c r="F40" s="345">
        <f t="shared" si="9"/>
        <v>8880750</v>
      </c>
      <c r="G40" s="345">
        <f t="shared" si="9"/>
        <v>245981</v>
      </c>
      <c r="H40" s="343">
        <f t="shared" si="9"/>
        <v>881654</v>
      </c>
      <c r="I40" s="343">
        <f t="shared" si="9"/>
        <v>639865</v>
      </c>
      <c r="J40" s="345">
        <f t="shared" si="9"/>
        <v>1767500</v>
      </c>
      <c r="K40" s="345">
        <f t="shared" si="9"/>
        <v>673741</v>
      </c>
      <c r="L40" s="343">
        <f t="shared" si="9"/>
        <v>789732</v>
      </c>
      <c r="M40" s="343">
        <f t="shared" si="9"/>
        <v>514749</v>
      </c>
      <c r="N40" s="345">
        <f t="shared" si="9"/>
        <v>1978222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3745722</v>
      </c>
      <c r="X40" s="343">
        <f t="shared" si="9"/>
        <v>4440375</v>
      </c>
      <c r="Y40" s="345">
        <f t="shared" si="9"/>
        <v>-694653</v>
      </c>
      <c r="Z40" s="336">
        <f>+IF(X40&lt;&gt;0,+(Y40/X40)*100,0)</f>
        <v>-15.644016552656026</v>
      </c>
      <c r="AA40" s="350">
        <f>SUM(AA41:AA49)</f>
        <v>8880750</v>
      </c>
    </row>
    <row r="41" spans="1:27" ht="12.75">
      <c r="A41" s="361" t="s">
        <v>249</v>
      </c>
      <c r="B41" s="142"/>
      <c r="C41" s="362">
        <v>5046800</v>
      </c>
      <c r="D41" s="363"/>
      <c r="E41" s="362">
        <v>4959300</v>
      </c>
      <c r="F41" s="364">
        <v>4959300</v>
      </c>
      <c r="G41" s="364">
        <v>222117</v>
      </c>
      <c r="H41" s="362">
        <v>406087</v>
      </c>
      <c r="I41" s="362">
        <v>450495</v>
      </c>
      <c r="J41" s="364">
        <v>1078699</v>
      </c>
      <c r="K41" s="364">
        <v>422226</v>
      </c>
      <c r="L41" s="362">
        <v>485775</v>
      </c>
      <c r="M41" s="362">
        <v>276734</v>
      </c>
      <c r="N41" s="364">
        <v>1184735</v>
      </c>
      <c r="O41" s="364"/>
      <c r="P41" s="362"/>
      <c r="Q41" s="362"/>
      <c r="R41" s="364"/>
      <c r="S41" s="364"/>
      <c r="T41" s="362"/>
      <c r="U41" s="362"/>
      <c r="V41" s="364"/>
      <c r="W41" s="364">
        <v>2263434</v>
      </c>
      <c r="X41" s="362">
        <v>2479650</v>
      </c>
      <c r="Y41" s="364">
        <v>-216216</v>
      </c>
      <c r="Z41" s="365">
        <v>-8.72</v>
      </c>
      <c r="AA41" s="366">
        <v>4959300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2608908</v>
      </c>
      <c r="D43" s="369"/>
      <c r="E43" s="305">
        <v>2961300</v>
      </c>
      <c r="F43" s="370">
        <v>2961300</v>
      </c>
      <c r="G43" s="370">
        <v>4805</v>
      </c>
      <c r="H43" s="305">
        <v>430045</v>
      </c>
      <c r="I43" s="305">
        <v>144927</v>
      </c>
      <c r="J43" s="370">
        <v>579777</v>
      </c>
      <c r="K43" s="370">
        <v>170080</v>
      </c>
      <c r="L43" s="305">
        <v>243908</v>
      </c>
      <c r="M43" s="305">
        <v>155486</v>
      </c>
      <c r="N43" s="370">
        <v>569474</v>
      </c>
      <c r="O43" s="370"/>
      <c r="P43" s="305"/>
      <c r="Q43" s="305"/>
      <c r="R43" s="370"/>
      <c r="S43" s="370"/>
      <c r="T43" s="305"/>
      <c r="U43" s="305"/>
      <c r="V43" s="370"/>
      <c r="W43" s="370">
        <v>1149251</v>
      </c>
      <c r="X43" s="305">
        <v>1480650</v>
      </c>
      <c r="Y43" s="370">
        <v>-331399</v>
      </c>
      <c r="Z43" s="371">
        <v>-22.38</v>
      </c>
      <c r="AA43" s="303">
        <v>2961300</v>
      </c>
    </row>
    <row r="44" spans="1:27" ht="12.75">
      <c r="A44" s="361" t="s">
        <v>252</v>
      </c>
      <c r="B44" s="136"/>
      <c r="C44" s="60">
        <v>110460</v>
      </c>
      <c r="D44" s="368"/>
      <c r="E44" s="54">
        <v>161900</v>
      </c>
      <c r="F44" s="53">
        <v>161900</v>
      </c>
      <c r="G44" s="53">
        <v>8099</v>
      </c>
      <c r="H44" s="54">
        <v>3591</v>
      </c>
      <c r="I44" s="54">
        <v>5464</v>
      </c>
      <c r="J44" s="53">
        <v>17154</v>
      </c>
      <c r="K44" s="53">
        <v>28488</v>
      </c>
      <c r="L44" s="54">
        <v>-22176</v>
      </c>
      <c r="M44" s="54">
        <v>7556</v>
      </c>
      <c r="N44" s="53">
        <v>13868</v>
      </c>
      <c r="O44" s="53"/>
      <c r="P44" s="54"/>
      <c r="Q44" s="54"/>
      <c r="R44" s="53"/>
      <c r="S44" s="53"/>
      <c r="T44" s="54"/>
      <c r="U44" s="54"/>
      <c r="V44" s="53"/>
      <c r="W44" s="53">
        <v>31022</v>
      </c>
      <c r="X44" s="54">
        <v>80950</v>
      </c>
      <c r="Y44" s="53">
        <v>-49928</v>
      </c>
      <c r="Z44" s="94">
        <v>-61.68</v>
      </c>
      <c r="AA44" s="95">
        <v>161900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428296</v>
      </c>
      <c r="D48" s="368"/>
      <c r="E48" s="54">
        <v>798250</v>
      </c>
      <c r="F48" s="53">
        <v>798250</v>
      </c>
      <c r="G48" s="53">
        <v>10960</v>
      </c>
      <c r="H48" s="54">
        <v>41931</v>
      </c>
      <c r="I48" s="54">
        <v>38979</v>
      </c>
      <c r="J48" s="53">
        <v>91870</v>
      </c>
      <c r="K48" s="53">
        <v>52947</v>
      </c>
      <c r="L48" s="54">
        <v>82225</v>
      </c>
      <c r="M48" s="54">
        <v>74973</v>
      </c>
      <c r="N48" s="53">
        <v>210145</v>
      </c>
      <c r="O48" s="53"/>
      <c r="P48" s="54"/>
      <c r="Q48" s="54"/>
      <c r="R48" s="53"/>
      <c r="S48" s="53"/>
      <c r="T48" s="54"/>
      <c r="U48" s="54"/>
      <c r="V48" s="53"/>
      <c r="W48" s="53">
        <v>302015</v>
      </c>
      <c r="X48" s="54">
        <v>399125</v>
      </c>
      <c r="Y48" s="53">
        <v>-97110</v>
      </c>
      <c r="Z48" s="94">
        <v>-24.33</v>
      </c>
      <c r="AA48" s="95">
        <v>798250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80138909</v>
      </c>
      <c r="D60" s="346">
        <f t="shared" si="14"/>
        <v>0</v>
      </c>
      <c r="E60" s="219">
        <f t="shared" si="14"/>
        <v>94237941</v>
      </c>
      <c r="F60" s="264">
        <f t="shared" si="14"/>
        <v>94237941</v>
      </c>
      <c r="G60" s="264">
        <f t="shared" si="14"/>
        <v>4211807</v>
      </c>
      <c r="H60" s="219">
        <f t="shared" si="14"/>
        <v>8955078</v>
      </c>
      <c r="I60" s="219">
        <f t="shared" si="14"/>
        <v>6982379</v>
      </c>
      <c r="J60" s="264">
        <f t="shared" si="14"/>
        <v>20149264</v>
      </c>
      <c r="K60" s="264">
        <f t="shared" si="14"/>
        <v>8080962</v>
      </c>
      <c r="L60" s="219">
        <f t="shared" si="14"/>
        <v>14344996</v>
      </c>
      <c r="M60" s="219">
        <f t="shared" si="14"/>
        <v>7276194</v>
      </c>
      <c r="N60" s="264">
        <f t="shared" si="14"/>
        <v>29702152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49851416</v>
      </c>
      <c r="X60" s="219">
        <f t="shared" si="14"/>
        <v>47118971</v>
      </c>
      <c r="Y60" s="264">
        <f t="shared" si="14"/>
        <v>2732445</v>
      </c>
      <c r="Z60" s="337">
        <f>+IF(X60&lt;&gt;0,+(Y60/X60)*100,0)</f>
        <v>5.79903368433067</v>
      </c>
      <c r="AA60" s="232">
        <f>+AA57+AA54+AA51+AA40+AA37+AA34+AA22+AA5</f>
        <v>94237941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80168063</v>
      </c>
      <c r="D5" s="153">
        <f>SUM(D6:D8)</f>
        <v>0</v>
      </c>
      <c r="E5" s="154">
        <f t="shared" si="0"/>
        <v>88021579</v>
      </c>
      <c r="F5" s="100">
        <f t="shared" si="0"/>
        <v>88021579</v>
      </c>
      <c r="G5" s="100">
        <f t="shared" si="0"/>
        <v>28455239</v>
      </c>
      <c r="H5" s="100">
        <f t="shared" si="0"/>
        <v>3814003</v>
      </c>
      <c r="I5" s="100">
        <f t="shared" si="0"/>
        <v>462579</v>
      </c>
      <c r="J5" s="100">
        <f t="shared" si="0"/>
        <v>32731821</v>
      </c>
      <c r="K5" s="100">
        <f t="shared" si="0"/>
        <v>3193239</v>
      </c>
      <c r="L5" s="100">
        <f t="shared" si="0"/>
        <v>911758</v>
      </c>
      <c r="M5" s="100">
        <f t="shared" si="0"/>
        <v>23028992</v>
      </c>
      <c r="N5" s="100">
        <f t="shared" si="0"/>
        <v>27133989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59865810</v>
      </c>
      <c r="X5" s="100">
        <f t="shared" si="0"/>
        <v>44292858</v>
      </c>
      <c r="Y5" s="100">
        <f t="shared" si="0"/>
        <v>15572952</v>
      </c>
      <c r="Z5" s="137">
        <f>+IF(X5&lt;&gt;0,+(Y5/X5)*100,0)</f>
        <v>35.15905882614303</v>
      </c>
      <c r="AA5" s="153">
        <f>SUM(AA6:AA8)</f>
        <v>88021579</v>
      </c>
    </row>
    <row r="6" spans="1:27" ht="12.75">
      <c r="A6" s="138" t="s">
        <v>75</v>
      </c>
      <c r="B6" s="136"/>
      <c r="C6" s="155">
        <v>9302853</v>
      </c>
      <c r="D6" s="155"/>
      <c r="E6" s="156">
        <v>11875549</v>
      </c>
      <c r="F6" s="60">
        <v>11875549</v>
      </c>
      <c r="G6" s="60"/>
      <c r="H6" s="60"/>
      <c r="I6" s="60">
        <v>316857</v>
      </c>
      <c r="J6" s="60">
        <v>316857</v>
      </c>
      <c r="K6" s="60">
        <v>2937733</v>
      </c>
      <c r="L6" s="60">
        <v>745461</v>
      </c>
      <c r="M6" s="60"/>
      <c r="N6" s="60">
        <v>3683194</v>
      </c>
      <c r="O6" s="60"/>
      <c r="P6" s="60"/>
      <c r="Q6" s="60"/>
      <c r="R6" s="60"/>
      <c r="S6" s="60"/>
      <c r="T6" s="60"/>
      <c r="U6" s="60"/>
      <c r="V6" s="60"/>
      <c r="W6" s="60">
        <v>4000051</v>
      </c>
      <c r="X6" s="60">
        <v>6360870</v>
      </c>
      <c r="Y6" s="60">
        <v>-2360819</v>
      </c>
      <c r="Z6" s="140">
        <v>-37.11</v>
      </c>
      <c r="AA6" s="155">
        <v>11875549</v>
      </c>
    </row>
    <row r="7" spans="1:27" ht="12.75">
      <c r="A7" s="138" t="s">
        <v>76</v>
      </c>
      <c r="B7" s="136"/>
      <c r="C7" s="157">
        <v>70865210</v>
      </c>
      <c r="D7" s="157"/>
      <c r="E7" s="158">
        <v>76146030</v>
      </c>
      <c r="F7" s="159">
        <v>76146030</v>
      </c>
      <c r="G7" s="159">
        <v>28455239</v>
      </c>
      <c r="H7" s="159">
        <v>3814003</v>
      </c>
      <c r="I7" s="159">
        <v>145722</v>
      </c>
      <c r="J7" s="159">
        <v>32414964</v>
      </c>
      <c r="K7" s="159">
        <v>255506</v>
      </c>
      <c r="L7" s="159">
        <v>166297</v>
      </c>
      <c r="M7" s="159">
        <v>23028992</v>
      </c>
      <c r="N7" s="159">
        <v>23450795</v>
      </c>
      <c r="O7" s="159"/>
      <c r="P7" s="159"/>
      <c r="Q7" s="159"/>
      <c r="R7" s="159"/>
      <c r="S7" s="159"/>
      <c r="T7" s="159"/>
      <c r="U7" s="159"/>
      <c r="V7" s="159"/>
      <c r="W7" s="159">
        <v>55865759</v>
      </c>
      <c r="X7" s="159">
        <v>37931988</v>
      </c>
      <c r="Y7" s="159">
        <v>17933771</v>
      </c>
      <c r="Z7" s="141">
        <v>47.28</v>
      </c>
      <c r="AA7" s="157">
        <v>76146030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19673341</v>
      </c>
      <c r="D9" s="153">
        <f>SUM(D10:D14)</f>
        <v>0</v>
      </c>
      <c r="E9" s="154">
        <f t="shared" si="1"/>
        <v>21012087</v>
      </c>
      <c r="F9" s="100">
        <f t="shared" si="1"/>
        <v>21012087</v>
      </c>
      <c r="G9" s="100">
        <f t="shared" si="1"/>
        <v>1202392</v>
      </c>
      <c r="H9" s="100">
        <f t="shared" si="1"/>
        <v>1293292</v>
      </c>
      <c r="I9" s="100">
        <f t="shared" si="1"/>
        <v>1728522</v>
      </c>
      <c r="J9" s="100">
        <f t="shared" si="1"/>
        <v>4224206</v>
      </c>
      <c r="K9" s="100">
        <f t="shared" si="1"/>
        <v>1982622</v>
      </c>
      <c r="L9" s="100">
        <f t="shared" si="1"/>
        <v>589493</v>
      </c>
      <c r="M9" s="100">
        <f t="shared" si="1"/>
        <v>1847319</v>
      </c>
      <c r="N9" s="100">
        <f t="shared" si="1"/>
        <v>4419434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8643640</v>
      </c>
      <c r="X9" s="100">
        <f t="shared" si="1"/>
        <v>10826016</v>
      </c>
      <c r="Y9" s="100">
        <f t="shared" si="1"/>
        <v>-2182376</v>
      </c>
      <c r="Z9" s="137">
        <f>+IF(X9&lt;&gt;0,+(Y9/X9)*100,0)</f>
        <v>-20.15862529669271</v>
      </c>
      <c r="AA9" s="153">
        <f>SUM(AA10:AA14)</f>
        <v>21012087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15842925</v>
      </c>
      <c r="D11" s="155"/>
      <c r="E11" s="156">
        <v>15391081</v>
      </c>
      <c r="F11" s="60">
        <v>15391081</v>
      </c>
      <c r="G11" s="60">
        <v>1170232</v>
      </c>
      <c r="H11" s="60">
        <v>1278044</v>
      </c>
      <c r="I11" s="60">
        <v>1675817</v>
      </c>
      <c r="J11" s="60">
        <v>4124093</v>
      </c>
      <c r="K11" s="60">
        <v>1949501</v>
      </c>
      <c r="L11" s="60">
        <v>1292836</v>
      </c>
      <c r="M11" s="60">
        <v>1078808</v>
      </c>
      <c r="N11" s="60">
        <v>4321145</v>
      </c>
      <c r="O11" s="60"/>
      <c r="P11" s="60"/>
      <c r="Q11" s="60"/>
      <c r="R11" s="60"/>
      <c r="S11" s="60"/>
      <c r="T11" s="60"/>
      <c r="U11" s="60"/>
      <c r="V11" s="60"/>
      <c r="W11" s="60">
        <v>8445238</v>
      </c>
      <c r="X11" s="60">
        <v>7695528</v>
      </c>
      <c r="Y11" s="60">
        <v>749710</v>
      </c>
      <c r="Z11" s="140">
        <v>9.74</v>
      </c>
      <c r="AA11" s="155">
        <v>15391081</v>
      </c>
    </row>
    <row r="12" spans="1:27" ht="12.75">
      <c r="A12" s="138" t="s">
        <v>81</v>
      </c>
      <c r="B12" s="136"/>
      <c r="C12" s="155">
        <v>3340665</v>
      </c>
      <c r="D12" s="155"/>
      <c r="E12" s="156">
        <v>5335613</v>
      </c>
      <c r="F12" s="60">
        <v>5335613</v>
      </c>
      <c r="G12" s="60">
        <v>4835</v>
      </c>
      <c r="H12" s="60">
        <v>6362</v>
      </c>
      <c r="I12" s="60">
        <v>15127</v>
      </c>
      <c r="J12" s="60">
        <v>26324</v>
      </c>
      <c r="K12" s="60">
        <v>22587</v>
      </c>
      <c r="L12" s="60">
        <v>-746439</v>
      </c>
      <c r="M12" s="60">
        <v>762126</v>
      </c>
      <c r="N12" s="60">
        <v>38274</v>
      </c>
      <c r="O12" s="60"/>
      <c r="P12" s="60"/>
      <c r="Q12" s="60"/>
      <c r="R12" s="60"/>
      <c r="S12" s="60"/>
      <c r="T12" s="60"/>
      <c r="U12" s="60"/>
      <c r="V12" s="60"/>
      <c r="W12" s="60">
        <v>64598</v>
      </c>
      <c r="X12" s="60">
        <v>2987796</v>
      </c>
      <c r="Y12" s="60">
        <v>-2923198</v>
      </c>
      <c r="Z12" s="140">
        <v>-97.84</v>
      </c>
      <c r="AA12" s="155">
        <v>5335613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489751</v>
      </c>
      <c r="D14" s="157"/>
      <c r="E14" s="158">
        <v>285393</v>
      </c>
      <c r="F14" s="159">
        <v>285393</v>
      </c>
      <c r="G14" s="159">
        <v>27325</v>
      </c>
      <c r="H14" s="159">
        <v>8886</v>
      </c>
      <c r="I14" s="159">
        <v>37578</v>
      </c>
      <c r="J14" s="159">
        <v>73789</v>
      </c>
      <c r="K14" s="159">
        <v>10534</v>
      </c>
      <c r="L14" s="159">
        <v>43096</v>
      </c>
      <c r="M14" s="159">
        <v>6385</v>
      </c>
      <c r="N14" s="159">
        <v>60015</v>
      </c>
      <c r="O14" s="159"/>
      <c r="P14" s="159"/>
      <c r="Q14" s="159"/>
      <c r="R14" s="159"/>
      <c r="S14" s="159"/>
      <c r="T14" s="159"/>
      <c r="U14" s="159"/>
      <c r="V14" s="159"/>
      <c r="W14" s="159">
        <v>133804</v>
      </c>
      <c r="X14" s="159">
        <v>142692</v>
      </c>
      <c r="Y14" s="159">
        <v>-8888</v>
      </c>
      <c r="Z14" s="141">
        <v>-6.23</v>
      </c>
      <c r="AA14" s="157">
        <v>285393</v>
      </c>
    </row>
    <row r="15" spans="1:27" ht="12.75">
      <c r="A15" s="135" t="s">
        <v>84</v>
      </c>
      <c r="B15" s="142"/>
      <c r="C15" s="153">
        <f aca="true" t="shared" si="2" ref="C15:Y15">SUM(C16:C18)</f>
        <v>86232913</v>
      </c>
      <c r="D15" s="153">
        <f>SUM(D16:D18)</f>
        <v>0</v>
      </c>
      <c r="E15" s="154">
        <f t="shared" si="2"/>
        <v>84559821</v>
      </c>
      <c r="F15" s="100">
        <f t="shared" si="2"/>
        <v>84559821</v>
      </c>
      <c r="G15" s="100">
        <f t="shared" si="2"/>
        <v>9311</v>
      </c>
      <c r="H15" s="100">
        <f t="shared" si="2"/>
        <v>11175960</v>
      </c>
      <c r="I15" s="100">
        <f t="shared" si="2"/>
        <v>9244883</v>
      </c>
      <c r="J15" s="100">
        <f t="shared" si="2"/>
        <v>20430154</v>
      </c>
      <c r="K15" s="100">
        <f t="shared" si="2"/>
        <v>4340379</v>
      </c>
      <c r="L15" s="100">
        <f t="shared" si="2"/>
        <v>8854640</v>
      </c>
      <c r="M15" s="100">
        <f t="shared" si="2"/>
        <v>20380</v>
      </c>
      <c r="N15" s="100">
        <f t="shared" si="2"/>
        <v>13215399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33645553</v>
      </c>
      <c r="X15" s="100">
        <f t="shared" si="2"/>
        <v>42279900</v>
      </c>
      <c r="Y15" s="100">
        <f t="shared" si="2"/>
        <v>-8634347</v>
      </c>
      <c r="Z15" s="137">
        <f>+IF(X15&lt;&gt;0,+(Y15/X15)*100,0)</f>
        <v>-20.421871858731926</v>
      </c>
      <c r="AA15" s="153">
        <f>SUM(AA16:AA18)</f>
        <v>84559821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86205053</v>
      </c>
      <c r="D17" s="155"/>
      <c r="E17" s="156">
        <v>84459821</v>
      </c>
      <c r="F17" s="60">
        <v>84459821</v>
      </c>
      <c r="G17" s="60">
        <v>9311</v>
      </c>
      <c r="H17" s="60">
        <v>11175960</v>
      </c>
      <c r="I17" s="60">
        <v>9242083</v>
      </c>
      <c r="J17" s="60">
        <v>20427354</v>
      </c>
      <c r="K17" s="60">
        <v>4337579</v>
      </c>
      <c r="L17" s="60">
        <v>8847640</v>
      </c>
      <c r="M17" s="60">
        <v>20380</v>
      </c>
      <c r="N17" s="60">
        <v>13205599</v>
      </c>
      <c r="O17" s="60"/>
      <c r="P17" s="60"/>
      <c r="Q17" s="60"/>
      <c r="R17" s="60"/>
      <c r="S17" s="60"/>
      <c r="T17" s="60"/>
      <c r="U17" s="60"/>
      <c r="V17" s="60"/>
      <c r="W17" s="60">
        <v>33632953</v>
      </c>
      <c r="X17" s="60">
        <v>42229902</v>
      </c>
      <c r="Y17" s="60">
        <v>-8596949</v>
      </c>
      <c r="Z17" s="140">
        <v>-20.36</v>
      </c>
      <c r="AA17" s="155">
        <v>84459821</v>
      </c>
    </row>
    <row r="18" spans="1:27" ht="12.75">
      <c r="A18" s="138" t="s">
        <v>87</v>
      </c>
      <c r="B18" s="136"/>
      <c r="C18" s="155">
        <v>27860</v>
      </c>
      <c r="D18" s="155"/>
      <c r="E18" s="156">
        <v>100000</v>
      </c>
      <c r="F18" s="60">
        <v>100000</v>
      </c>
      <c r="G18" s="60"/>
      <c r="H18" s="60"/>
      <c r="I18" s="60">
        <v>2800</v>
      </c>
      <c r="J18" s="60">
        <v>2800</v>
      </c>
      <c r="K18" s="60">
        <v>2800</v>
      </c>
      <c r="L18" s="60">
        <v>7000</v>
      </c>
      <c r="M18" s="60"/>
      <c r="N18" s="60">
        <v>9800</v>
      </c>
      <c r="O18" s="60"/>
      <c r="P18" s="60"/>
      <c r="Q18" s="60"/>
      <c r="R18" s="60"/>
      <c r="S18" s="60"/>
      <c r="T18" s="60"/>
      <c r="U18" s="60"/>
      <c r="V18" s="60"/>
      <c r="W18" s="60">
        <v>12600</v>
      </c>
      <c r="X18" s="60">
        <v>49998</v>
      </c>
      <c r="Y18" s="60">
        <v>-37398</v>
      </c>
      <c r="Z18" s="140">
        <v>-74.8</v>
      </c>
      <c r="AA18" s="155">
        <v>100000</v>
      </c>
    </row>
    <row r="19" spans="1:27" ht="12.75">
      <c r="A19" s="135" t="s">
        <v>88</v>
      </c>
      <c r="B19" s="142"/>
      <c r="C19" s="153">
        <f aca="true" t="shared" si="3" ref="C19:Y19">SUM(C20:C23)</f>
        <v>67500</v>
      </c>
      <c r="D19" s="153">
        <f>SUM(D20:D23)</f>
        <v>0</v>
      </c>
      <c r="E19" s="154">
        <f t="shared" si="3"/>
        <v>9921491</v>
      </c>
      <c r="F19" s="100">
        <f t="shared" si="3"/>
        <v>9921491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4960740</v>
      </c>
      <c r="Y19" s="100">
        <f t="shared" si="3"/>
        <v>-4960740</v>
      </c>
      <c r="Z19" s="137">
        <f>+IF(X19&lt;&gt;0,+(Y19/X19)*100,0)</f>
        <v>-100</v>
      </c>
      <c r="AA19" s="153">
        <f>SUM(AA20:AA23)</f>
        <v>9921491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67500</v>
      </c>
      <c r="D23" s="155"/>
      <c r="E23" s="156">
        <v>9921491</v>
      </c>
      <c r="F23" s="60">
        <v>9921491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4960740</v>
      </c>
      <c r="Y23" s="60">
        <v>-4960740</v>
      </c>
      <c r="Z23" s="140">
        <v>-100</v>
      </c>
      <c r="AA23" s="155">
        <v>9921491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186141817</v>
      </c>
      <c r="D25" s="168">
        <f>+D5+D9+D15+D19+D24</f>
        <v>0</v>
      </c>
      <c r="E25" s="169">
        <f t="shared" si="4"/>
        <v>203514978</v>
      </c>
      <c r="F25" s="73">
        <f t="shared" si="4"/>
        <v>203514978</v>
      </c>
      <c r="G25" s="73">
        <f t="shared" si="4"/>
        <v>29666942</v>
      </c>
      <c r="H25" s="73">
        <f t="shared" si="4"/>
        <v>16283255</v>
      </c>
      <c r="I25" s="73">
        <f t="shared" si="4"/>
        <v>11435984</v>
      </c>
      <c r="J25" s="73">
        <f t="shared" si="4"/>
        <v>57386181</v>
      </c>
      <c r="K25" s="73">
        <f t="shared" si="4"/>
        <v>9516240</v>
      </c>
      <c r="L25" s="73">
        <f t="shared" si="4"/>
        <v>10355891</v>
      </c>
      <c r="M25" s="73">
        <f t="shared" si="4"/>
        <v>24896691</v>
      </c>
      <c r="N25" s="73">
        <f t="shared" si="4"/>
        <v>44768822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102155003</v>
      </c>
      <c r="X25" s="73">
        <f t="shared" si="4"/>
        <v>102359514</v>
      </c>
      <c r="Y25" s="73">
        <f t="shared" si="4"/>
        <v>-204511</v>
      </c>
      <c r="Z25" s="170">
        <f>+IF(X25&lt;&gt;0,+(Y25/X25)*100,0)</f>
        <v>-0.19979676730391668</v>
      </c>
      <c r="AA25" s="168">
        <f>+AA5+AA9+AA15+AA19+AA24</f>
        <v>203514978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45354836</v>
      </c>
      <c r="D28" s="153">
        <f>SUM(D29:D31)</f>
        <v>0</v>
      </c>
      <c r="E28" s="154">
        <f t="shared" si="5"/>
        <v>48902834</v>
      </c>
      <c r="F28" s="100">
        <f t="shared" si="5"/>
        <v>48902834</v>
      </c>
      <c r="G28" s="100">
        <f t="shared" si="5"/>
        <v>2126962</v>
      </c>
      <c r="H28" s="100">
        <f t="shared" si="5"/>
        <v>3173444</v>
      </c>
      <c r="I28" s="100">
        <f t="shared" si="5"/>
        <v>2992582</v>
      </c>
      <c r="J28" s="100">
        <f t="shared" si="5"/>
        <v>8292988</v>
      </c>
      <c r="K28" s="100">
        <f t="shared" si="5"/>
        <v>3113156</v>
      </c>
      <c r="L28" s="100">
        <f t="shared" si="5"/>
        <v>3487189</v>
      </c>
      <c r="M28" s="100">
        <f t="shared" si="5"/>
        <v>4605333</v>
      </c>
      <c r="N28" s="100">
        <f t="shared" si="5"/>
        <v>11205678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19498666</v>
      </c>
      <c r="X28" s="100">
        <f t="shared" si="5"/>
        <v>24629832</v>
      </c>
      <c r="Y28" s="100">
        <f t="shared" si="5"/>
        <v>-5131166</v>
      </c>
      <c r="Z28" s="137">
        <f>+IF(X28&lt;&gt;0,+(Y28/X28)*100,0)</f>
        <v>-20.833134387599557</v>
      </c>
      <c r="AA28" s="153">
        <f>SUM(AA29:AA31)</f>
        <v>48902834</v>
      </c>
    </row>
    <row r="29" spans="1:27" ht="12.75">
      <c r="A29" s="138" t="s">
        <v>75</v>
      </c>
      <c r="B29" s="136"/>
      <c r="C29" s="155">
        <v>11412697</v>
      </c>
      <c r="D29" s="155"/>
      <c r="E29" s="156">
        <v>10617006</v>
      </c>
      <c r="F29" s="60">
        <v>10617006</v>
      </c>
      <c r="G29" s="60">
        <v>623137</v>
      </c>
      <c r="H29" s="60">
        <v>736058</v>
      </c>
      <c r="I29" s="60">
        <v>694043</v>
      </c>
      <c r="J29" s="60">
        <v>2053238</v>
      </c>
      <c r="K29" s="60">
        <v>774911</v>
      </c>
      <c r="L29" s="60">
        <v>699394</v>
      </c>
      <c r="M29" s="60">
        <v>920193</v>
      </c>
      <c r="N29" s="60">
        <v>2394498</v>
      </c>
      <c r="O29" s="60"/>
      <c r="P29" s="60"/>
      <c r="Q29" s="60"/>
      <c r="R29" s="60"/>
      <c r="S29" s="60"/>
      <c r="T29" s="60"/>
      <c r="U29" s="60"/>
      <c r="V29" s="60"/>
      <c r="W29" s="60">
        <v>4447736</v>
      </c>
      <c r="X29" s="60">
        <v>5308404</v>
      </c>
      <c r="Y29" s="60">
        <v>-860668</v>
      </c>
      <c r="Z29" s="140">
        <v>-16.21</v>
      </c>
      <c r="AA29" s="155">
        <v>10617006</v>
      </c>
    </row>
    <row r="30" spans="1:27" ht="12.75">
      <c r="A30" s="138" t="s">
        <v>76</v>
      </c>
      <c r="B30" s="136"/>
      <c r="C30" s="157">
        <v>32805511</v>
      </c>
      <c r="D30" s="157"/>
      <c r="E30" s="158">
        <v>37027182</v>
      </c>
      <c r="F30" s="159">
        <v>37027182</v>
      </c>
      <c r="G30" s="159">
        <v>1416922</v>
      </c>
      <c r="H30" s="159">
        <v>2336762</v>
      </c>
      <c r="I30" s="159">
        <v>2204774</v>
      </c>
      <c r="J30" s="159">
        <v>5958458</v>
      </c>
      <c r="K30" s="159">
        <v>2243569</v>
      </c>
      <c r="L30" s="159">
        <v>2630523</v>
      </c>
      <c r="M30" s="159">
        <v>3591055</v>
      </c>
      <c r="N30" s="159">
        <v>8465147</v>
      </c>
      <c r="O30" s="159"/>
      <c r="P30" s="159"/>
      <c r="Q30" s="159"/>
      <c r="R30" s="159"/>
      <c r="S30" s="159"/>
      <c r="T30" s="159"/>
      <c r="U30" s="159"/>
      <c r="V30" s="159"/>
      <c r="W30" s="159">
        <v>14423605</v>
      </c>
      <c r="X30" s="159">
        <v>18692130</v>
      </c>
      <c r="Y30" s="159">
        <v>-4268525</v>
      </c>
      <c r="Z30" s="141">
        <v>-22.84</v>
      </c>
      <c r="AA30" s="157">
        <v>37027182</v>
      </c>
    </row>
    <row r="31" spans="1:27" ht="12.75">
      <c r="A31" s="138" t="s">
        <v>77</v>
      </c>
      <c r="B31" s="136"/>
      <c r="C31" s="155">
        <v>1136628</v>
      </c>
      <c r="D31" s="155"/>
      <c r="E31" s="156">
        <v>1258646</v>
      </c>
      <c r="F31" s="60">
        <v>1258646</v>
      </c>
      <c r="G31" s="60">
        <v>86903</v>
      </c>
      <c r="H31" s="60">
        <v>100624</v>
      </c>
      <c r="I31" s="60">
        <v>93765</v>
      </c>
      <c r="J31" s="60">
        <v>281292</v>
      </c>
      <c r="K31" s="60">
        <v>94676</v>
      </c>
      <c r="L31" s="60">
        <v>157272</v>
      </c>
      <c r="M31" s="60">
        <v>94085</v>
      </c>
      <c r="N31" s="60">
        <v>346033</v>
      </c>
      <c r="O31" s="60"/>
      <c r="P31" s="60"/>
      <c r="Q31" s="60"/>
      <c r="R31" s="60"/>
      <c r="S31" s="60"/>
      <c r="T31" s="60"/>
      <c r="U31" s="60"/>
      <c r="V31" s="60"/>
      <c r="W31" s="60">
        <v>627325</v>
      </c>
      <c r="X31" s="60">
        <v>629298</v>
      </c>
      <c r="Y31" s="60">
        <v>-1973</v>
      </c>
      <c r="Z31" s="140">
        <v>-0.31</v>
      </c>
      <c r="AA31" s="155">
        <v>1258646</v>
      </c>
    </row>
    <row r="32" spans="1:27" ht="12.75">
      <c r="A32" s="135" t="s">
        <v>78</v>
      </c>
      <c r="B32" s="136"/>
      <c r="C32" s="153">
        <f aca="true" t="shared" si="6" ref="C32:Y32">SUM(C33:C37)</f>
        <v>55723636</v>
      </c>
      <c r="D32" s="153">
        <f>SUM(D33:D37)</f>
        <v>0</v>
      </c>
      <c r="E32" s="154">
        <f t="shared" si="6"/>
        <v>56993259</v>
      </c>
      <c r="F32" s="100">
        <f t="shared" si="6"/>
        <v>56993259</v>
      </c>
      <c r="G32" s="100">
        <f t="shared" si="6"/>
        <v>2992654</v>
      </c>
      <c r="H32" s="100">
        <f t="shared" si="6"/>
        <v>4643067</v>
      </c>
      <c r="I32" s="100">
        <f t="shared" si="6"/>
        <v>4127816</v>
      </c>
      <c r="J32" s="100">
        <f t="shared" si="6"/>
        <v>11763537</v>
      </c>
      <c r="K32" s="100">
        <f t="shared" si="6"/>
        <v>4243847</v>
      </c>
      <c r="L32" s="100">
        <f t="shared" si="6"/>
        <v>6102500</v>
      </c>
      <c r="M32" s="100">
        <f t="shared" si="6"/>
        <v>3983142</v>
      </c>
      <c r="N32" s="100">
        <f t="shared" si="6"/>
        <v>14329489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26093026</v>
      </c>
      <c r="X32" s="100">
        <f t="shared" si="6"/>
        <v>28696422</v>
      </c>
      <c r="Y32" s="100">
        <f t="shared" si="6"/>
        <v>-2603396</v>
      </c>
      <c r="Z32" s="137">
        <f>+IF(X32&lt;&gt;0,+(Y32/X32)*100,0)</f>
        <v>-9.072197223751449</v>
      </c>
      <c r="AA32" s="153">
        <f>SUM(AA33:AA37)</f>
        <v>56993259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17574152</v>
      </c>
      <c r="D34" s="155"/>
      <c r="E34" s="156">
        <v>15219502</v>
      </c>
      <c r="F34" s="60">
        <v>15219502</v>
      </c>
      <c r="G34" s="60">
        <v>562040</v>
      </c>
      <c r="H34" s="60">
        <v>1456153</v>
      </c>
      <c r="I34" s="60">
        <v>1084700</v>
      </c>
      <c r="J34" s="60">
        <v>3102893</v>
      </c>
      <c r="K34" s="60">
        <v>1129233</v>
      </c>
      <c r="L34" s="60">
        <v>1625562</v>
      </c>
      <c r="M34" s="60">
        <v>1141711</v>
      </c>
      <c r="N34" s="60">
        <v>3896506</v>
      </c>
      <c r="O34" s="60"/>
      <c r="P34" s="60"/>
      <c r="Q34" s="60"/>
      <c r="R34" s="60"/>
      <c r="S34" s="60"/>
      <c r="T34" s="60"/>
      <c r="U34" s="60"/>
      <c r="V34" s="60"/>
      <c r="W34" s="60">
        <v>6999399</v>
      </c>
      <c r="X34" s="60">
        <v>7809654</v>
      </c>
      <c r="Y34" s="60">
        <v>-810255</v>
      </c>
      <c r="Z34" s="140">
        <v>-10.38</v>
      </c>
      <c r="AA34" s="155">
        <v>15219502</v>
      </c>
    </row>
    <row r="35" spans="1:27" ht="12.75">
      <c r="A35" s="138" t="s">
        <v>81</v>
      </c>
      <c r="B35" s="136"/>
      <c r="C35" s="155">
        <v>25748237</v>
      </c>
      <c r="D35" s="155"/>
      <c r="E35" s="156">
        <v>27483496</v>
      </c>
      <c r="F35" s="60">
        <v>27483496</v>
      </c>
      <c r="G35" s="60">
        <v>1489461</v>
      </c>
      <c r="H35" s="60">
        <v>2082771</v>
      </c>
      <c r="I35" s="60">
        <v>2014023</v>
      </c>
      <c r="J35" s="60">
        <v>5586255</v>
      </c>
      <c r="K35" s="60">
        <v>2062280</v>
      </c>
      <c r="L35" s="60">
        <v>2954987</v>
      </c>
      <c r="M35" s="60">
        <v>1786504</v>
      </c>
      <c r="N35" s="60">
        <v>6803771</v>
      </c>
      <c r="O35" s="60"/>
      <c r="P35" s="60"/>
      <c r="Q35" s="60"/>
      <c r="R35" s="60"/>
      <c r="S35" s="60"/>
      <c r="T35" s="60"/>
      <c r="U35" s="60"/>
      <c r="V35" s="60"/>
      <c r="W35" s="60">
        <v>12390026</v>
      </c>
      <c r="X35" s="60">
        <v>13741686</v>
      </c>
      <c r="Y35" s="60">
        <v>-1351660</v>
      </c>
      <c r="Z35" s="140">
        <v>-9.84</v>
      </c>
      <c r="AA35" s="155">
        <v>27483496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12401247</v>
      </c>
      <c r="D37" s="157"/>
      <c r="E37" s="158">
        <v>14290261</v>
      </c>
      <c r="F37" s="159">
        <v>14290261</v>
      </c>
      <c r="G37" s="159">
        <v>941153</v>
      </c>
      <c r="H37" s="159">
        <v>1104143</v>
      </c>
      <c r="I37" s="159">
        <v>1029093</v>
      </c>
      <c r="J37" s="159">
        <v>3074389</v>
      </c>
      <c r="K37" s="159">
        <v>1052334</v>
      </c>
      <c r="L37" s="159">
        <v>1521951</v>
      </c>
      <c r="M37" s="159">
        <v>1054927</v>
      </c>
      <c r="N37" s="159">
        <v>3629212</v>
      </c>
      <c r="O37" s="159"/>
      <c r="P37" s="159"/>
      <c r="Q37" s="159"/>
      <c r="R37" s="159"/>
      <c r="S37" s="159"/>
      <c r="T37" s="159"/>
      <c r="U37" s="159"/>
      <c r="V37" s="159"/>
      <c r="W37" s="159">
        <v>6703601</v>
      </c>
      <c r="X37" s="159">
        <v>7145082</v>
      </c>
      <c r="Y37" s="159">
        <v>-441481</v>
      </c>
      <c r="Z37" s="141">
        <v>-6.18</v>
      </c>
      <c r="AA37" s="157">
        <v>14290261</v>
      </c>
    </row>
    <row r="38" spans="1:27" ht="12.75">
      <c r="A38" s="135" t="s">
        <v>84</v>
      </c>
      <c r="B38" s="142"/>
      <c r="C38" s="153">
        <f aca="true" t="shared" si="7" ref="C38:Y38">SUM(C39:C41)</f>
        <v>84433219</v>
      </c>
      <c r="D38" s="153">
        <f>SUM(D39:D41)</f>
        <v>0</v>
      </c>
      <c r="E38" s="154">
        <f t="shared" si="7"/>
        <v>88730432</v>
      </c>
      <c r="F38" s="100">
        <f t="shared" si="7"/>
        <v>88730432</v>
      </c>
      <c r="G38" s="100">
        <f t="shared" si="7"/>
        <v>4414879</v>
      </c>
      <c r="H38" s="100">
        <f t="shared" si="7"/>
        <v>8299520</v>
      </c>
      <c r="I38" s="100">
        <f t="shared" si="7"/>
        <v>6743429</v>
      </c>
      <c r="J38" s="100">
        <f t="shared" si="7"/>
        <v>19457828</v>
      </c>
      <c r="K38" s="100">
        <f t="shared" si="7"/>
        <v>7880745</v>
      </c>
      <c r="L38" s="100">
        <f t="shared" si="7"/>
        <v>14199545</v>
      </c>
      <c r="M38" s="100">
        <f t="shared" si="7"/>
        <v>7278549</v>
      </c>
      <c r="N38" s="100">
        <f t="shared" si="7"/>
        <v>29358839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48816667</v>
      </c>
      <c r="X38" s="100">
        <f t="shared" si="7"/>
        <v>44365026</v>
      </c>
      <c r="Y38" s="100">
        <f t="shared" si="7"/>
        <v>4451641</v>
      </c>
      <c r="Z38" s="137">
        <f>+IF(X38&lt;&gt;0,+(Y38/X38)*100,0)</f>
        <v>10.034122373781546</v>
      </c>
      <c r="AA38" s="153">
        <f>SUM(AA39:AA41)</f>
        <v>88730432</v>
      </c>
    </row>
    <row r="39" spans="1:27" ht="12.75">
      <c r="A39" s="138" t="s">
        <v>85</v>
      </c>
      <c r="B39" s="136"/>
      <c r="C39" s="155">
        <v>1085777</v>
      </c>
      <c r="D39" s="155"/>
      <c r="E39" s="156">
        <v>1654512</v>
      </c>
      <c r="F39" s="60">
        <v>1654512</v>
      </c>
      <c r="G39" s="60">
        <v>81978</v>
      </c>
      <c r="H39" s="60">
        <v>89729</v>
      </c>
      <c r="I39" s="60">
        <v>100566</v>
      </c>
      <c r="J39" s="60">
        <v>272273</v>
      </c>
      <c r="K39" s="60">
        <v>92059</v>
      </c>
      <c r="L39" s="60">
        <v>137158</v>
      </c>
      <c r="M39" s="60">
        <v>110685</v>
      </c>
      <c r="N39" s="60">
        <v>339902</v>
      </c>
      <c r="O39" s="60"/>
      <c r="P39" s="60"/>
      <c r="Q39" s="60"/>
      <c r="R39" s="60"/>
      <c r="S39" s="60"/>
      <c r="T39" s="60"/>
      <c r="U39" s="60"/>
      <c r="V39" s="60"/>
      <c r="W39" s="60">
        <v>612175</v>
      </c>
      <c r="X39" s="60">
        <v>827226</v>
      </c>
      <c r="Y39" s="60">
        <v>-215051</v>
      </c>
      <c r="Z39" s="140">
        <v>-26</v>
      </c>
      <c r="AA39" s="155">
        <v>1654512</v>
      </c>
    </row>
    <row r="40" spans="1:27" ht="12.75">
      <c r="A40" s="138" t="s">
        <v>86</v>
      </c>
      <c r="B40" s="136"/>
      <c r="C40" s="155">
        <v>81275805</v>
      </c>
      <c r="D40" s="155"/>
      <c r="E40" s="156">
        <v>84459821</v>
      </c>
      <c r="F40" s="60">
        <v>84459821</v>
      </c>
      <c r="G40" s="60">
        <v>4185865</v>
      </c>
      <c r="H40" s="60">
        <v>8022784</v>
      </c>
      <c r="I40" s="60">
        <v>6473647</v>
      </c>
      <c r="J40" s="60">
        <v>18682296</v>
      </c>
      <c r="K40" s="60">
        <v>7620258</v>
      </c>
      <c r="L40" s="60">
        <v>13804825</v>
      </c>
      <c r="M40" s="60">
        <v>7000933</v>
      </c>
      <c r="N40" s="60">
        <v>28426016</v>
      </c>
      <c r="O40" s="60"/>
      <c r="P40" s="60"/>
      <c r="Q40" s="60"/>
      <c r="R40" s="60"/>
      <c r="S40" s="60"/>
      <c r="T40" s="60"/>
      <c r="U40" s="60"/>
      <c r="V40" s="60"/>
      <c r="W40" s="60">
        <v>47108312</v>
      </c>
      <c r="X40" s="60">
        <v>42229788</v>
      </c>
      <c r="Y40" s="60">
        <v>4878524</v>
      </c>
      <c r="Z40" s="140">
        <v>11.55</v>
      </c>
      <c r="AA40" s="155">
        <v>84459821</v>
      </c>
    </row>
    <row r="41" spans="1:27" ht="12.75">
      <c r="A41" s="138" t="s">
        <v>87</v>
      </c>
      <c r="B41" s="136"/>
      <c r="C41" s="155">
        <v>2071637</v>
      </c>
      <c r="D41" s="155"/>
      <c r="E41" s="156">
        <v>2616099</v>
      </c>
      <c r="F41" s="60">
        <v>2616099</v>
      </c>
      <c r="G41" s="60">
        <v>147036</v>
      </c>
      <c r="H41" s="60">
        <v>187007</v>
      </c>
      <c r="I41" s="60">
        <v>169216</v>
      </c>
      <c r="J41" s="60">
        <v>503259</v>
      </c>
      <c r="K41" s="60">
        <v>168428</v>
      </c>
      <c r="L41" s="60">
        <v>257562</v>
      </c>
      <c r="M41" s="60">
        <v>166931</v>
      </c>
      <c r="N41" s="60">
        <v>592921</v>
      </c>
      <c r="O41" s="60"/>
      <c r="P41" s="60"/>
      <c r="Q41" s="60"/>
      <c r="R41" s="60"/>
      <c r="S41" s="60"/>
      <c r="T41" s="60"/>
      <c r="U41" s="60"/>
      <c r="V41" s="60"/>
      <c r="W41" s="60">
        <v>1096180</v>
      </c>
      <c r="X41" s="60">
        <v>1308012</v>
      </c>
      <c r="Y41" s="60">
        <v>-211832</v>
      </c>
      <c r="Z41" s="140">
        <v>-16.19</v>
      </c>
      <c r="AA41" s="155">
        <v>2616099</v>
      </c>
    </row>
    <row r="42" spans="1:27" ht="12.75">
      <c r="A42" s="135" t="s">
        <v>88</v>
      </c>
      <c r="B42" s="142"/>
      <c r="C42" s="153">
        <f aca="true" t="shared" si="8" ref="C42:Y42">SUM(C43:C46)</f>
        <v>2918535</v>
      </c>
      <c r="D42" s="153">
        <f>SUM(D43:D46)</f>
        <v>0</v>
      </c>
      <c r="E42" s="154">
        <f t="shared" si="8"/>
        <v>7278501</v>
      </c>
      <c r="F42" s="100">
        <f t="shared" si="8"/>
        <v>7278501</v>
      </c>
      <c r="G42" s="100">
        <f t="shared" si="8"/>
        <v>0</v>
      </c>
      <c r="H42" s="100">
        <f t="shared" si="8"/>
        <v>326539</v>
      </c>
      <c r="I42" s="100">
        <f t="shared" si="8"/>
        <v>121917</v>
      </c>
      <c r="J42" s="100">
        <f t="shared" si="8"/>
        <v>448456</v>
      </c>
      <c r="K42" s="100">
        <f t="shared" si="8"/>
        <v>5462</v>
      </c>
      <c r="L42" s="100">
        <f t="shared" si="8"/>
        <v>75195</v>
      </c>
      <c r="M42" s="100">
        <f t="shared" si="8"/>
        <v>4264</v>
      </c>
      <c r="N42" s="100">
        <f t="shared" si="8"/>
        <v>84921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533377</v>
      </c>
      <c r="X42" s="100">
        <f t="shared" si="8"/>
        <v>4155228</v>
      </c>
      <c r="Y42" s="100">
        <f t="shared" si="8"/>
        <v>-3621851</v>
      </c>
      <c r="Z42" s="137">
        <f>+IF(X42&lt;&gt;0,+(Y42/X42)*100,0)</f>
        <v>-87.16371279746863</v>
      </c>
      <c r="AA42" s="153">
        <f>SUM(AA43:AA46)</f>
        <v>7278501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2918535</v>
      </c>
      <c r="D46" s="155"/>
      <c r="E46" s="156">
        <v>7278501</v>
      </c>
      <c r="F46" s="60">
        <v>7278501</v>
      </c>
      <c r="G46" s="60"/>
      <c r="H46" s="60">
        <v>326539</v>
      </c>
      <c r="I46" s="60">
        <v>121917</v>
      </c>
      <c r="J46" s="60">
        <v>448456</v>
      </c>
      <c r="K46" s="60">
        <v>5462</v>
      </c>
      <c r="L46" s="60">
        <v>75195</v>
      </c>
      <c r="M46" s="60">
        <v>4264</v>
      </c>
      <c r="N46" s="60">
        <v>84921</v>
      </c>
      <c r="O46" s="60"/>
      <c r="P46" s="60"/>
      <c r="Q46" s="60"/>
      <c r="R46" s="60"/>
      <c r="S46" s="60"/>
      <c r="T46" s="60"/>
      <c r="U46" s="60"/>
      <c r="V46" s="60"/>
      <c r="W46" s="60">
        <v>533377</v>
      </c>
      <c r="X46" s="60">
        <v>4155228</v>
      </c>
      <c r="Y46" s="60">
        <v>-3621851</v>
      </c>
      <c r="Z46" s="140">
        <v>-87.16</v>
      </c>
      <c r="AA46" s="155">
        <v>7278501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188430226</v>
      </c>
      <c r="D48" s="168">
        <f>+D28+D32+D38+D42+D47</f>
        <v>0</v>
      </c>
      <c r="E48" s="169">
        <f t="shared" si="9"/>
        <v>201905026</v>
      </c>
      <c r="F48" s="73">
        <f t="shared" si="9"/>
        <v>201905026</v>
      </c>
      <c r="G48" s="73">
        <f t="shared" si="9"/>
        <v>9534495</v>
      </c>
      <c r="H48" s="73">
        <f t="shared" si="9"/>
        <v>16442570</v>
      </c>
      <c r="I48" s="73">
        <f t="shared" si="9"/>
        <v>13985744</v>
      </c>
      <c r="J48" s="73">
        <f t="shared" si="9"/>
        <v>39962809</v>
      </c>
      <c r="K48" s="73">
        <f t="shared" si="9"/>
        <v>15243210</v>
      </c>
      <c r="L48" s="73">
        <f t="shared" si="9"/>
        <v>23864429</v>
      </c>
      <c r="M48" s="73">
        <f t="shared" si="9"/>
        <v>15871288</v>
      </c>
      <c r="N48" s="73">
        <f t="shared" si="9"/>
        <v>54978927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94941736</v>
      </c>
      <c r="X48" s="73">
        <f t="shared" si="9"/>
        <v>101846508</v>
      </c>
      <c r="Y48" s="73">
        <f t="shared" si="9"/>
        <v>-6904772</v>
      </c>
      <c r="Z48" s="170">
        <f>+IF(X48&lt;&gt;0,+(Y48/X48)*100,0)</f>
        <v>-6.779586394852144</v>
      </c>
      <c r="AA48" s="168">
        <f>+AA28+AA32+AA38+AA42+AA47</f>
        <v>201905026</v>
      </c>
    </row>
    <row r="49" spans="1:27" ht="12.75">
      <c r="A49" s="148" t="s">
        <v>49</v>
      </c>
      <c r="B49" s="149"/>
      <c r="C49" s="171">
        <f aca="true" t="shared" si="10" ref="C49:Y49">+C25-C48</f>
        <v>-2288409</v>
      </c>
      <c r="D49" s="171">
        <f>+D25-D48</f>
        <v>0</v>
      </c>
      <c r="E49" s="172">
        <f t="shared" si="10"/>
        <v>1609952</v>
      </c>
      <c r="F49" s="173">
        <f t="shared" si="10"/>
        <v>1609952</v>
      </c>
      <c r="G49" s="173">
        <f t="shared" si="10"/>
        <v>20132447</v>
      </c>
      <c r="H49" s="173">
        <f t="shared" si="10"/>
        <v>-159315</v>
      </c>
      <c r="I49" s="173">
        <f t="shared" si="10"/>
        <v>-2549760</v>
      </c>
      <c r="J49" s="173">
        <f t="shared" si="10"/>
        <v>17423372</v>
      </c>
      <c r="K49" s="173">
        <f t="shared" si="10"/>
        <v>-5726970</v>
      </c>
      <c r="L49" s="173">
        <f t="shared" si="10"/>
        <v>-13508538</v>
      </c>
      <c r="M49" s="173">
        <f t="shared" si="10"/>
        <v>9025403</v>
      </c>
      <c r="N49" s="173">
        <f t="shared" si="10"/>
        <v>-10210105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7213267</v>
      </c>
      <c r="X49" s="173">
        <f>IF(F25=F48,0,X25-X48)</f>
        <v>513006</v>
      </c>
      <c r="Y49" s="173">
        <f t="shared" si="10"/>
        <v>6700261</v>
      </c>
      <c r="Z49" s="174">
        <f>+IF(X49&lt;&gt;0,+(Y49/X49)*100,0)</f>
        <v>1306.078486411465</v>
      </c>
      <c r="AA49" s="171">
        <f>+AA25-AA48</f>
        <v>1609952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60000</v>
      </c>
      <c r="D10" s="155">
        <v>0</v>
      </c>
      <c r="E10" s="156">
        <v>9921491</v>
      </c>
      <c r="F10" s="54">
        <v>9921491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4960740</v>
      </c>
      <c r="Y10" s="54">
        <v>-4960740</v>
      </c>
      <c r="Z10" s="184">
        <v>-100</v>
      </c>
      <c r="AA10" s="130">
        <v>9921491</v>
      </c>
    </row>
    <row r="11" spans="1:27" ht="12.75">
      <c r="A11" s="183" t="s">
        <v>107</v>
      </c>
      <c r="B11" s="185"/>
      <c r="C11" s="155">
        <v>14753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15737165</v>
      </c>
      <c r="D12" s="155">
        <v>0</v>
      </c>
      <c r="E12" s="156">
        <v>11355019</v>
      </c>
      <c r="F12" s="60">
        <v>11355019</v>
      </c>
      <c r="G12" s="60">
        <v>3930</v>
      </c>
      <c r="H12" s="60">
        <v>3032</v>
      </c>
      <c r="I12" s="60">
        <v>5601</v>
      </c>
      <c r="J12" s="60">
        <v>12563</v>
      </c>
      <c r="K12" s="60">
        <v>4032</v>
      </c>
      <c r="L12" s="60">
        <v>5060</v>
      </c>
      <c r="M12" s="60">
        <v>3032</v>
      </c>
      <c r="N12" s="60">
        <v>12124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24687</v>
      </c>
      <c r="X12" s="60">
        <v>5677500</v>
      </c>
      <c r="Y12" s="60">
        <v>-5652813</v>
      </c>
      <c r="Z12" s="140">
        <v>-99.57</v>
      </c>
      <c r="AA12" s="155">
        <v>11355019</v>
      </c>
    </row>
    <row r="13" spans="1:27" ht="12.75">
      <c r="A13" s="181" t="s">
        <v>109</v>
      </c>
      <c r="B13" s="185"/>
      <c r="C13" s="155">
        <v>2936533</v>
      </c>
      <c r="D13" s="155">
        <v>0</v>
      </c>
      <c r="E13" s="156">
        <v>1400000</v>
      </c>
      <c r="F13" s="60">
        <v>1400000</v>
      </c>
      <c r="G13" s="60">
        <v>104033</v>
      </c>
      <c r="H13" s="60">
        <v>135742</v>
      </c>
      <c r="I13" s="60">
        <v>86822</v>
      </c>
      <c r="J13" s="60">
        <v>326597</v>
      </c>
      <c r="K13" s="60">
        <v>54948</v>
      </c>
      <c r="L13" s="60">
        <v>51414</v>
      </c>
      <c r="M13" s="60">
        <v>20039</v>
      </c>
      <c r="N13" s="60">
        <v>126401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452998</v>
      </c>
      <c r="X13" s="60">
        <v>699996</v>
      </c>
      <c r="Y13" s="60">
        <v>-246998</v>
      </c>
      <c r="Z13" s="140">
        <v>-35.29</v>
      </c>
      <c r="AA13" s="155">
        <v>1400000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100</v>
      </c>
      <c r="F14" s="60">
        <v>100</v>
      </c>
      <c r="G14" s="60">
        <v>944911</v>
      </c>
      <c r="H14" s="60">
        <v>883917</v>
      </c>
      <c r="I14" s="60">
        <v>885448</v>
      </c>
      <c r="J14" s="60">
        <v>2714276</v>
      </c>
      <c r="K14" s="60">
        <v>884553</v>
      </c>
      <c r="L14" s="60">
        <v>884496</v>
      </c>
      <c r="M14" s="60">
        <v>884300</v>
      </c>
      <c r="N14" s="60">
        <v>2653349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5367625</v>
      </c>
      <c r="X14" s="60"/>
      <c r="Y14" s="60">
        <v>5367625</v>
      </c>
      <c r="Z14" s="140">
        <v>0</v>
      </c>
      <c r="AA14" s="155">
        <v>100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325881</v>
      </c>
      <c r="D17" s="155">
        <v>0</v>
      </c>
      <c r="E17" s="156">
        <v>134958</v>
      </c>
      <c r="F17" s="60">
        <v>134958</v>
      </c>
      <c r="G17" s="60">
        <v>13104</v>
      </c>
      <c r="H17" s="60">
        <v>8886</v>
      </c>
      <c r="I17" s="60">
        <v>9054</v>
      </c>
      <c r="J17" s="60">
        <v>31044</v>
      </c>
      <c r="K17" s="60">
        <v>10534</v>
      </c>
      <c r="L17" s="60">
        <v>14490</v>
      </c>
      <c r="M17" s="60">
        <v>6385</v>
      </c>
      <c r="N17" s="60">
        <v>31409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62453</v>
      </c>
      <c r="X17" s="60">
        <v>67476</v>
      </c>
      <c r="Y17" s="60">
        <v>-5023</v>
      </c>
      <c r="Z17" s="140">
        <v>-7.44</v>
      </c>
      <c r="AA17" s="155">
        <v>134958</v>
      </c>
    </row>
    <row r="18" spans="1:27" ht="12.75">
      <c r="A18" s="183" t="s">
        <v>114</v>
      </c>
      <c r="B18" s="182"/>
      <c r="C18" s="155">
        <v>7820160</v>
      </c>
      <c r="D18" s="155">
        <v>0</v>
      </c>
      <c r="E18" s="156">
        <v>8813199</v>
      </c>
      <c r="F18" s="60">
        <v>8813199</v>
      </c>
      <c r="G18" s="60">
        <v>0</v>
      </c>
      <c r="H18" s="60">
        <v>0</v>
      </c>
      <c r="I18" s="60">
        <v>0</v>
      </c>
      <c r="J18" s="60">
        <v>0</v>
      </c>
      <c r="K18" s="60">
        <v>2937733</v>
      </c>
      <c r="L18" s="60">
        <v>0</v>
      </c>
      <c r="M18" s="60">
        <v>0</v>
      </c>
      <c r="N18" s="60">
        <v>2937733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2937733</v>
      </c>
      <c r="X18" s="60">
        <v>46556256</v>
      </c>
      <c r="Y18" s="60">
        <v>-43618523</v>
      </c>
      <c r="Z18" s="140">
        <v>-93.69</v>
      </c>
      <c r="AA18" s="155">
        <v>8813199</v>
      </c>
    </row>
    <row r="19" spans="1:27" ht="12.75">
      <c r="A19" s="181" t="s">
        <v>34</v>
      </c>
      <c r="B19" s="185"/>
      <c r="C19" s="155">
        <v>147426967</v>
      </c>
      <c r="D19" s="155">
        <v>0</v>
      </c>
      <c r="E19" s="156">
        <v>158024106</v>
      </c>
      <c r="F19" s="60">
        <v>158024106</v>
      </c>
      <c r="G19" s="60">
        <v>28307221</v>
      </c>
      <c r="H19" s="60">
        <v>14779232</v>
      </c>
      <c r="I19" s="60">
        <v>9263723</v>
      </c>
      <c r="J19" s="60">
        <v>52350176</v>
      </c>
      <c r="K19" s="60">
        <v>4400052</v>
      </c>
      <c r="L19" s="60">
        <v>8879242</v>
      </c>
      <c r="M19" s="60">
        <v>22994000</v>
      </c>
      <c r="N19" s="60">
        <v>36273294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88623470</v>
      </c>
      <c r="X19" s="60">
        <v>35966706</v>
      </c>
      <c r="Y19" s="60">
        <v>52656764</v>
      </c>
      <c r="Z19" s="140">
        <v>146.4</v>
      </c>
      <c r="AA19" s="155">
        <v>158024106</v>
      </c>
    </row>
    <row r="20" spans="1:27" ht="12.75">
      <c r="A20" s="181" t="s">
        <v>35</v>
      </c>
      <c r="B20" s="185"/>
      <c r="C20" s="155">
        <v>10337665</v>
      </c>
      <c r="D20" s="155">
        <v>0</v>
      </c>
      <c r="E20" s="156">
        <v>9423105</v>
      </c>
      <c r="F20" s="54">
        <v>9423105</v>
      </c>
      <c r="G20" s="54">
        <v>293743</v>
      </c>
      <c r="H20" s="54">
        <v>472446</v>
      </c>
      <c r="I20" s="54">
        <v>868479</v>
      </c>
      <c r="J20" s="54">
        <v>1634668</v>
      </c>
      <c r="K20" s="54">
        <v>1224388</v>
      </c>
      <c r="L20" s="54">
        <v>-224272</v>
      </c>
      <c r="M20" s="54">
        <v>988935</v>
      </c>
      <c r="N20" s="54">
        <v>1989051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3623719</v>
      </c>
      <c r="X20" s="54">
        <v>4711572</v>
      </c>
      <c r="Y20" s="54">
        <v>-1087853</v>
      </c>
      <c r="Z20" s="184">
        <v>-23.09</v>
      </c>
      <c r="AA20" s="130">
        <v>9423105</v>
      </c>
    </row>
    <row r="21" spans="1:27" ht="12.75">
      <c r="A21" s="181" t="s">
        <v>115</v>
      </c>
      <c r="B21" s="185"/>
      <c r="C21" s="155">
        <v>1482693</v>
      </c>
      <c r="D21" s="155">
        <v>0</v>
      </c>
      <c r="E21" s="156">
        <v>2960000</v>
      </c>
      <c r="F21" s="60">
        <v>2960000</v>
      </c>
      <c r="G21" s="60">
        <v>0</v>
      </c>
      <c r="H21" s="60">
        <v>0</v>
      </c>
      <c r="I21" s="82">
        <v>316857</v>
      </c>
      <c r="J21" s="60">
        <v>316857</v>
      </c>
      <c r="K21" s="60">
        <v>0</v>
      </c>
      <c r="L21" s="60">
        <v>745461</v>
      </c>
      <c r="M21" s="60">
        <v>0</v>
      </c>
      <c r="N21" s="60">
        <v>745461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1062318</v>
      </c>
      <c r="X21" s="60">
        <v>1903098</v>
      </c>
      <c r="Y21" s="60">
        <v>-840780</v>
      </c>
      <c r="Z21" s="140">
        <v>-44.18</v>
      </c>
      <c r="AA21" s="155">
        <v>2960000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186141817</v>
      </c>
      <c r="D22" s="188">
        <f>SUM(D5:D21)</f>
        <v>0</v>
      </c>
      <c r="E22" s="189">
        <f t="shared" si="0"/>
        <v>202031978</v>
      </c>
      <c r="F22" s="190">
        <f t="shared" si="0"/>
        <v>202031978</v>
      </c>
      <c r="G22" s="190">
        <f t="shared" si="0"/>
        <v>29666942</v>
      </c>
      <c r="H22" s="190">
        <f t="shared" si="0"/>
        <v>16283255</v>
      </c>
      <c r="I22" s="190">
        <f t="shared" si="0"/>
        <v>11435984</v>
      </c>
      <c r="J22" s="190">
        <f t="shared" si="0"/>
        <v>57386181</v>
      </c>
      <c r="K22" s="190">
        <f t="shared" si="0"/>
        <v>9516240</v>
      </c>
      <c r="L22" s="190">
        <f t="shared" si="0"/>
        <v>10355891</v>
      </c>
      <c r="M22" s="190">
        <f t="shared" si="0"/>
        <v>24896691</v>
      </c>
      <c r="N22" s="190">
        <f t="shared" si="0"/>
        <v>44768822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102155003</v>
      </c>
      <c r="X22" s="190">
        <f t="shared" si="0"/>
        <v>100543344</v>
      </c>
      <c r="Y22" s="190">
        <f t="shared" si="0"/>
        <v>1611659</v>
      </c>
      <c r="Z22" s="191">
        <f>+IF(X22&lt;&gt;0,+(Y22/X22)*100,0)</f>
        <v>1.602949470230471</v>
      </c>
      <c r="AA22" s="188">
        <f>SUM(AA5:AA21)</f>
        <v>202031978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91112723</v>
      </c>
      <c r="D25" s="155">
        <v>0</v>
      </c>
      <c r="E25" s="156">
        <v>105553309</v>
      </c>
      <c r="F25" s="60">
        <v>105553309</v>
      </c>
      <c r="G25" s="60">
        <v>7151806</v>
      </c>
      <c r="H25" s="60">
        <v>8341957</v>
      </c>
      <c r="I25" s="60">
        <v>7506363</v>
      </c>
      <c r="J25" s="60">
        <v>23000126</v>
      </c>
      <c r="K25" s="60">
        <v>7527953</v>
      </c>
      <c r="L25" s="60">
        <v>12296079</v>
      </c>
      <c r="M25" s="60">
        <v>7858802</v>
      </c>
      <c r="N25" s="60">
        <v>27682834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50682960</v>
      </c>
      <c r="X25" s="60">
        <v>54250350</v>
      </c>
      <c r="Y25" s="60">
        <v>-3567390</v>
      </c>
      <c r="Z25" s="140">
        <v>-6.58</v>
      </c>
      <c r="AA25" s="155">
        <v>105553309</v>
      </c>
    </row>
    <row r="26" spans="1:27" ht="12.75">
      <c r="A26" s="183" t="s">
        <v>38</v>
      </c>
      <c r="B26" s="182"/>
      <c r="C26" s="155">
        <v>6141571</v>
      </c>
      <c r="D26" s="155">
        <v>0</v>
      </c>
      <c r="E26" s="156">
        <v>6168774</v>
      </c>
      <c r="F26" s="60">
        <v>6168774</v>
      </c>
      <c r="G26" s="60">
        <v>495487</v>
      </c>
      <c r="H26" s="60">
        <v>479579</v>
      </c>
      <c r="I26" s="60">
        <v>513915</v>
      </c>
      <c r="J26" s="60">
        <v>1488981</v>
      </c>
      <c r="K26" s="60">
        <v>490079</v>
      </c>
      <c r="L26" s="60">
        <v>488347</v>
      </c>
      <c r="M26" s="60">
        <v>558328</v>
      </c>
      <c r="N26" s="60">
        <v>1536754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3025735</v>
      </c>
      <c r="X26" s="60">
        <v>3084378</v>
      </c>
      <c r="Y26" s="60">
        <v>-58643</v>
      </c>
      <c r="Z26" s="140">
        <v>-1.9</v>
      </c>
      <c r="AA26" s="155">
        <v>6168774</v>
      </c>
    </row>
    <row r="27" spans="1:27" ht="12.75">
      <c r="A27" s="183" t="s">
        <v>118</v>
      </c>
      <c r="B27" s="182"/>
      <c r="C27" s="155">
        <v>14720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3694560</v>
      </c>
      <c r="D28" s="155">
        <v>0</v>
      </c>
      <c r="E28" s="156">
        <v>3101298</v>
      </c>
      <c r="F28" s="60">
        <v>3101298</v>
      </c>
      <c r="G28" s="60">
        <v>0</v>
      </c>
      <c r="H28" s="60">
        <v>3630</v>
      </c>
      <c r="I28" s="60">
        <v>5554</v>
      </c>
      <c r="J28" s="60">
        <v>9184</v>
      </c>
      <c r="K28" s="60">
        <v>12481</v>
      </c>
      <c r="L28" s="60">
        <v>236</v>
      </c>
      <c r="M28" s="60">
        <v>0</v>
      </c>
      <c r="N28" s="60">
        <v>12717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21901</v>
      </c>
      <c r="X28" s="60">
        <v>1550448</v>
      </c>
      <c r="Y28" s="60">
        <v>-1528547</v>
      </c>
      <c r="Z28" s="140">
        <v>-98.59</v>
      </c>
      <c r="AA28" s="155">
        <v>3101298</v>
      </c>
    </row>
    <row r="29" spans="1:27" ht="12.75">
      <c r="A29" s="183" t="s">
        <v>40</v>
      </c>
      <c r="B29" s="182"/>
      <c r="C29" s="155">
        <v>7999174</v>
      </c>
      <c r="D29" s="155">
        <v>0</v>
      </c>
      <c r="E29" s="156">
        <v>5625450</v>
      </c>
      <c r="F29" s="60">
        <v>5625450</v>
      </c>
      <c r="G29" s="60">
        <v>7910</v>
      </c>
      <c r="H29" s="60">
        <v>23960</v>
      </c>
      <c r="I29" s="60">
        <v>31169</v>
      </c>
      <c r="J29" s="60">
        <v>63039</v>
      </c>
      <c r="K29" s="60">
        <v>14253</v>
      </c>
      <c r="L29" s="60">
        <v>6334</v>
      </c>
      <c r="M29" s="60">
        <v>5800</v>
      </c>
      <c r="N29" s="60">
        <v>26387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89426</v>
      </c>
      <c r="X29" s="60">
        <v>1438500</v>
      </c>
      <c r="Y29" s="60">
        <v>-1349074</v>
      </c>
      <c r="Z29" s="140">
        <v>-93.78</v>
      </c>
      <c r="AA29" s="155">
        <v>5625450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43940998</v>
      </c>
      <c r="F31" s="60">
        <v>43940998</v>
      </c>
      <c r="G31" s="60">
        <v>1407422</v>
      </c>
      <c r="H31" s="60">
        <v>5277016</v>
      </c>
      <c r="I31" s="60">
        <v>3398798</v>
      </c>
      <c r="J31" s="60">
        <v>10083236</v>
      </c>
      <c r="K31" s="60">
        <v>4043664</v>
      </c>
      <c r="L31" s="60">
        <v>7451051</v>
      </c>
      <c r="M31" s="60">
        <v>3339959</v>
      </c>
      <c r="N31" s="60">
        <v>14834674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24917910</v>
      </c>
      <c r="X31" s="60">
        <v>21969672</v>
      </c>
      <c r="Y31" s="60">
        <v>2948238</v>
      </c>
      <c r="Z31" s="140">
        <v>13.42</v>
      </c>
      <c r="AA31" s="155">
        <v>43940998</v>
      </c>
    </row>
    <row r="32" spans="1:27" ht="12.75">
      <c r="A32" s="183" t="s">
        <v>121</v>
      </c>
      <c r="B32" s="182"/>
      <c r="C32" s="155">
        <v>14516619</v>
      </c>
      <c r="D32" s="155">
        <v>0</v>
      </c>
      <c r="E32" s="156">
        <v>19698898</v>
      </c>
      <c r="F32" s="60">
        <v>19698898</v>
      </c>
      <c r="G32" s="60">
        <v>120009</v>
      </c>
      <c r="H32" s="60">
        <v>1287972</v>
      </c>
      <c r="I32" s="60">
        <v>1257483</v>
      </c>
      <c r="J32" s="60">
        <v>2665464</v>
      </c>
      <c r="K32" s="60">
        <v>997884</v>
      </c>
      <c r="L32" s="60">
        <v>1013399</v>
      </c>
      <c r="M32" s="60">
        <v>583386</v>
      </c>
      <c r="N32" s="60">
        <v>2594669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5260133</v>
      </c>
      <c r="X32" s="60">
        <v>10744392</v>
      </c>
      <c r="Y32" s="60">
        <v>-5484259</v>
      </c>
      <c r="Z32" s="140">
        <v>-51.04</v>
      </c>
      <c r="AA32" s="155">
        <v>19698898</v>
      </c>
    </row>
    <row r="33" spans="1:27" ht="12.75">
      <c r="A33" s="183" t="s">
        <v>42</v>
      </c>
      <c r="B33" s="182"/>
      <c r="C33" s="155">
        <v>120000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64813857</v>
      </c>
      <c r="D34" s="155">
        <v>0</v>
      </c>
      <c r="E34" s="156">
        <v>17816299</v>
      </c>
      <c r="F34" s="60">
        <v>17816299</v>
      </c>
      <c r="G34" s="60">
        <v>351861</v>
      </c>
      <c r="H34" s="60">
        <v>1028456</v>
      </c>
      <c r="I34" s="60">
        <v>1272462</v>
      </c>
      <c r="J34" s="60">
        <v>2652779</v>
      </c>
      <c r="K34" s="60">
        <v>2156896</v>
      </c>
      <c r="L34" s="60">
        <v>2608983</v>
      </c>
      <c r="M34" s="60">
        <v>3525013</v>
      </c>
      <c r="N34" s="60">
        <v>8290892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10943671</v>
      </c>
      <c r="X34" s="60">
        <v>8808768</v>
      </c>
      <c r="Y34" s="60">
        <v>2134903</v>
      </c>
      <c r="Z34" s="140">
        <v>24.24</v>
      </c>
      <c r="AA34" s="155">
        <v>17816299</v>
      </c>
    </row>
    <row r="35" spans="1:27" ht="12.75">
      <c r="A35" s="181" t="s">
        <v>122</v>
      </c>
      <c r="B35" s="185"/>
      <c r="C35" s="155">
        <v>17002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188430226</v>
      </c>
      <c r="D36" s="188">
        <f>SUM(D25:D35)</f>
        <v>0</v>
      </c>
      <c r="E36" s="189">
        <f t="shared" si="1"/>
        <v>201905026</v>
      </c>
      <c r="F36" s="190">
        <f t="shared" si="1"/>
        <v>201905026</v>
      </c>
      <c r="G36" s="190">
        <f t="shared" si="1"/>
        <v>9534495</v>
      </c>
      <c r="H36" s="190">
        <f t="shared" si="1"/>
        <v>16442570</v>
      </c>
      <c r="I36" s="190">
        <f t="shared" si="1"/>
        <v>13985744</v>
      </c>
      <c r="J36" s="190">
        <f t="shared" si="1"/>
        <v>39962809</v>
      </c>
      <c r="K36" s="190">
        <f t="shared" si="1"/>
        <v>15243210</v>
      </c>
      <c r="L36" s="190">
        <f t="shared" si="1"/>
        <v>23864429</v>
      </c>
      <c r="M36" s="190">
        <f t="shared" si="1"/>
        <v>15871288</v>
      </c>
      <c r="N36" s="190">
        <f t="shared" si="1"/>
        <v>54978927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94941736</v>
      </c>
      <c r="X36" s="190">
        <f t="shared" si="1"/>
        <v>101846508</v>
      </c>
      <c r="Y36" s="190">
        <f t="shared" si="1"/>
        <v>-6904772</v>
      </c>
      <c r="Z36" s="191">
        <f>+IF(X36&lt;&gt;0,+(Y36/X36)*100,0)</f>
        <v>-6.779586394852144</v>
      </c>
      <c r="AA36" s="188">
        <f>SUM(AA25:AA35)</f>
        <v>201905026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-2288409</v>
      </c>
      <c r="D38" s="199">
        <f>+D22-D36</f>
        <v>0</v>
      </c>
      <c r="E38" s="200">
        <f t="shared" si="2"/>
        <v>126952</v>
      </c>
      <c r="F38" s="106">
        <f t="shared" si="2"/>
        <v>126952</v>
      </c>
      <c r="G38" s="106">
        <f t="shared" si="2"/>
        <v>20132447</v>
      </c>
      <c r="H38" s="106">
        <f t="shared" si="2"/>
        <v>-159315</v>
      </c>
      <c r="I38" s="106">
        <f t="shared" si="2"/>
        <v>-2549760</v>
      </c>
      <c r="J38" s="106">
        <f t="shared" si="2"/>
        <v>17423372</v>
      </c>
      <c r="K38" s="106">
        <f t="shared" si="2"/>
        <v>-5726970</v>
      </c>
      <c r="L38" s="106">
        <f t="shared" si="2"/>
        <v>-13508538</v>
      </c>
      <c r="M38" s="106">
        <f t="shared" si="2"/>
        <v>9025403</v>
      </c>
      <c r="N38" s="106">
        <f t="shared" si="2"/>
        <v>-10210105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7213267</v>
      </c>
      <c r="X38" s="106">
        <f>IF(F22=F36,0,X22-X36)</f>
        <v>-1303164</v>
      </c>
      <c r="Y38" s="106">
        <f t="shared" si="2"/>
        <v>8516431</v>
      </c>
      <c r="Z38" s="201">
        <f>+IF(X38&lt;&gt;0,+(Y38/X38)*100,0)</f>
        <v>-653.5195109748274</v>
      </c>
      <c r="AA38" s="199">
        <f>+AA22-AA36</f>
        <v>126952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1483000</v>
      </c>
      <c r="F39" s="60">
        <v>1483000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1816170</v>
      </c>
      <c r="Y39" s="60">
        <v>-1816170</v>
      </c>
      <c r="Z39" s="140">
        <v>-100</v>
      </c>
      <c r="AA39" s="155">
        <v>1483000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-2288409</v>
      </c>
      <c r="D42" s="206">
        <f>SUM(D38:D41)</f>
        <v>0</v>
      </c>
      <c r="E42" s="207">
        <f t="shared" si="3"/>
        <v>1609952</v>
      </c>
      <c r="F42" s="88">
        <f t="shared" si="3"/>
        <v>1609952</v>
      </c>
      <c r="G42" s="88">
        <f t="shared" si="3"/>
        <v>20132447</v>
      </c>
      <c r="H42" s="88">
        <f t="shared" si="3"/>
        <v>-159315</v>
      </c>
      <c r="I42" s="88">
        <f t="shared" si="3"/>
        <v>-2549760</v>
      </c>
      <c r="J42" s="88">
        <f t="shared" si="3"/>
        <v>17423372</v>
      </c>
      <c r="K42" s="88">
        <f t="shared" si="3"/>
        <v>-5726970</v>
      </c>
      <c r="L42" s="88">
        <f t="shared" si="3"/>
        <v>-13508538</v>
      </c>
      <c r="M42" s="88">
        <f t="shared" si="3"/>
        <v>9025403</v>
      </c>
      <c r="N42" s="88">
        <f t="shared" si="3"/>
        <v>-10210105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7213267</v>
      </c>
      <c r="X42" s="88">
        <f t="shared" si="3"/>
        <v>513006</v>
      </c>
      <c r="Y42" s="88">
        <f t="shared" si="3"/>
        <v>6700261</v>
      </c>
      <c r="Z42" s="208">
        <f>+IF(X42&lt;&gt;0,+(Y42/X42)*100,0)</f>
        <v>1306.078486411465</v>
      </c>
      <c r="AA42" s="206">
        <f>SUM(AA38:AA41)</f>
        <v>1609952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-2288409</v>
      </c>
      <c r="D44" s="210">
        <f>+D42-D43</f>
        <v>0</v>
      </c>
      <c r="E44" s="211">
        <f t="shared" si="4"/>
        <v>1609952</v>
      </c>
      <c r="F44" s="77">
        <f t="shared" si="4"/>
        <v>1609952</v>
      </c>
      <c r="G44" s="77">
        <f t="shared" si="4"/>
        <v>20132447</v>
      </c>
      <c r="H44" s="77">
        <f t="shared" si="4"/>
        <v>-159315</v>
      </c>
      <c r="I44" s="77">
        <f t="shared" si="4"/>
        <v>-2549760</v>
      </c>
      <c r="J44" s="77">
        <f t="shared" si="4"/>
        <v>17423372</v>
      </c>
      <c r="K44" s="77">
        <f t="shared" si="4"/>
        <v>-5726970</v>
      </c>
      <c r="L44" s="77">
        <f t="shared" si="4"/>
        <v>-13508538</v>
      </c>
      <c r="M44" s="77">
        <f t="shared" si="4"/>
        <v>9025403</v>
      </c>
      <c r="N44" s="77">
        <f t="shared" si="4"/>
        <v>-10210105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7213267</v>
      </c>
      <c r="X44" s="77">
        <f t="shared" si="4"/>
        <v>513006</v>
      </c>
      <c r="Y44" s="77">
        <f t="shared" si="4"/>
        <v>6700261</v>
      </c>
      <c r="Z44" s="212">
        <f>+IF(X44&lt;&gt;0,+(Y44/X44)*100,0)</f>
        <v>1306.078486411465</v>
      </c>
      <c r="AA44" s="210">
        <f>+AA42-AA43</f>
        <v>1609952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-2288409</v>
      </c>
      <c r="D46" s="206">
        <f>SUM(D44:D45)</f>
        <v>0</v>
      </c>
      <c r="E46" s="207">
        <f t="shared" si="5"/>
        <v>1609952</v>
      </c>
      <c r="F46" s="88">
        <f t="shared" si="5"/>
        <v>1609952</v>
      </c>
      <c r="G46" s="88">
        <f t="shared" si="5"/>
        <v>20132447</v>
      </c>
      <c r="H46" s="88">
        <f t="shared" si="5"/>
        <v>-159315</v>
      </c>
      <c r="I46" s="88">
        <f t="shared" si="5"/>
        <v>-2549760</v>
      </c>
      <c r="J46" s="88">
        <f t="shared" si="5"/>
        <v>17423372</v>
      </c>
      <c r="K46" s="88">
        <f t="shared" si="5"/>
        <v>-5726970</v>
      </c>
      <c r="L46" s="88">
        <f t="shared" si="5"/>
        <v>-13508538</v>
      </c>
      <c r="M46" s="88">
        <f t="shared" si="5"/>
        <v>9025403</v>
      </c>
      <c r="N46" s="88">
        <f t="shared" si="5"/>
        <v>-10210105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7213267</v>
      </c>
      <c r="X46" s="88">
        <f t="shared" si="5"/>
        <v>513006</v>
      </c>
      <c r="Y46" s="88">
        <f t="shared" si="5"/>
        <v>6700261</v>
      </c>
      <c r="Z46" s="208">
        <f>+IF(X46&lt;&gt;0,+(Y46/X46)*100,0)</f>
        <v>1306.078486411465</v>
      </c>
      <c r="AA46" s="206">
        <f>SUM(AA44:AA45)</f>
        <v>1609952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-2288409</v>
      </c>
      <c r="D48" s="217">
        <f>SUM(D46:D47)</f>
        <v>0</v>
      </c>
      <c r="E48" s="218">
        <f t="shared" si="6"/>
        <v>1609952</v>
      </c>
      <c r="F48" s="219">
        <f t="shared" si="6"/>
        <v>1609952</v>
      </c>
      <c r="G48" s="219">
        <f t="shared" si="6"/>
        <v>20132447</v>
      </c>
      <c r="H48" s="220">
        <f t="shared" si="6"/>
        <v>-159315</v>
      </c>
      <c r="I48" s="220">
        <f t="shared" si="6"/>
        <v>-2549760</v>
      </c>
      <c r="J48" s="220">
        <f t="shared" si="6"/>
        <v>17423372</v>
      </c>
      <c r="K48" s="220">
        <f t="shared" si="6"/>
        <v>-5726970</v>
      </c>
      <c r="L48" s="220">
        <f t="shared" si="6"/>
        <v>-13508538</v>
      </c>
      <c r="M48" s="219">
        <f t="shared" si="6"/>
        <v>9025403</v>
      </c>
      <c r="N48" s="219">
        <f t="shared" si="6"/>
        <v>-10210105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7213267</v>
      </c>
      <c r="X48" s="220">
        <f t="shared" si="6"/>
        <v>513006</v>
      </c>
      <c r="Y48" s="220">
        <f t="shared" si="6"/>
        <v>6700261</v>
      </c>
      <c r="Z48" s="221">
        <f>+IF(X48&lt;&gt;0,+(Y48/X48)*100,0)</f>
        <v>1306.078486411465</v>
      </c>
      <c r="AA48" s="222">
        <f>SUM(AA46:AA47)</f>
        <v>1609952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897187</v>
      </c>
      <c r="D5" s="153">
        <f>SUM(D6:D8)</f>
        <v>0</v>
      </c>
      <c r="E5" s="154">
        <f t="shared" si="0"/>
        <v>642500</v>
      </c>
      <c r="F5" s="100">
        <f t="shared" si="0"/>
        <v>642500</v>
      </c>
      <c r="G5" s="100">
        <f t="shared" si="0"/>
        <v>0</v>
      </c>
      <c r="H5" s="100">
        <f t="shared" si="0"/>
        <v>4496</v>
      </c>
      <c r="I5" s="100">
        <f t="shared" si="0"/>
        <v>684</v>
      </c>
      <c r="J5" s="100">
        <f t="shared" si="0"/>
        <v>5180</v>
      </c>
      <c r="K5" s="100">
        <f t="shared" si="0"/>
        <v>24277</v>
      </c>
      <c r="L5" s="100">
        <f t="shared" si="0"/>
        <v>-165</v>
      </c>
      <c r="M5" s="100">
        <f t="shared" si="0"/>
        <v>165</v>
      </c>
      <c r="N5" s="100">
        <f t="shared" si="0"/>
        <v>24277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29457</v>
      </c>
      <c r="X5" s="100">
        <f t="shared" si="0"/>
        <v>-19319304</v>
      </c>
      <c r="Y5" s="100">
        <f t="shared" si="0"/>
        <v>19348761</v>
      </c>
      <c r="Z5" s="137">
        <f>+IF(X5&lt;&gt;0,+(Y5/X5)*100,0)</f>
        <v>-100.15247443696728</v>
      </c>
      <c r="AA5" s="153">
        <f>SUM(AA6:AA8)</f>
        <v>642500</v>
      </c>
    </row>
    <row r="6" spans="1:27" ht="12.75">
      <c r="A6" s="138" t="s">
        <v>75</v>
      </c>
      <c r="B6" s="136"/>
      <c r="C6" s="155">
        <v>16213</v>
      </c>
      <c r="D6" s="155"/>
      <c r="E6" s="156">
        <v>18000</v>
      </c>
      <c r="F6" s="60">
        <v>18000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-1043466</v>
      </c>
      <c r="Y6" s="60">
        <v>1043466</v>
      </c>
      <c r="Z6" s="140">
        <v>-100</v>
      </c>
      <c r="AA6" s="62">
        <v>18000</v>
      </c>
    </row>
    <row r="7" spans="1:27" ht="12.75">
      <c r="A7" s="138" t="s">
        <v>76</v>
      </c>
      <c r="B7" s="136"/>
      <c r="C7" s="157">
        <v>880974</v>
      </c>
      <c r="D7" s="157"/>
      <c r="E7" s="158">
        <v>606500</v>
      </c>
      <c r="F7" s="159">
        <v>606500</v>
      </c>
      <c r="G7" s="159"/>
      <c r="H7" s="159">
        <v>2051</v>
      </c>
      <c r="I7" s="159">
        <v>684</v>
      </c>
      <c r="J7" s="159">
        <v>2735</v>
      </c>
      <c r="K7" s="159">
        <v>24277</v>
      </c>
      <c r="L7" s="159">
        <v>-165</v>
      </c>
      <c r="M7" s="159">
        <v>165</v>
      </c>
      <c r="N7" s="159">
        <v>24277</v>
      </c>
      <c r="O7" s="159"/>
      <c r="P7" s="159"/>
      <c r="Q7" s="159"/>
      <c r="R7" s="159"/>
      <c r="S7" s="159"/>
      <c r="T7" s="159"/>
      <c r="U7" s="159"/>
      <c r="V7" s="159"/>
      <c r="W7" s="159">
        <v>27012</v>
      </c>
      <c r="X7" s="159">
        <v>-18914136</v>
      </c>
      <c r="Y7" s="159">
        <v>18941148</v>
      </c>
      <c r="Z7" s="141">
        <v>-100.14</v>
      </c>
      <c r="AA7" s="225">
        <v>606500</v>
      </c>
    </row>
    <row r="8" spans="1:27" ht="12.75">
      <c r="A8" s="138" t="s">
        <v>77</v>
      </c>
      <c r="B8" s="136"/>
      <c r="C8" s="155"/>
      <c r="D8" s="155"/>
      <c r="E8" s="156">
        <v>18000</v>
      </c>
      <c r="F8" s="60">
        <v>18000</v>
      </c>
      <c r="G8" s="60"/>
      <c r="H8" s="60">
        <v>2445</v>
      </c>
      <c r="I8" s="60"/>
      <c r="J8" s="60">
        <v>2445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2445</v>
      </c>
      <c r="X8" s="60">
        <v>638298</v>
      </c>
      <c r="Y8" s="60">
        <v>-635853</v>
      </c>
      <c r="Z8" s="140">
        <v>-99.62</v>
      </c>
      <c r="AA8" s="62">
        <v>18000</v>
      </c>
    </row>
    <row r="9" spans="1:27" ht="12.75">
      <c r="A9" s="135" t="s">
        <v>78</v>
      </c>
      <c r="B9" s="136"/>
      <c r="C9" s="153">
        <f aca="true" t="shared" si="1" ref="C9:Y9">SUM(C10:C14)</f>
        <v>3226940</v>
      </c>
      <c r="D9" s="153">
        <f>SUM(D10:D14)</f>
        <v>0</v>
      </c>
      <c r="E9" s="154">
        <f t="shared" si="1"/>
        <v>5059000</v>
      </c>
      <c r="F9" s="100">
        <f t="shared" si="1"/>
        <v>5059000</v>
      </c>
      <c r="G9" s="100">
        <f t="shared" si="1"/>
        <v>5245</v>
      </c>
      <c r="H9" s="100">
        <f t="shared" si="1"/>
        <v>9501</v>
      </c>
      <c r="I9" s="100">
        <f t="shared" si="1"/>
        <v>651568</v>
      </c>
      <c r="J9" s="100">
        <f t="shared" si="1"/>
        <v>666314</v>
      </c>
      <c r="K9" s="100">
        <f t="shared" si="1"/>
        <v>284453</v>
      </c>
      <c r="L9" s="100">
        <f t="shared" si="1"/>
        <v>681179</v>
      </c>
      <c r="M9" s="100">
        <f t="shared" si="1"/>
        <v>241378</v>
      </c>
      <c r="N9" s="100">
        <f t="shared" si="1"/>
        <v>1207010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1873324</v>
      </c>
      <c r="X9" s="100">
        <f t="shared" si="1"/>
        <v>22206168</v>
      </c>
      <c r="Y9" s="100">
        <f t="shared" si="1"/>
        <v>-20332844</v>
      </c>
      <c r="Z9" s="137">
        <f>+IF(X9&lt;&gt;0,+(Y9/X9)*100,0)</f>
        <v>-91.5639474582017</v>
      </c>
      <c r="AA9" s="102">
        <f>SUM(AA10:AA14)</f>
        <v>5059000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265432</v>
      </c>
      <c r="D11" s="155"/>
      <c r="E11" s="156">
        <v>1175000</v>
      </c>
      <c r="F11" s="60">
        <v>1175000</v>
      </c>
      <c r="G11" s="60"/>
      <c r="H11" s="60"/>
      <c r="I11" s="60"/>
      <c r="J11" s="60"/>
      <c r="K11" s="60"/>
      <c r="L11" s="60">
        <v>25474</v>
      </c>
      <c r="M11" s="60">
        <v>26000</v>
      </c>
      <c r="N11" s="60">
        <v>51474</v>
      </c>
      <c r="O11" s="60"/>
      <c r="P11" s="60"/>
      <c r="Q11" s="60"/>
      <c r="R11" s="60"/>
      <c r="S11" s="60"/>
      <c r="T11" s="60"/>
      <c r="U11" s="60"/>
      <c r="V11" s="60"/>
      <c r="W11" s="60">
        <v>51474</v>
      </c>
      <c r="X11" s="60">
        <v>901614</v>
      </c>
      <c r="Y11" s="60">
        <v>-850140</v>
      </c>
      <c r="Z11" s="140">
        <v>-94.29</v>
      </c>
      <c r="AA11" s="62">
        <v>1175000</v>
      </c>
    </row>
    <row r="12" spans="1:27" ht="12.75">
      <c r="A12" s="138" t="s">
        <v>81</v>
      </c>
      <c r="B12" s="136"/>
      <c r="C12" s="155">
        <v>2895873</v>
      </c>
      <c r="D12" s="155"/>
      <c r="E12" s="156">
        <v>3683000</v>
      </c>
      <c r="F12" s="60">
        <v>3683000</v>
      </c>
      <c r="G12" s="60">
        <v>5245</v>
      </c>
      <c r="H12" s="60">
        <v>5399</v>
      </c>
      <c r="I12" s="60">
        <v>651568</v>
      </c>
      <c r="J12" s="60">
        <v>662212</v>
      </c>
      <c r="K12" s="60">
        <v>284453</v>
      </c>
      <c r="L12" s="60">
        <v>655705</v>
      </c>
      <c r="M12" s="60">
        <v>215378</v>
      </c>
      <c r="N12" s="60">
        <v>1155536</v>
      </c>
      <c r="O12" s="60"/>
      <c r="P12" s="60"/>
      <c r="Q12" s="60"/>
      <c r="R12" s="60"/>
      <c r="S12" s="60"/>
      <c r="T12" s="60"/>
      <c r="U12" s="60"/>
      <c r="V12" s="60"/>
      <c r="W12" s="60">
        <v>1817748</v>
      </c>
      <c r="X12" s="60">
        <v>14045382</v>
      </c>
      <c r="Y12" s="60">
        <v>-12227634</v>
      </c>
      <c r="Z12" s="140">
        <v>-87.06</v>
      </c>
      <c r="AA12" s="62">
        <v>3683000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65635</v>
      </c>
      <c r="D14" s="157"/>
      <c r="E14" s="158">
        <v>201000</v>
      </c>
      <c r="F14" s="159">
        <v>201000</v>
      </c>
      <c r="G14" s="159"/>
      <c r="H14" s="159">
        <v>4102</v>
      </c>
      <c r="I14" s="159"/>
      <c r="J14" s="159">
        <v>4102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4102</v>
      </c>
      <c r="X14" s="159">
        <v>7259172</v>
      </c>
      <c r="Y14" s="159">
        <v>-7255070</v>
      </c>
      <c r="Z14" s="141">
        <v>-99.94</v>
      </c>
      <c r="AA14" s="225">
        <v>201000</v>
      </c>
    </row>
    <row r="15" spans="1:27" ht="12.75">
      <c r="A15" s="135" t="s">
        <v>84</v>
      </c>
      <c r="B15" s="142"/>
      <c r="C15" s="153">
        <f aca="true" t="shared" si="2" ref="C15:Y15">SUM(C16:C18)</f>
        <v>43372</v>
      </c>
      <c r="D15" s="153">
        <f>SUM(D16:D18)</f>
        <v>0</v>
      </c>
      <c r="E15" s="154">
        <f t="shared" si="2"/>
        <v>62000</v>
      </c>
      <c r="F15" s="100">
        <f t="shared" si="2"/>
        <v>62000</v>
      </c>
      <c r="G15" s="100">
        <f t="shared" si="2"/>
        <v>0</v>
      </c>
      <c r="H15" s="100">
        <f t="shared" si="2"/>
        <v>1043</v>
      </c>
      <c r="I15" s="100">
        <f t="shared" si="2"/>
        <v>4457</v>
      </c>
      <c r="J15" s="100">
        <f t="shared" si="2"/>
        <v>5500</v>
      </c>
      <c r="K15" s="100">
        <f t="shared" si="2"/>
        <v>12874</v>
      </c>
      <c r="L15" s="100">
        <f t="shared" si="2"/>
        <v>3242</v>
      </c>
      <c r="M15" s="100">
        <f t="shared" si="2"/>
        <v>-1043</v>
      </c>
      <c r="N15" s="100">
        <f t="shared" si="2"/>
        <v>15073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20573</v>
      </c>
      <c r="X15" s="100">
        <f t="shared" si="2"/>
        <v>2116122</v>
      </c>
      <c r="Y15" s="100">
        <f t="shared" si="2"/>
        <v>-2095549</v>
      </c>
      <c r="Z15" s="137">
        <f>+IF(X15&lt;&gt;0,+(Y15/X15)*100,0)</f>
        <v>-99.02779707408173</v>
      </c>
      <c r="AA15" s="102">
        <f>SUM(AA16:AA18)</f>
        <v>62000</v>
      </c>
    </row>
    <row r="16" spans="1:27" ht="12.75">
      <c r="A16" s="138" t="s">
        <v>85</v>
      </c>
      <c r="B16" s="136"/>
      <c r="C16" s="155">
        <v>13238</v>
      </c>
      <c r="D16" s="155"/>
      <c r="E16" s="156">
        <v>18000</v>
      </c>
      <c r="F16" s="60">
        <v>18000</v>
      </c>
      <c r="G16" s="60"/>
      <c r="H16" s="60"/>
      <c r="I16" s="60"/>
      <c r="J16" s="60"/>
      <c r="K16" s="60"/>
      <c r="L16" s="60">
        <v>1652</v>
      </c>
      <c r="M16" s="60"/>
      <c r="N16" s="60">
        <v>1652</v>
      </c>
      <c r="O16" s="60"/>
      <c r="P16" s="60"/>
      <c r="Q16" s="60"/>
      <c r="R16" s="60"/>
      <c r="S16" s="60"/>
      <c r="T16" s="60"/>
      <c r="U16" s="60"/>
      <c r="V16" s="60"/>
      <c r="W16" s="60">
        <v>1652</v>
      </c>
      <c r="X16" s="60">
        <v>836226</v>
      </c>
      <c r="Y16" s="60">
        <v>-834574</v>
      </c>
      <c r="Z16" s="140">
        <v>-99.8</v>
      </c>
      <c r="AA16" s="62">
        <v>18000</v>
      </c>
    </row>
    <row r="17" spans="1:27" ht="12.75">
      <c r="A17" s="138" t="s">
        <v>86</v>
      </c>
      <c r="B17" s="136"/>
      <c r="C17" s="155">
        <v>5609</v>
      </c>
      <c r="D17" s="155"/>
      <c r="E17" s="156"/>
      <c r="F17" s="60"/>
      <c r="G17" s="60"/>
      <c r="H17" s="60"/>
      <c r="I17" s="60"/>
      <c r="J17" s="60"/>
      <c r="K17" s="60">
        <v>5312</v>
      </c>
      <c r="L17" s="60"/>
      <c r="M17" s="60"/>
      <c r="N17" s="60">
        <v>5312</v>
      </c>
      <c r="O17" s="60"/>
      <c r="P17" s="60"/>
      <c r="Q17" s="60"/>
      <c r="R17" s="60"/>
      <c r="S17" s="60"/>
      <c r="T17" s="60"/>
      <c r="U17" s="60"/>
      <c r="V17" s="60"/>
      <c r="W17" s="60">
        <v>5312</v>
      </c>
      <c r="X17" s="60">
        <v>-114</v>
      </c>
      <c r="Y17" s="60">
        <v>5426</v>
      </c>
      <c r="Z17" s="140">
        <v>-4759.65</v>
      </c>
      <c r="AA17" s="62"/>
    </row>
    <row r="18" spans="1:27" ht="12.75">
      <c r="A18" s="138" t="s">
        <v>87</v>
      </c>
      <c r="B18" s="136"/>
      <c r="C18" s="155">
        <v>24525</v>
      </c>
      <c r="D18" s="155"/>
      <c r="E18" s="156">
        <v>44000</v>
      </c>
      <c r="F18" s="60">
        <v>44000</v>
      </c>
      <c r="G18" s="60"/>
      <c r="H18" s="60">
        <v>1043</v>
      </c>
      <c r="I18" s="60">
        <v>4457</v>
      </c>
      <c r="J18" s="60">
        <v>5500</v>
      </c>
      <c r="K18" s="60">
        <v>7562</v>
      </c>
      <c r="L18" s="60">
        <v>1590</v>
      </c>
      <c r="M18" s="60">
        <v>-1043</v>
      </c>
      <c r="N18" s="60">
        <v>8109</v>
      </c>
      <c r="O18" s="60"/>
      <c r="P18" s="60"/>
      <c r="Q18" s="60"/>
      <c r="R18" s="60"/>
      <c r="S18" s="60"/>
      <c r="T18" s="60"/>
      <c r="U18" s="60"/>
      <c r="V18" s="60"/>
      <c r="W18" s="60">
        <v>13609</v>
      </c>
      <c r="X18" s="60">
        <v>1280010</v>
      </c>
      <c r="Y18" s="60">
        <v>-1266401</v>
      </c>
      <c r="Z18" s="140">
        <v>-98.94</v>
      </c>
      <c r="AA18" s="62">
        <v>44000</v>
      </c>
    </row>
    <row r="19" spans="1:27" ht="12.75">
      <c r="A19" s="135" t="s">
        <v>88</v>
      </c>
      <c r="B19" s="142"/>
      <c r="C19" s="153">
        <f aca="true" t="shared" si="3" ref="C19:Y19">SUM(C20:C23)</f>
        <v>1164403</v>
      </c>
      <c r="D19" s="153">
        <f>SUM(D20:D23)</f>
        <v>0</v>
      </c>
      <c r="E19" s="154">
        <f t="shared" si="3"/>
        <v>26977041</v>
      </c>
      <c r="F19" s="100">
        <f t="shared" si="3"/>
        <v>26977041</v>
      </c>
      <c r="G19" s="100">
        <f t="shared" si="3"/>
        <v>1642560</v>
      </c>
      <c r="H19" s="100">
        <f t="shared" si="3"/>
        <v>0</v>
      </c>
      <c r="I19" s="100">
        <f t="shared" si="3"/>
        <v>2621258</v>
      </c>
      <c r="J19" s="100">
        <f t="shared" si="3"/>
        <v>4263818</v>
      </c>
      <c r="K19" s="100">
        <f t="shared" si="3"/>
        <v>3064363</v>
      </c>
      <c r="L19" s="100">
        <f t="shared" si="3"/>
        <v>4400261</v>
      </c>
      <c r="M19" s="100">
        <f t="shared" si="3"/>
        <v>1822663</v>
      </c>
      <c r="N19" s="100">
        <f t="shared" si="3"/>
        <v>9287287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13551105</v>
      </c>
      <c r="X19" s="100">
        <f t="shared" si="3"/>
        <v>12683004</v>
      </c>
      <c r="Y19" s="100">
        <f t="shared" si="3"/>
        <v>868101</v>
      </c>
      <c r="Z19" s="137">
        <f>+IF(X19&lt;&gt;0,+(Y19/X19)*100,0)</f>
        <v>6.844600853236347</v>
      </c>
      <c r="AA19" s="102">
        <f>SUM(AA20:AA23)</f>
        <v>26977041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1164403</v>
      </c>
      <c r="D23" s="155"/>
      <c r="E23" s="156">
        <v>26977041</v>
      </c>
      <c r="F23" s="60">
        <v>26977041</v>
      </c>
      <c r="G23" s="60">
        <v>1642560</v>
      </c>
      <c r="H23" s="60"/>
      <c r="I23" s="60">
        <v>2621258</v>
      </c>
      <c r="J23" s="60">
        <v>4263818</v>
      </c>
      <c r="K23" s="60">
        <v>3064363</v>
      </c>
      <c r="L23" s="60">
        <v>4400261</v>
      </c>
      <c r="M23" s="60">
        <v>1822663</v>
      </c>
      <c r="N23" s="60">
        <v>9287287</v>
      </c>
      <c r="O23" s="60"/>
      <c r="P23" s="60"/>
      <c r="Q23" s="60"/>
      <c r="R23" s="60"/>
      <c r="S23" s="60"/>
      <c r="T23" s="60"/>
      <c r="U23" s="60"/>
      <c r="V23" s="60"/>
      <c r="W23" s="60">
        <v>13551105</v>
      </c>
      <c r="X23" s="60">
        <v>12683004</v>
      </c>
      <c r="Y23" s="60">
        <v>868101</v>
      </c>
      <c r="Z23" s="140">
        <v>6.84</v>
      </c>
      <c r="AA23" s="62">
        <v>26977041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5331902</v>
      </c>
      <c r="D25" s="217">
        <f>+D5+D9+D15+D19+D24</f>
        <v>0</v>
      </c>
      <c r="E25" s="230">
        <f t="shared" si="4"/>
        <v>32740541</v>
      </c>
      <c r="F25" s="219">
        <f t="shared" si="4"/>
        <v>32740541</v>
      </c>
      <c r="G25" s="219">
        <f t="shared" si="4"/>
        <v>1647805</v>
      </c>
      <c r="H25" s="219">
        <f t="shared" si="4"/>
        <v>15040</v>
      </c>
      <c r="I25" s="219">
        <f t="shared" si="4"/>
        <v>3277967</v>
      </c>
      <c r="J25" s="219">
        <f t="shared" si="4"/>
        <v>4940812</v>
      </c>
      <c r="K25" s="219">
        <f t="shared" si="4"/>
        <v>3385967</v>
      </c>
      <c r="L25" s="219">
        <f t="shared" si="4"/>
        <v>5084517</v>
      </c>
      <c r="M25" s="219">
        <f t="shared" si="4"/>
        <v>2063163</v>
      </c>
      <c r="N25" s="219">
        <f t="shared" si="4"/>
        <v>10533647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15474459</v>
      </c>
      <c r="X25" s="219">
        <f t="shared" si="4"/>
        <v>17685990</v>
      </c>
      <c r="Y25" s="219">
        <f t="shared" si="4"/>
        <v>-2211531</v>
      </c>
      <c r="Z25" s="231">
        <f>+IF(X25&lt;&gt;0,+(Y25/X25)*100,0)</f>
        <v>-12.504422992436387</v>
      </c>
      <c r="AA25" s="232">
        <f>+AA5+AA9+AA15+AA19+AA24</f>
        <v>32740541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-1074672</v>
      </c>
      <c r="Y28" s="60">
        <v>1074672</v>
      </c>
      <c r="Z28" s="140">
        <v>-100</v>
      </c>
      <c r="AA28" s="155"/>
    </row>
    <row r="29" spans="1:27" ht="12.75">
      <c r="A29" s="234" t="s">
        <v>134</v>
      </c>
      <c r="B29" s="136"/>
      <c r="C29" s="155">
        <v>890000</v>
      </c>
      <c r="D29" s="155"/>
      <c r="E29" s="156">
        <v>1483000</v>
      </c>
      <c r="F29" s="60">
        <v>1483000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-741498</v>
      </c>
      <c r="Y29" s="60">
        <v>741498</v>
      </c>
      <c r="Z29" s="140">
        <v>-100</v>
      </c>
      <c r="AA29" s="62">
        <v>1483000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890000</v>
      </c>
      <c r="D32" s="210">
        <f>SUM(D28:D31)</f>
        <v>0</v>
      </c>
      <c r="E32" s="211">
        <f t="shared" si="5"/>
        <v>1483000</v>
      </c>
      <c r="F32" s="77">
        <f t="shared" si="5"/>
        <v>1483000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-1816170</v>
      </c>
      <c r="Y32" s="77">
        <f t="shared" si="5"/>
        <v>1816170</v>
      </c>
      <c r="Z32" s="212">
        <f>+IF(X32&lt;&gt;0,+(Y32/X32)*100,0)</f>
        <v>-100</v>
      </c>
      <c r="AA32" s="79">
        <f>SUM(AA28:AA31)</f>
        <v>1483000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26977041</v>
      </c>
      <c r="F34" s="60">
        <v>26977041</v>
      </c>
      <c r="G34" s="60">
        <v>1642560</v>
      </c>
      <c r="H34" s="60"/>
      <c r="I34" s="60">
        <v>2621258</v>
      </c>
      <c r="J34" s="60">
        <v>4263818</v>
      </c>
      <c r="K34" s="60">
        <v>3064363</v>
      </c>
      <c r="L34" s="60">
        <v>4400261</v>
      </c>
      <c r="M34" s="60">
        <v>1822663</v>
      </c>
      <c r="N34" s="60">
        <v>9287287</v>
      </c>
      <c r="O34" s="60"/>
      <c r="P34" s="60"/>
      <c r="Q34" s="60"/>
      <c r="R34" s="60"/>
      <c r="S34" s="60"/>
      <c r="T34" s="60"/>
      <c r="U34" s="60"/>
      <c r="V34" s="60"/>
      <c r="W34" s="60">
        <v>13551105</v>
      </c>
      <c r="X34" s="60"/>
      <c r="Y34" s="60">
        <v>13551105</v>
      </c>
      <c r="Z34" s="140"/>
      <c r="AA34" s="62">
        <v>26977041</v>
      </c>
    </row>
    <row r="35" spans="1:27" ht="12.75">
      <c r="A35" s="237" t="s">
        <v>53</v>
      </c>
      <c r="B35" s="136"/>
      <c r="C35" s="155">
        <v>4441904</v>
      </c>
      <c r="D35" s="155"/>
      <c r="E35" s="156">
        <v>4280500</v>
      </c>
      <c r="F35" s="60">
        <v>4280500</v>
      </c>
      <c r="G35" s="60">
        <v>5245</v>
      </c>
      <c r="H35" s="60">
        <v>15040</v>
      </c>
      <c r="I35" s="60">
        <v>656709</v>
      </c>
      <c r="J35" s="60">
        <v>676994</v>
      </c>
      <c r="K35" s="60">
        <v>321603</v>
      </c>
      <c r="L35" s="60">
        <v>684256</v>
      </c>
      <c r="M35" s="60">
        <v>240500</v>
      </c>
      <c r="N35" s="60">
        <v>1246359</v>
      </c>
      <c r="O35" s="60"/>
      <c r="P35" s="60"/>
      <c r="Q35" s="60"/>
      <c r="R35" s="60"/>
      <c r="S35" s="60"/>
      <c r="T35" s="60"/>
      <c r="U35" s="60"/>
      <c r="V35" s="60"/>
      <c r="W35" s="60">
        <v>1923353</v>
      </c>
      <c r="X35" s="60">
        <v>14350236</v>
      </c>
      <c r="Y35" s="60">
        <v>-12426883</v>
      </c>
      <c r="Z35" s="140">
        <v>-86.6</v>
      </c>
      <c r="AA35" s="62">
        <v>4280500</v>
      </c>
    </row>
    <row r="36" spans="1:27" ht="12.75">
      <c r="A36" s="238" t="s">
        <v>139</v>
      </c>
      <c r="B36" s="149"/>
      <c r="C36" s="222">
        <f aca="true" t="shared" si="6" ref="C36:Y36">SUM(C32:C35)</f>
        <v>5331904</v>
      </c>
      <c r="D36" s="222">
        <f>SUM(D32:D35)</f>
        <v>0</v>
      </c>
      <c r="E36" s="218">
        <f t="shared" si="6"/>
        <v>32740541</v>
      </c>
      <c r="F36" s="220">
        <f t="shared" si="6"/>
        <v>32740541</v>
      </c>
      <c r="G36" s="220">
        <f t="shared" si="6"/>
        <v>1647805</v>
      </c>
      <c r="H36" s="220">
        <f t="shared" si="6"/>
        <v>15040</v>
      </c>
      <c r="I36" s="220">
        <f t="shared" si="6"/>
        <v>3277967</v>
      </c>
      <c r="J36" s="220">
        <f t="shared" si="6"/>
        <v>4940812</v>
      </c>
      <c r="K36" s="220">
        <f t="shared" si="6"/>
        <v>3385966</v>
      </c>
      <c r="L36" s="220">
        <f t="shared" si="6"/>
        <v>5084517</v>
      </c>
      <c r="M36" s="220">
        <f t="shared" si="6"/>
        <v>2063163</v>
      </c>
      <c r="N36" s="220">
        <f t="shared" si="6"/>
        <v>10533646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15474458</v>
      </c>
      <c r="X36" s="220">
        <f t="shared" si="6"/>
        <v>12534066</v>
      </c>
      <c r="Y36" s="220">
        <f t="shared" si="6"/>
        <v>2940392</v>
      </c>
      <c r="Z36" s="221">
        <f>+IF(X36&lt;&gt;0,+(Y36/X36)*100,0)</f>
        <v>23.459203102967543</v>
      </c>
      <c r="AA36" s="239">
        <f>SUM(AA32:AA35)</f>
        <v>32740541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36715385</v>
      </c>
      <c r="D6" s="155"/>
      <c r="E6" s="59">
        <v>25167263</v>
      </c>
      <c r="F6" s="60">
        <v>25167263</v>
      </c>
      <c r="G6" s="60">
        <v>54077977</v>
      </c>
      <c r="H6" s="60">
        <v>55627114</v>
      </c>
      <c r="I6" s="60">
        <v>48426592</v>
      </c>
      <c r="J6" s="60">
        <v>48426592</v>
      </c>
      <c r="K6" s="60">
        <v>38173012</v>
      </c>
      <c r="L6" s="60">
        <v>22940519</v>
      </c>
      <c r="M6" s="60">
        <v>26428344</v>
      </c>
      <c r="N6" s="60">
        <v>26428344</v>
      </c>
      <c r="O6" s="60"/>
      <c r="P6" s="60"/>
      <c r="Q6" s="60"/>
      <c r="R6" s="60"/>
      <c r="S6" s="60"/>
      <c r="T6" s="60"/>
      <c r="U6" s="60"/>
      <c r="V6" s="60"/>
      <c r="W6" s="60">
        <v>26428344</v>
      </c>
      <c r="X6" s="60">
        <v>12583632</v>
      </c>
      <c r="Y6" s="60">
        <v>13844712</v>
      </c>
      <c r="Z6" s="140">
        <v>110.02</v>
      </c>
      <c r="AA6" s="62">
        <v>25167263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3504504</v>
      </c>
      <c r="D8" s="155"/>
      <c r="E8" s="59">
        <v>1111194</v>
      </c>
      <c r="F8" s="60">
        <v>1111194</v>
      </c>
      <c r="G8" s="60">
        <v>3677912</v>
      </c>
      <c r="H8" s="60">
        <v>2164007</v>
      </c>
      <c r="I8" s="60">
        <v>2265364</v>
      </c>
      <c r="J8" s="60">
        <v>2265364</v>
      </c>
      <c r="K8" s="60">
        <v>2191158</v>
      </c>
      <c r="L8" s="60">
        <v>1469482</v>
      </c>
      <c r="M8" s="60">
        <v>2124864</v>
      </c>
      <c r="N8" s="60">
        <v>2124864</v>
      </c>
      <c r="O8" s="60"/>
      <c r="P8" s="60"/>
      <c r="Q8" s="60"/>
      <c r="R8" s="60"/>
      <c r="S8" s="60"/>
      <c r="T8" s="60"/>
      <c r="U8" s="60"/>
      <c r="V8" s="60"/>
      <c r="W8" s="60">
        <v>2124864</v>
      </c>
      <c r="X8" s="60">
        <v>555597</v>
      </c>
      <c r="Y8" s="60">
        <v>1569267</v>
      </c>
      <c r="Z8" s="140">
        <v>282.45</v>
      </c>
      <c r="AA8" s="62">
        <v>1111194</v>
      </c>
    </row>
    <row r="9" spans="1:27" ht="12.75">
      <c r="A9" s="249" t="s">
        <v>146</v>
      </c>
      <c r="B9" s="182"/>
      <c r="C9" s="155">
        <v>316234</v>
      </c>
      <c r="D9" s="155"/>
      <c r="E9" s="59">
        <v>4014546</v>
      </c>
      <c r="F9" s="60">
        <v>4014546</v>
      </c>
      <c r="G9" s="60">
        <v>3604544</v>
      </c>
      <c r="H9" s="60">
        <v>2760960</v>
      </c>
      <c r="I9" s="60">
        <v>4296781</v>
      </c>
      <c r="J9" s="60">
        <v>4296781</v>
      </c>
      <c r="K9" s="60">
        <v>4299524</v>
      </c>
      <c r="L9" s="60">
        <v>5077038</v>
      </c>
      <c r="M9" s="60">
        <v>4150561</v>
      </c>
      <c r="N9" s="60">
        <v>4150561</v>
      </c>
      <c r="O9" s="60"/>
      <c r="P9" s="60"/>
      <c r="Q9" s="60"/>
      <c r="R9" s="60"/>
      <c r="S9" s="60"/>
      <c r="T9" s="60"/>
      <c r="U9" s="60"/>
      <c r="V9" s="60"/>
      <c r="W9" s="60">
        <v>4150561</v>
      </c>
      <c r="X9" s="60">
        <v>2007273</v>
      </c>
      <c r="Y9" s="60">
        <v>2143288</v>
      </c>
      <c r="Z9" s="140">
        <v>106.78</v>
      </c>
      <c r="AA9" s="62">
        <v>4014546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1025535</v>
      </c>
      <c r="D11" s="155"/>
      <c r="E11" s="59">
        <v>988946</v>
      </c>
      <c r="F11" s="60">
        <v>988946</v>
      </c>
      <c r="G11" s="60">
        <v>1189619</v>
      </c>
      <c r="H11" s="60">
        <v>1120614</v>
      </c>
      <c r="I11" s="60">
        <v>1052475</v>
      </c>
      <c r="J11" s="60">
        <v>1052475</v>
      </c>
      <c r="K11" s="60">
        <v>1250564</v>
      </c>
      <c r="L11" s="60">
        <v>1979883</v>
      </c>
      <c r="M11" s="60">
        <v>1948452</v>
      </c>
      <c r="N11" s="60">
        <v>1948452</v>
      </c>
      <c r="O11" s="60"/>
      <c r="P11" s="60"/>
      <c r="Q11" s="60"/>
      <c r="R11" s="60"/>
      <c r="S11" s="60"/>
      <c r="T11" s="60"/>
      <c r="U11" s="60"/>
      <c r="V11" s="60"/>
      <c r="W11" s="60">
        <v>1948452</v>
      </c>
      <c r="X11" s="60">
        <v>494473</v>
      </c>
      <c r="Y11" s="60">
        <v>1453979</v>
      </c>
      <c r="Z11" s="140">
        <v>294.05</v>
      </c>
      <c r="AA11" s="62">
        <v>988946</v>
      </c>
    </row>
    <row r="12" spans="1:27" ht="12.75">
      <c r="A12" s="250" t="s">
        <v>56</v>
      </c>
      <c r="B12" s="251"/>
      <c r="C12" s="168">
        <f aca="true" t="shared" si="0" ref="C12:Y12">SUM(C6:C11)</f>
        <v>41561658</v>
      </c>
      <c r="D12" s="168">
        <f>SUM(D6:D11)</f>
        <v>0</v>
      </c>
      <c r="E12" s="72">
        <f t="shared" si="0"/>
        <v>31281949</v>
      </c>
      <c r="F12" s="73">
        <f t="shared" si="0"/>
        <v>31281949</v>
      </c>
      <c r="G12" s="73">
        <f t="shared" si="0"/>
        <v>62550052</v>
      </c>
      <c r="H12" s="73">
        <f t="shared" si="0"/>
        <v>61672695</v>
      </c>
      <c r="I12" s="73">
        <f t="shared" si="0"/>
        <v>56041212</v>
      </c>
      <c r="J12" s="73">
        <f t="shared" si="0"/>
        <v>56041212</v>
      </c>
      <c r="K12" s="73">
        <f t="shared" si="0"/>
        <v>45914258</v>
      </c>
      <c r="L12" s="73">
        <f t="shared" si="0"/>
        <v>31466922</v>
      </c>
      <c r="M12" s="73">
        <f t="shared" si="0"/>
        <v>34652221</v>
      </c>
      <c r="N12" s="73">
        <f t="shared" si="0"/>
        <v>34652221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34652221</v>
      </c>
      <c r="X12" s="73">
        <f t="shared" si="0"/>
        <v>15640975</v>
      </c>
      <c r="Y12" s="73">
        <f t="shared" si="0"/>
        <v>19011246</v>
      </c>
      <c r="Z12" s="170">
        <f>+IF(X12&lt;&gt;0,+(Y12/X12)*100,0)</f>
        <v>121.54770402740238</v>
      </c>
      <c r="AA12" s="74">
        <f>SUM(AA6:AA11)</f>
        <v>31281949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28432572</v>
      </c>
      <c r="D15" s="155"/>
      <c r="E15" s="59">
        <v>28432572</v>
      </c>
      <c r="F15" s="60">
        <v>28432572</v>
      </c>
      <c r="G15" s="60">
        <v>28432572</v>
      </c>
      <c r="H15" s="60">
        <v>28432572</v>
      </c>
      <c r="I15" s="60">
        <v>28432572</v>
      </c>
      <c r="J15" s="60">
        <v>28432572</v>
      </c>
      <c r="K15" s="60">
        <v>28432572</v>
      </c>
      <c r="L15" s="60">
        <v>28432572</v>
      </c>
      <c r="M15" s="60">
        <v>28432572</v>
      </c>
      <c r="N15" s="60">
        <v>28432572</v>
      </c>
      <c r="O15" s="60"/>
      <c r="P15" s="60"/>
      <c r="Q15" s="60"/>
      <c r="R15" s="60"/>
      <c r="S15" s="60"/>
      <c r="T15" s="60"/>
      <c r="U15" s="60"/>
      <c r="V15" s="60"/>
      <c r="W15" s="60">
        <v>28432572</v>
      </c>
      <c r="X15" s="60">
        <v>14216286</v>
      </c>
      <c r="Y15" s="60">
        <v>14216286</v>
      </c>
      <c r="Z15" s="140">
        <v>100</v>
      </c>
      <c r="AA15" s="62">
        <v>28432572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1198950</v>
      </c>
      <c r="D17" s="155"/>
      <c r="E17" s="59"/>
      <c r="F17" s="60"/>
      <c r="G17" s="60"/>
      <c r="H17" s="60">
        <v>207450</v>
      </c>
      <c r="I17" s="60">
        <v>207450</v>
      </c>
      <c r="J17" s="60">
        <v>207450</v>
      </c>
      <c r="K17" s="60">
        <v>207450</v>
      </c>
      <c r="L17" s="60">
        <v>207450</v>
      </c>
      <c r="M17" s="60">
        <v>207450</v>
      </c>
      <c r="N17" s="60">
        <v>207450</v>
      </c>
      <c r="O17" s="60"/>
      <c r="P17" s="60"/>
      <c r="Q17" s="60"/>
      <c r="R17" s="60"/>
      <c r="S17" s="60"/>
      <c r="T17" s="60"/>
      <c r="U17" s="60"/>
      <c r="V17" s="60"/>
      <c r="W17" s="60">
        <v>207450</v>
      </c>
      <c r="X17" s="60"/>
      <c r="Y17" s="60">
        <v>207450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52645228</v>
      </c>
      <c r="D19" s="155"/>
      <c r="E19" s="59">
        <v>78541070</v>
      </c>
      <c r="F19" s="60">
        <v>78541070</v>
      </c>
      <c r="G19" s="60">
        <v>49205116</v>
      </c>
      <c r="H19" s="60">
        <v>47419291</v>
      </c>
      <c r="I19" s="60">
        <v>50697259</v>
      </c>
      <c r="J19" s="60">
        <v>50697259</v>
      </c>
      <c r="K19" s="60">
        <v>54083226</v>
      </c>
      <c r="L19" s="60">
        <v>58178797</v>
      </c>
      <c r="M19" s="60">
        <v>60241960</v>
      </c>
      <c r="N19" s="60">
        <v>60241960</v>
      </c>
      <c r="O19" s="60"/>
      <c r="P19" s="60"/>
      <c r="Q19" s="60"/>
      <c r="R19" s="60"/>
      <c r="S19" s="60"/>
      <c r="T19" s="60"/>
      <c r="U19" s="60"/>
      <c r="V19" s="60"/>
      <c r="W19" s="60">
        <v>60241960</v>
      </c>
      <c r="X19" s="60">
        <v>39270535</v>
      </c>
      <c r="Y19" s="60">
        <v>20971425</v>
      </c>
      <c r="Z19" s="140">
        <v>53.4</v>
      </c>
      <c r="AA19" s="62">
        <v>78541070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388472</v>
      </c>
      <c r="D22" s="155"/>
      <c r="E22" s="59">
        <v>874253</v>
      </c>
      <c r="F22" s="60">
        <v>874253</v>
      </c>
      <c r="G22" s="60">
        <v>450420</v>
      </c>
      <c r="H22" s="60">
        <v>388472</v>
      </c>
      <c r="I22" s="60">
        <v>388472</v>
      </c>
      <c r="J22" s="60">
        <v>388472</v>
      </c>
      <c r="K22" s="60">
        <v>388472</v>
      </c>
      <c r="L22" s="60">
        <v>388472</v>
      </c>
      <c r="M22" s="60">
        <v>388472</v>
      </c>
      <c r="N22" s="60">
        <v>388472</v>
      </c>
      <c r="O22" s="60"/>
      <c r="P22" s="60"/>
      <c r="Q22" s="60"/>
      <c r="R22" s="60"/>
      <c r="S22" s="60"/>
      <c r="T22" s="60"/>
      <c r="U22" s="60"/>
      <c r="V22" s="60"/>
      <c r="W22" s="60">
        <v>388472</v>
      </c>
      <c r="X22" s="60">
        <v>437127</v>
      </c>
      <c r="Y22" s="60">
        <v>-48655</v>
      </c>
      <c r="Z22" s="140">
        <v>-11.13</v>
      </c>
      <c r="AA22" s="62">
        <v>874253</v>
      </c>
    </row>
    <row r="23" spans="1:27" ht="12.75">
      <c r="A23" s="249" t="s">
        <v>158</v>
      </c>
      <c r="B23" s="182"/>
      <c r="C23" s="155"/>
      <c r="D23" s="155"/>
      <c r="E23" s="59">
        <v>8817832</v>
      </c>
      <c r="F23" s="60">
        <v>8817832</v>
      </c>
      <c r="G23" s="159">
        <v>6888783</v>
      </c>
      <c r="H23" s="159">
        <v>6888783</v>
      </c>
      <c r="I23" s="159">
        <v>6888783</v>
      </c>
      <c r="J23" s="60">
        <v>6888783</v>
      </c>
      <c r="K23" s="159">
        <v>6888783</v>
      </c>
      <c r="L23" s="159">
        <v>6888783</v>
      </c>
      <c r="M23" s="60">
        <v>6888783</v>
      </c>
      <c r="N23" s="159">
        <v>6888783</v>
      </c>
      <c r="O23" s="159"/>
      <c r="P23" s="159"/>
      <c r="Q23" s="60"/>
      <c r="R23" s="159"/>
      <c r="S23" s="159"/>
      <c r="T23" s="60"/>
      <c r="U23" s="159"/>
      <c r="V23" s="159"/>
      <c r="W23" s="159">
        <v>6888783</v>
      </c>
      <c r="X23" s="60">
        <v>4408916</v>
      </c>
      <c r="Y23" s="159">
        <v>2479867</v>
      </c>
      <c r="Z23" s="141">
        <v>56.25</v>
      </c>
      <c r="AA23" s="225">
        <v>8817832</v>
      </c>
    </row>
    <row r="24" spans="1:27" ht="12.75">
      <c r="A24" s="250" t="s">
        <v>57</v>
      </c>
      <c r="B24" s="253"/>
      <c r="C24" s="168">
        <f aca="true" t="shared" si="1" ref="C24:Y24">SUM(C15:C23)</f>
        <v>82665222</v>
      </c>
      <c r="D24" s="168">
        <f>SUM(D15:D23)</f>
        <v>0</v>
      </c>
      <c r="E24" s="76">
        <f t="shared" si="1"/>
        <v>116665727</v>
      </c>
      <c r="F24" s="77">
        <f t="shared" si="1"/>
        <v>116665727</v>
      </c>
      <c r="G24" s="77">
        <f t="shared" si="1"/>
        <v>84976891</v>
      </c>
      <c r="H24" s="77">
        <f t="shared" si="1"/>
        <v>83336568</v>
      </c>
      <c r="I24" s="77">
        <f t="shared" si="1"/>
        <v>86614536</v>
      </c>
      <c r="J24" s="77">
        <f t="shared" si="1"/>
        <v>86614536</v>
      </c>
      <c r="K24" s="77">
        <f t="shared" si="1"/>
        <v>90000503</v>
      </c>
      <c r="L24" s="77">
        <f t="shared" si="1"/>
        <v>94096074</v>
      </c>
      <c r="M24" s="77">
        <f t="shared" si="1"/>
        <v>96159237</v>
      </c>
      <c r="N24" s="77">
        <f t="shared" si="1"/>
        <v>96159237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96159237</v>
      </c>
      <c r="X24" s="77">
        <f t="shared" si="1"/>
        <v>58332864</v>
      </c>
      <c r="Y24" s="77">
        <f t="shared" si="1"/>
        <v>37826373</v>
      </c>
      <c r="Z24" s="212">
        <f>+IF(X24&lt;&gt;0,+(Y24/X24)*100,0)</f>
        <v>64.8457325873799</v>
      </c>
      <c r="AA24" s="79">
        <f>SUM(AA15:AA23)</f>
        <v>116665727</v>
      </c>
    </row>
    <row r="25" spans="1:27" ht="12.75">
      <c r="A25" s="250" t="s">
        <v>159</v>
      </c>
      <c r="B25" s="251"/>
      <c r="C25" s="168">
        <f aca="true" t="shared" si="2" ref="C25:Y25">+C12+C24</f>
        <v>124226880</v>
      </c>
      <c r="D25" s="168">
        <f>+D12+D24</f>
        <v>0</v>
      </c>
      <c r="E25" s="72">
        <f t="shared" si="2"/>
        <v>147947676</v>
      </c>
      <c r="F25" s="73">
        <f t="shared" si="2"/>
        <v>147947676</v>
      </c>
      <c r="G25" s="73">
        <f t="shared" si="2"/>
        <v>147526943</v>
      </c>
      <c r="H25" s="73">
        <f t="shared" si="2"/>
        <v>145009263</v>
      </c>
      <c r="I25" s="73">
        <f t="shared" si="2"/>
        <v>142655748</v>
      </c>
      <c r="J25" s="73">
        <f t="shared" si="2"/>
        <v>142655748</v>
      </c>
      <c r="K25" s="73">
        <f t="shared" si="2"/>
        <v>135914761</v>
      </c>
      <c r="L25" s="73">
        <f t="shared" si="2"/>
        <v>125562996</v>
      </c>
      <c r="M25" s="73">
        <f t="shared" si="2"/>
        <v>130811458</v>
      </c>
      <c r="N25" s="73">
        <f t="shared" si="2"/>
        <v>130811458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130811458</v>
      </c>
      <c r="X25" s="73">
        <f t="shared" si="2"/>
        <v>73973839</v>
      </c>
      <c r="Y25" s="73">
        <f t="shared" si="2"/>
        <v>56837619</v>
      </c>
      <c r="Z25" s="170">
        <f>+IF(X25&lt;&gt;0,+(Y25/X25)*100,0)</f>
        <v>76.83475640624789</v>
      </c>
      <c r="AA25" s="74">
        <f>+AA12+AA24</f>
        <v>147947676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2556280</v>
      </c>
      <c r="D30" s="155"/>
      <c r="E30" s="59">
        <v>3247841</v>
      </c>
      <c r="F30" s="60">
        <v>3247841</v>
      </c>
      <c r="G30" s="60">
        <v>2496770</v>
      </c>
      <c r="H30" s="60">
        <v>2437260</v>
      </c>
      <c r="I30" s="60">
        <v>2437260</v>
      </c>
      <c r="J30" s="60">
        <v>2437260</v>
      </c>
      <c r="K30" s="60">
        <v>2316673</v>
      </c>
      <c r="L30" s="60">
        <v>2255587</v>
      </c>
      <c r="M30" s="60">
        <v>2193967</v>
      </c>
      <c r="N30" s="60">
        <v>2193967</v>
      </c>
      <c r="O30" s="60"/>
      <c r="P30" s="60"/>
      <c r="Q30" s="60"/>
      <c r="R30" s="60"/>
      <c r="S30" s="60"/>
      <c r="T30" s="60"/>
      <c r="U30" s="60"/>
      <c r="V30" s="60"/>
      <c r="W30" s="60">
        <v>2193967</v>
      </c>
      <c r="X30" s="60">
        <v>1623921</v>
      </c>
      <c r="Y30" s="60">
        <v>570046</v>
      </c>
      <c r="Z30" s="140">
        <v>35.1</v>
      </c>
      <c r="AA30" s="62">
        <v>3247841</v>
      </c>
    </row>
    <row r="31" spans="1:27" ht="12.75">
      <c r="A31" s="249" t="s">
        <v>163</v>
      </c>
      <c r="B31" s="182"/>
      <c r="C31" s="155">
        <v>11820</v>
      </c>
      <c r="D31" s="155"/>
      <c r="E31" s="59">
        <v>11820</v>
      </c>
      <c r="F31" s="60">
        <v>11820</v>
      </c>
      <c r="G31" s="60">
        <v>11820</v>
      </c>
      <c r="H31" s="60">
        <v>11820</v>
      </c>
      <c r="I31" s="60">
        <v>19898</v>
      </c>
      <c r="J31" s="60">
        <v>19898</v>
      </c>
      <c r="K31" s="60">
        <v>30182</v>
      </c>
      <c r="L31" s="60">
        <v>34073</v>
      </c>
      <c r="M31" s="60">
        <v>33750</v>
      </c>
      <c r="N31" s="60">
        <v>33750</v>
      </c>
      <c r="O31" s="60"/>
      <c r="P31" s="60"/>
      <c r="Q31" s="60"/>
      <c r="R31" s="60"/>
      <c r="S31" s="60"/>
      <c r="T31" s="60"/>
      <c r="U31" s="60"/>
      <c r="V31" s="60"/>
      <c r="W31" s="60">
        <v>33750</v>
      </c>
      <c r="X31" s="60">
        <v>5910</v>
      </c>
      <c r="Y31" s="60">
        <v>27840</v>
      </c>
      <c r="Z31" s="140">
        <v>471.07</v>
      </c>
      <c r="AA31" s="62">
        <v>11820</v>
      </c>
    </row>
    <row r="32" spans="1:27" ht="12.75">
      <c r="A32" s="249" t="s">
        <v>164</v>
      </c>
      <c r="B32" s="182"/>
      <c r="C32" s="155">
        <v>17725174</v>
      </c>
      <c r="D32" s="155"/>
      <c r="E32" s="59">
        <v>10130533</v>
      </c>
      <c r="F32" s="60">
        <v>10130533</v>
      </c>
      <c r="G32" s="60">
        <v>12433837</v>
      </c>
      <c r="H32" s="60">
        <v>20925449</v>
      </c>
      <c r="I32" s="60">
        <v>20959589</v>
      </c>
      <c r="J32" s="60">
        <v>20959589</v>
      </c>
      <c r="K32" s="60">
        <v>20205821</v>
      </c>
      <c r="L32" s="60">
        <v>22656296</v>
      </c>
      <c r="M32" s="60">
        <v>20167152</v>
      </c>
      <c r="N32" s="60">
        <v>20167152</v>
      </c>
      <c r="O32" s="60"/>
      <c r="P32" s="60"/>
      <c r="Q32" s="60"/>
      <c r="R32" s="60"/>
      <c r="S32" s="60"/>
      <c r="T32" s="60"/>
      <c r="U32" s="60"/>
      <c r="V32" s="60"/>
      <c r="W32" s="60">
        <v>20167152</v>
      </c>
      <c r="X32" s="60">
        <v>5065267</v>
      </c>
      <c r="Y32" s="60">
        <v>15101885</v>
      </c>
      <c r="Z32" s="140">
        <v>298.15</v>
      </c>
      <c r="AA32" s="62">
        <v>10130533</v>
      </c>
    </row>
    <row r="33" spans="1:27" ht="12.75">
      <c r="A33" s="249" t="s">
        <v>165</v>
      </c>
      <c r="B33" s="182"/>
      <c r="C33" s="155">
        <v>10775772</v>
      </c>
      <c r="D33" s="155"/>
      <c r="E33" s="59">
        <v>11042050</v>
      </c>
      <c r="F33" s="60">
        <v>11042050</v>
      </c>
      <c r="G33" s="60">
        <v>9659591</v>
      </c>
      <c r="H33" s="60">
        <v>10313389</v>
      </c>
      <c r="I33" s="60">
        <v>10467416</v>
      </c>
      <c r="J33" s="60">
        <v>10467416</v>
      </c>
      <c r="K33" s="60">
        <v>10317471</v>
      </c>
      <c r="L33" s="60">
        <v>10089463</v>
      </c>
      <c r="M33" s="60">
        <v>9855103</v>
      </c>
      <c r="N33" s="60">
        <v>9855103</v>
      </c>
      <c r="O33" s="60"/>
      <c r="P33" s="60"/>
      <c r="Q33" s="60"/>
      <c r="R33" s="60"/>
      <c r="S33" s="60"/>
      <c r="T33" s="60"/>
      <c r="U33" s="60"/>
      <c r="V33" s="60"/>
      <c r="W33" s="60">
        <v>9855103</v>
      </c>
      <c r="X33" s="60">
        <v>5521025</v>
      </c>
      <c r="Y33" s="60">
        <v>4334078</v>
      </c>
      <c r="Z33" s="140">
        <v>78.5</v>
      </c>
      <c r="AA33" s="62">
        <v>11042050</v>
      </c>
    </row>
    <row r="34" spans="1:27" ht="12.75">
      <c r="A34" s="250" t="s">
        <v>58</v>
      </c>
      <c r="B34" s="251"/>
      <c r="C34" s="168">
        <f aca="true" t="shared" si="3" ref="C34:Y34">SUM(C29:C33)</f>
        <v>31069046</v>
      </c>
      <c r="D34" s="168">
        <f>SUM(D29:D33)</f>
        <v>0</v>
      </c>
      <c r="E34" s="72">
        <f t="shared" si="3"/>
        <v>24432244</v>
      </c>
      <c r="F34" s="73">
        <f t="shared" si="3"/>
        <v>24432244</v>
      </c>
      <c r="G34" s="73">
        <f t="shared" si="3"/>
        <v>24602018</v>
      </c>
      <c r="H34" s="73">
        <f t="shared" si="3"/>
        <v>33687918</v>
      </c>
      <c r="I34" s="73">
        <f t="shared" si="3"/>
        <v>33884163</v>
      </c>
      <c r="J34" s="73">
        <f t="shared" si="3"/>
        <v>33884163</v>
      </c>
      <c r="K34" s="73">
        <f t="shared" si="3"/>
        <v>32870147</v>
      </c>
      <c r="L34" s="73">
        <f t="shared" si="3"/>
        <v>35035419</v>
      </c>
      <c r="M34" s="73">
        <f t="shared" si="3"/>
        <v>32249972</v>
      </c>
      <c r="N34" s="73">
        <f t="shared" si="3"/>
        <v>32249972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32249972</v>
      </c>
      <c r="X34" s="73">
        <f t="shared" si="3"/>
        <v>12216123</v>
      </c>
      <c r="Y34" s="73">
        <f t="shared" si="3"/>
        <v>20033849</v>
      </c>
      <c r="Z34" s="170">
        <f>+IF(X34&lt;&gt;0,+(Y34/X34)*100,0)</f>
        <v>163.99514805147263</v>
      </c>
      <c r="AA34" s="74">
        <f>SUM(AA29:AA33)</f>
        <v>24432244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257989</v>
      </c>
      <c r="D37" s="155"/>
      <c r="E37" s="59">
        <v>25135307</v>
      </c>
      <c r="F37" s="60">
        <v>25135307</v>
      </c>
      <c r="G37" s="60">
        <v>257989</v>
      </c>
      <c r="H37" s="60">
        <v>257989</v>
      </c>
      <c r="I37" s="60">
        <v>257989</v>
      </c>
      <c r="J37" s="60">
        <v>257989</v>
      </c>
      <c r="K37" s="60">
        <v>257989</v>
      </c>
      <c r="L37" s="60">
        <v>257989</v>
      </c>
      <c r="M37" s="60">
        <v>257989</v>
      </c>
      <c r="N37" s="60">
        <v>257989</v>
      </c>
      <c r="O37" s="60"/>
      <c r="P37" s="60"/>
      <c r="Q37" s="60"/>
      <c r="R37" s="60"/>
      <c r="S37" s="60"/>
      <c r="T37" s="60"/>
      <c r="U37" s="60"/>
      <c r="V37" s="60"/>
      <c r="W37" s="60">
        <v>257989</v>
      </c>
      <c r="X37" s="60">
        <v>12567654</v>
      </c>
      <c r="Y37" s="60">
        <v>-12309665</v>
      </c>
      <c r="Z37" s="140">
        <v>-97.95</v>
      </c>
      <c r="AA37" s="62">
        <v>25135307</v>
      </c>
    </row>
    <row r="38" spans="1:27" ht="12.75">
      <c r="A38" s="249" t="s">
        <v>165</v>
      </c>
      <c r="B38" s="182"/>
      <c r="C38" s="155">
        <v>78979572</v>
      </c>
      <c r="D38" s="155"/>
      <c r="E38" s="59">
        <v>89843311</v>
      </c>
      <c r="F38" s="60">
        <v>89843311</v>
      </c>
      <c r="G38" s="60">
        <v>78979572</v>
      </c>
      <c r="H38" s="60">
        <v>78979572</v>
      </c>
      <c r="I38" s="60">
        <v>78979572</v>
      </c>
      <c r="J38" s="60">
        <v>78979572</v>
      </c>
      <c r="K38" s="60">
        <v>78979572</v>
      </c>
      <c r="L38" s="60">
        <v>78979572</v>
      </c>
      <c r="M38" s="60">
        <v>78979572</v>
      </c>
      <c r="N38" s="60">
        <v>78979572</v>
      </c>
      <c r="O38" s="60"/>
      <c r="P38" s="60"/>
      <c r="Q38" s="60"/>
      <c r="R38" s="60"/>
      <c r="S38" s="60"/>
      <c r="T38" s="60"/>
      <c r="U38" s="60"/>
      <c r="V38" s="60"/>
      <c r="W38" s="60">
        <v>78979572</v>
      </c>
      <c r="X38" s="60">
        <v>44921656</v>
      </c>
      <c r="Y38" s="60">
        <v>34057916</v>
      </c>
      <c r="Z38" s="140">
        <v>75.82</v>
      </c>
      <c r="AA38" s="62">
        <v>89843311</v>
      </c>
    </row>
    <row r="39" spans="1:27" ht="12.75">
      <c r="A39" s="250" t="s">
        <v>59</v>
      </c>
      <c r="B39" s="253"/>
      <c r="C39" s="168">
        <f aca="true" t="shared" si="4" ref="C39:Y39">SUM(C37:C38)</f>
        <v>79237561</v>
      </c>
      <c r="D39" s="168">
        <f>SUM(D37:D38)</f>
        <v>0</v>
      </c>
      <c r="E39" s="76">
        <f t="shared" si="4"/>
        <v>114978618</v>
      </c>
      <c r="F39" s="77">
        <f t="shared" si="4"/>
        <v>114978618</v>
      </c>
      <c r="G39" s="77">
        <f t="shared" si="4"/>
        <v>79237561</v>
      </c>
      <c r="H39" s="77">
        <f t="shared" si="4"/>
        <v>79237561</v>
      </c>
      <c r="I39" s="77">
        <f t="shared" si="4"/>
        <v>79237561</v>
      </c>
      <c r="J39" s="77">
        <f t="shared" si="4"/>
        <v>79237561</v>
      </c>
      <c r="K39" s="77">
        <f t="shared" si="4"/>
        <v>79237561</v>
      </c>
      <c r="L39" s="77">
        <f t="shared" si="4"/>
        <v>79237561</v>
      </c>
      <c r="M39" s="77">
        <f t="shared" si="4"/>
        <v>79237561</v>
      </c>
      <c r="N39" s="77">
        <f t="shared" si="4"/>
        <v>79237561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79237561</v>
      </c>
      <c r="X39" s="77">
        <f t="shared" si="4"/>
        <v>57489310</v>
      </c>
      <c r="Y39" s="77">
        <f t="shared" si="4"/>
        <v>21748251</v>
      </c>
      <c r="Z39" s="212">
        <f>+IF(X39&lt;&gt;0,+(Y39/X39)*100,0)</f>
        <v>37.83007832238724</v>
      </c>
      <c r="AA39" s="79">
        <f>SUM(AA37:AA38)</f>
        <v>114978618</v>
      </c>
    </row>
    <row r="40" spans="1:27" ht="12.75">
      <c r="A40" s="250" t="s">
        <v>167</v>
      </c>
      <c r="B40" s="251"/>
      <c r="C40" s="168">
        <f aca="true" t="shared" si="5" ref="C40:Y40">+C34+C39</f>
        <v>110306607</v>
      </c>
      <c r="D40" s="168">
        <f>+D34+D39</f>
        <v>0</v>
      </c>
      <c r="E40" s="72">
        <f t="shared" si="5"/>
        <v>139410862</v>
      </c>
      <c r="F40" s="73">
        <f t="shared" si="5"/>
        <v>139410862</v>
      </c>
      <c r="G40" s="73">
        <f t="shared" si="5"/>
        <v>103839579</v>
      </c>
      <c r="H40" s="73">
        <f t="shared" si="5"/>
        <v>112925479</v>
      </c>
      <c r="I40" s="73">
        <f t="shared" si="5"/>
        <v>113121724</v>
      </c>
      <c r="J40" s="73">
        <f t="shared" si="5"/>
        <v>113121724</v>
      </c>
      <c r="K40" s="73">
        <f t="shared" si="5"/>
        <v>112107708</v>
      </c>
      <c r="L40" s="73">
        <f t="shared" si="5"/>
        <v>114272980</v>
      </c>
      <c r="M40" s="73">
        <f t="shared" si="5"/>
        <v>111487533</v>
      </c>
      <c r="N40" s="73">
        <f t="shared" si="5"/>
        <v>111487533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111487533</v>
      </c>
      <c r="X40" s="73">
        <f t="shared" si="5"/>
        <v>69705433</v>
      </c>
      <c r="Y40" s="73">
        <f t="shared" si="5"/>
        <v>41782100</v>
      </c>
      <c r="Z40" s="170">
        <f>+IF(X40&lt;&gt;0,+(Y40/X40)*100,0)</f>
        <v>59.94095180500493</v>
      </c>
      <c r="AA40" s="74">
        <f>+AA34+AA39</f>
        <v>139410862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13920273</v>
      </c>
      <c r="D42" s="257">
        <f>+D25-D40</f>
        <v>0</v>
      </c>
      <c r="E42" s="258">
        <f t="shared" si="6"/>
        <v>8536814</v>
      </c>
      <c r="F42" s="259">
        <f t="shared" si="6"/>
        <v>8536814</v>
      </c>
      <c r="G42" s="259">
        <f t="shared" si="6"/>
        <v>43687364</v>
      </c>
      <c r="H42" s="259">
        <f t="shared" si="6"/>
        <v>32083784</v>
      </c>
      <c r="I42" s="259">
        <f t="shared" si="6"/>
        <v>29534024</v>
      </c>
      <c r="J42" s="259">
        <f t="shared" si="6"/>
        <v>29534024</v>
      </c>
      <c r="K42" s="259">
        <f t="shared" si="6"/>
        <v>23807053</v>
      </c>
      <c r="L42" s="259">
        <f t="shared" si="6"/>
        <v>11290016</v>
      </c>
      <c r="M42" s="259">
        <f t="shared" si="6"/>
        <v>19323925</v>
      </c>
      <c r="N42" s="259">
        <f t="shared" si="6"/>
        <v>19323925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19323925</v>
      </c>
      <c r="X42" s="259">
        <f t="shared" si="6"/>
        <v>4268406</v>
      </c>
      <c r="Y42" s="259">
        <f t="shared" si="6"/>
        <v>15055519</v>
      </c>
      <c r="Z42" s="260">
        <f>+IF(X42&lt;&gt;0,+(Y42/X42)*100,0)</f>
        <v>352.71993807524404</v>
      </c>
      <c r="AA42" s="261">
        <f>+AA25-AA40</f>
        <v>8536814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13920273</v>
      </c>
      <c r="D45" s="155"/>
      <c r="E45" s="59">
        <v>8536814</v>
      </c>
      <c r="F45" s="60">
        <v>8536814</v>
      </c>
      <c r="G45" s="60">
        <v>43687364</v>
      </c>
      <c r="H45" s="60">
        <v>32083784</v>
      </c>
      <c r="I45" s="60">
        <v>29534024</v>
      </c>
      <c r="J45" s="60">
        <v>29534024</v>
      </c>
      <c r="K45" s="60">
        <v>23807053</v>
      </c>
      <c r="L45" s="60">
        <v>11290016</v>
      </c>
      <c r="M45" s="60">
        <v>19323925</v>
      </c>
      <c r="N45" s="60">
        <v>19323925</v>
      </c>
      <c r="O45" s="60"/>
      <c r="P45" s="60"/>
      <c r="Q45" s="60"/>
      <c r="R45" s="60"/>
      <c r="S45" s="60"/>
      <c r="T45" s="60"/>
      <c r="U45" s="60"/>
      <c r="V45" s="60"/>
      <c r="W45" s="60">
        <v>19323925</v>
      </c>
      <c r="X45" s="60">
        <v>4268407</v>
      </c>
      <c r="Y45" s="60">
        <v>15055518</v>
      </c>
      <c r="Z45" s="139">
        <v>352.72</v>
      </c>
      <c r="AA45" s="62">
        <v>8536814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13920273</v>
      </c>
      <c r="D48" s="217">
        <f>SUM(D45:D47)</f>
        <v>0</v>
      </c>
      <c r="E48" s="264">
        <f t="shared" si="7"/>
        <v>8536814</v>
      </c>
      <c r="F48" s="219">
        <f t="shared" si="7"/>
        <v>8536814</v>
      </c>
      <c r="G48" s="219">
        <f t="shared" si="7"/>
        <v>43687364</v>
      </c>
      <c r="H48" s="219">
        <f t="shared" si="7"/>
        <v>32083784</v>
      </c>
      <c r="I48" s="219">
        <f t="shared" si="7"/>
        <v>29534024</v>
      </c>
      <c r="J48" s="219">
        <f t="shared" si="7"/>
        <v>29534024</v>
      </c>
      <c r="K48" s="219">
        <f t="shared" si="7"/>
        <v>23807053</v>
      </c>
      <c r="L48" s="219">
        <f t="shared" si="7"/>
        <v>11290016</v>
      </c>
      <c r="M48" s="219">
        <f t="shared" si="7"/>
        <v>19323925</v>
      </c>
      <c r="N48" s="219">
        <f t="shared" si="7"/>
        <v>19323925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19323925</v>
      </c>
      <c r="X48" s="219">
        <f t="shared" si="7"/>
        <v>4268407</v>
      </c>
      <c r="Y48" s="219">
        <f t="shared" si="7"/>
        <v>15055518</v>
      </c>
      <c r="Z48" s="265">
        <f>+IF(X48&lt;&gt;0,+(Y48/X48)*100,0)</f>
        <v>352.7198320122706</v>
      </c>
      <c r="AA48" s="232">
        <f>SUM(AA45:AA47)</f>
        <v>8536814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72846</v>
      </c>
      <c r="D7" s="155"/>
      <c r="E7" s="59">
        <v>9921492</v>
      </c>
      <c r="F7" s="60">
        <v>9921492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4960746</v>
      </c>
      <c r="Y7" s="60">
        <v>-4960746</v>
      </c>
      <c r="Z7" s="140">
        <v>-100</v>
      </c>
      <c r="AA7" s="62">
        <v>9921492</v>
      </c>
    </row>
    <row r="8" spans="1:27" ht="12.75">
      <c r="A8" s="249" t="s">
        <v>178</v>
      </c>
      <c r="B8" s="182"/>
      <c r="C8" s="155">
        <v>27410699</v>
      </c>
      <c r="D8" s="155"/>
      <c r="E8" s="59">
        <v>29726295</v>
      </c>
      <c r="F8" s="60">
        <v>29726295</v>
      </c>
      <c r="G8" s="60">
        <v>611590</v>
      </c>
      <c r="H8" s="60">
        <v>485968</v>
      </c>
      <c r="I8" s="60">
        <v>883473</v>
      </c>
      <c r="J8" s="60">
        <v>1981031</v>
      </c>
      <c r="K8" s="60">
        <v>4175893</v>
      </c>
      <c r="L8" s="60">
        <v>1776758</v>
      </c>
      <c r="M8" s="60">
        <v>278062</v>
      </c>
      <c r="N8" s="60">
        <v>6230713</v>
      </c>
      <c r="O8" s="60"/>
      <c r="P8" s="60"/>
      <c r="Q8" s="60"/>
      <c r="R8" s="60"/>
      <c r="S8" s="60"/>
      <c r="T8" s="60"/>
      <c r="U8" s="60"/>
      <c r="V8" s="60"/>
      <c r="W8" s="60">
        <v>8211744</v>
      </c>
      <c r="X8" s="60">
        <v>16332014</v>
      </c>
      <c r="Y8" s="60">
        <v>-8120270</v>
      </c>
      <c r="Z8" s="140">
        <v>-49.72</v>
      </c>
      <c r="AA8" s="62">
        <v>29726295</v>
      </c>
    </row>
    <row r="9" spans="1:27" ht="12.75">
      <c r="A9" s="249" t="s">
        <v>179</v>
      </c>
      <c r="B9" s="182"/>
      <c r="C9" s="155">
        <v>152259241</v>
      </c>
      <c r="D9" s="155"/>
      <c r="E9" s="59">
        <v>158024106</v>
      </c>
      <c r="F9" s="60">
        <v>158024106</v>
      </c>
      <c r="G9" s="60">
        <v>28307221</v>
      </c>
      <c r="H9" s="60">
        <v>15779232</v>
      </c>
      <c r="I9" s="60">
        <v>9263723</v>
      </c>
      <c r="J9" s="60">
        <v>53350176</v>
      </c>
      <c r="K9" s="60">
        <v>4400052</v>
      </c>
      <c r="L9" s="60">
        <v>9385242</v>
      </c>
      <c r="M9" s="60">
        <v>22994000</v>
      </c>
      <c r="N9" s="60">
        <v>36779294</v>
      </c>
      <c r="O9" s="60"/>
      <c r="P9" s="60"/>
      <c r="Q9" s="60"/>
      <c r="R9" s="60"/>
      <c r="S9" s="60"/>
      <c r="T9" s="60"/>
      <c r="U9" s="60"/>
      <c r="V9" s="60"/>
      <c r="W9" s="60">
        <v>90129470</v>
      </c>
      <c r="X9" s="60">
        <v>105349404</v>
      </c>
      <c r="Y9" s="60">
        <v>-15219934</v>
      </c>
      <c r="Z9" s="140">
        <v>-14.45</v>
      </c>
      <c r="AA9" s="62">
        <v>158024106</v>
      </c>
    </row>
    <row r="10" spans="1:27" ht="12.75">
      <c r="A10" s="249" t="s">
        <v>180</v>
      </c>
      <c r="B10" s="182"/>
      <c r="C10" s="155">
        <v>890000</v>
      </c>
      <c r="D10" s="155"/>
      <c r="E10" s="59">
        <v>1483000</v>
      </c>
      <c r="F10" s="60">
        <v>1483000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1483000</v>
      </c>
      <c r="Y10" s="60">
        <v>-1483000</v>
      </c>
      <c r="Z10" s="140">
        <v>-100</v>
      </c>
      <c r="AA10" s="62">
        <v>1483000</v>
      </c>
    </row>
    <row r="11" spans="1:27" ht="12.75">
      <c r="A11" s="249" t="s">
        <v>181</v>
      </c>
      <c r="B11" s="182"/>
      <c r="C11" s="155">
        <v>2936533</v>
      </c>
      <c r="D11" s="155"/>
      <c r="E11" s="59">
        <v>1400100</v>
      </c>
      <c r="F11" s="60">
        <v>1400100</v>
      </c>
      <c r="G11" s="60">
        <v>1048944</v>
      </c>
      <c r="H11" s="60">
        <v>584153</v>
      </c>
      <c r="I11" s="60">
        <v>870914</v>
      </c>
      <c r="J11" s="60">
        <v>2504011</v>
      </c>
      <c r="K11" s="60">
        <v>1013707</v>
      </c>
      <c r="L11" s="60">
        <v>880072</v>
      </c>
      <c r="M11" s="60">
        <v>904339</v>
      </c>
      <c r="N11" s="60">
        <v>2798118</v>
      </c>
      <c r="O11" s="60"/>
      <c r="P11" s="60"/>
      <c r="Q11" s="60"/>
      <c r="R11" s="60"/>
      <c r="S11" s="60"/>
      <c r="T11" s="60"/>
      <c r="U11" s="60"/>
      <c r="V11" s="60"/>
      <c r="W11" s="60">
        <v>5302129</v>
      </c>
      <c r="X11" s="60">
        <v>700050</v>
      </c>
      <c r="Y11" s="60">
        <v>4602079</v>
      </c>
      <c r="Z11" s="140">
        <v>657.39</v>
      </c>
      <c r="AA11" s="62">
        <v>1400100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-173602971</v>
      </c>
      <c r="D14" s="155"/>
      <c r="E14" s="59">
        <v>-191969244</v>
      </c>
      <c r="F14" s="60">
        <v>-191969244</v>
      </c>
      <c r="G14" s="60">
        <v>-10976229</v>
      </c>
      <c r="H14" s="60">
        <v>-15115414</v>
      </c>
      <c r="I14" s="60">
        <v>-14917572</v>
      </c>
      <c r="J14" s="60">
        <v>-41009215</v>
      </c>
      <c r="K14" s="60">
        <v>-16332709</v>
      </c>
      <c r="L14" s="60">
        <v>-22871979</v>
      </c>
      <c r="M14" s="60">
        <v>-18557670</v>
      </c>
      <c r="N14" s="60">
        <v>-57762358</v>
      </c>
      <c r="O14" s="60"/>
      <c r="P14" s="60"/>
      <c r="Q14" s="60"/>
      <c r="R14" s="60"/>
      <c r="S14" s="60"/>
      <c r="T14" s="60"/>
      <c r="U14" s="60"/>
      <c r="V14" s="60"/>
      <c r="W14" s="60">
        <v>-98771573</v>
      </c>
      <c r="X14" s="60">
        <v>-99983580</v>
      </c>
      <c r="Y14" s="60">
        <v>1212007</v>
      </c>
      <c r="Z14" s="140">
        <v>-1.21</v>
      </c>
      <c r="AA14" s="62">
        <v>-191969244</v>
      </c>
    </row>
    <row r="15" spans="1:27" ht="12.75">
      <c r="A15" s="249" t="s">
        <v>40</v>
      </c>
      <c r="B15" s="182"/>
      <c r="C15" s="155">
        <v>-405710</v>
      </c>
      <c r="D15" s="155"/>
      <c r="E15" s="59">
        <v>-329484</v>
      </c>
      <c r="F15" s="60">
        <v>-329484</v>
      </c>
      <c r="G15" s="60">
        <v>-7910</v>
      </c>
      <c r="H15" s="60">
        <v>-23961</v>
      </c>
      <c r="I15" s="60">
        <v>-31170</v>
      </c>
      <c r="J15" s="60">
        <v>-63041</v>
      </c>
      <c r="K15" s="60">
        <v>-14253</v>
      </c>
      <c r="L15" s="60">
        <v>-6334</v>
      </c>
      <c r="M15" s="60">
        <v>-5800</v>
      </c>
      <c r="N15" s="60">
        <v>-26387</v>
      </c>
      <c r="O15" s="60"/>
      <c r="P15" s="60"/>
      <c r="Q15" s="60"/>
      <c r="R15" s="60"/>
      <c r="S15" s="60"/>
      <c r="T15" s="60"/>
      <c r="U15" s="60"/>
      <c r="V15" s="60"/>
      <c r="W15" s="60">
        <v>-89428</v>
      </c>
      <c r="X15" s="60">
        <v>-164742</v>
      </c>
      <c r="Y15" s="60">
        <v>75314</v>
      </c>
      <c r="Z15" s="140">
        <v>-45.72</v>
      </c>
      <c r="AA15" s="62">
        <v>-329484</v>
      </c>
    </row>
    <row r="16" spans="1:27" ht="12.75">
      <c r="A16" s="249" t="s">
        <v>42</v>
      </c>
      <c r="B16" s="182"/>
      <c r="C16" s="155">
        <v>-120000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9440638</v>
      </c>
      <c r="D17" s="168">
        <f t="shared" si="0"/>
        <v>0</v>
      </c>
      <c r="E17" s="72">
        <f t="shared" si="0"/>
        <v>8256265</v>
      </c>
      <c r="F17" s="73">
        <f t="shared" si="0"/>
        <v>8256265</v>
      </c>
      <c r="G17" s="73">
        <f t="shared" si="0"/>
        <v>18983616</v>
      </c>
      <c r="H17" s="73">
        <f t="shared" si="0"/>
        <v>1709978</v>
      </c>
      <c r="I17" s="73">
        <f t="shared" si="0"/>
        <v>-3930632</v>
      </c>
      <c r="J17" s="73">
        <f t="shared" si="0"/>
        <v>16762962</v>
      </c>
      <c r="K17" s="73">
        <f t="shared" si="0"/>
        <v>-6757310</v>
      </c>
      <c r="L17" s="73">
        <f t="shared" si="0"/>
        <v>-10836241</v>
      </c>
      <c r="M17" s="73">
        <f t="shared" si="0"/>
        <v>5612931</v>
      </c>
      <c r="N17" s="73">
        <f t="shared" si="0"/>
        <v>-11980620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4782342</v>
      </c>
      <c r="X17" s="73">
        <f t="shared" si="0"/>
        <v>28676892</v>
      </c>
      <c r="Y17" s="73">
        <f t="shared" si="0"/>
        <v>-23894550</v>
      </c>
      <c r="Z17" s="170">
        <f>+IF(X17&lt;&gt;0,+(Y17/X17)*100,0)</f>
        <v>-83.3233601465598</v>
      </c>
      <c r="AA17" s="74">
        <f>SUM(AA6:AA16)</f>
        <v>8256265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1536693</v>
      </c>
      <c r="D21" s="155"/>
      <c r="E21" s="59">
        <v>2960000</v>
      </c>
      <c r="F21" s="60">
        <v>2960000</v>
      </c>
      <c r="G21" s="159"/>
      <c r="H21" s="159"/>
      <c r="I21" s="159"/>
      <c r="J21" s="60"/>
      <c r="K21" s="159"/>
      <c r="L21" s="159">
        <v>745461</v>
      </c>
      <c r="M21" s="60"/>
      <c r="N21" s="159">
        <v>745461</v>
      </c>
      <c r="O21" s="159"/>
      <c r="P21" s="159"/>
      <c r="Q21" s="60"/>
      <c r="R21" s="159"/>
      <c r="S21" s="159"/>
      <c r="T21" s="60"/>
      <c r="U21" s="159"/>
      <c r="V21" s="159"/>
      <c r="W21" s="159">
        <v>745461</v>
      </c>
      <c r="X21" s="60"/>
      <c r="Y21" s="159">
        <v>745461</v>
      </c>
      <c r="Z21" s="141"/>
      <c r="AA21" s="225">
        <v>2960000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-5331903</v>
      </c>
      <c r="D26" s="155"/>
      <c r="E26" s="59">
        <v>-32740542</v>
      </c>
      <c r="F26" s="60">
        <v>-32740542</v>
      </c>
      <c r="G26" s="60">
        <v>-1647805</v>
      </c>
      <c r="H26" s="60">
        <v>-15041</v>
      </c>
      <c r="I26" s="60">
        <v>-3277967</v>
      </c>
      <c r="J26" s="60">
        <v>-4940813</v>
      </c>
      <c r="K26" s="60">
        <v>-3385967</v>
      </c>
      <c r="L26" s="60">
        <v>-5084517</v>
      </c>
      <c r="M26" s="60">
        <v>-2063163</v>
      </c>
      <c r="N26" s="60">
        <v>-10533647</v>
      </c>
      <c r="O26" s="60"/>
      <c r="P26" s="60"/>
      <c r="Q26" s="60"/>
      <c r="R26" s="60"/>
      <c r="S26" s="60"/>
      <c r="T26" s="60"/>
      <c r="U26" s="60"/>
      <c r="V26" s="60"/>
      <c r="W26" s="60">
        <v>-15474460</v>
      </c>
      <c r="X26" s="60">
        <v>-12000000</v>
      </c>
      <c r="Y26" s="60">
        <v>-3474460</v>
      </c>
      <c r="Z26" s="140">
        <v>28.95</v>
      </c>
      <c r="AA26" s="62">
        <v>-32740542</v>
      </c>
    </row>
    <row r="27" spans="1:27" ht="12.75">
      <c r="A27" s="250" t="s">
        <v>192</v>
      </c>
      <c r="B27" s="251"/>
      <c r="C27" s="168">
        <f aca="true" t="shared" si="1" ref="C27:Y27">SUM(C21:C26)</f>
        <v>-3795210</v>
      </c>
      <c r="D27" s="168">
        <f>SUM(D21:D26)</f>
        <v>0</v>
      </c>
      <c r="E27" s="72">
        <f t="shared" si="1"/>
        <v>-29780542</v>
      </c>
      <c r="F27" s="73">
        <f t="shared" si="1"/>
        <v>-29780542</v>
      </c>
      <c r="G27" s="73">
        <f t="shared" si="1"/>
        <v>-1647805</v>
      </c>
      <c r="H27" s="73">
        <f t="shared" si="1"/>
        <v>-15041</v>
      </c>
      <c r="I27" s="73">
        <f t="shared" si="1"/>
        <v>-3277967</v>
      </c>
      <c r="J27" s="73">
        <f t="shared" si="1"/>
        <v>-4940813</v>
      </c>
      <c r="K27" s="73">
        <f t="shared" si="1"/>
        <v>-3385967</v>
      </c>
      <c r="L27" s="73">
        <f t="shared" si="1"/>
        <v>-4339056</v>
      </c>
      <c r="M27" s="73">
        <f t="shared" si="1"/>
        <v>-2063163</v>
      </c>
      <c r="N27" s="73">
        <f t="shared" si="1"/>
        <v>-9788186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-14728999</v>
      </c>
      <c r="X27" s="73">
        <f t="shared" si="1"/>
        <v>-12000000</v>
      </c>
      <c r="Y27" s="73">
        <f t="shared" si="1"/>
        <v>-2728999</v>
      </c>
      <c r="Z27" s="170">
        <f>+IF(X27&lt;&gt;0,+(Y27/X27)*100,0)</f>
        <v>22.741658333333334</v>
      </c>
      <c r="AA27" s="74">
        <f>SUM(AA21:AA26)</f>
        <v>-29780542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26977041</v>
      </c>
      <c r="F32" s="60">
        <v>26977041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26977041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>
        <v>8078</v>
      </c>
      <c r="J33" s="159">
        <v>8078</v>
      </c>
      <c r="K33" s="60">
        <v>10284</v>
      </c>
      <c r="L33" s="60">
        <v>3891</v>
      </c>
      <c r="M33" s="60">
        <v>-323</v>
      </c>
      <c r="N33" s="60">
        <v>13852</v>
      </c>
      <c r="O33" s="159"/>
      <c r="P33" s="159"/>
      <c r="Q33" s="159"/>
      <c r="R33" s="60"/>
      <c r="S33" s="60"/>
      <c r="T33" s="60"/>
      <c r="U33" s="60"/>
      <c r="V33" s="159"/>
      <c r="W33" s="159">
        <v>21930</v>
      </c>
      <c r="X33" s="159"/>
      <c r="Y33" s="60">
        <v>21930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-1206167</v>
      </c>
      <c r="D35" s="155"/>
      <c r="E35" s="59">
        <v>-2020696</v>
      </c>
      <c r="F35" s="60">
        <v>-2020696</v>
      </c>
      <c r="G35" s="60">
        <v>-59510</v>
      </c>
      <c r="H35" s="60">
        <v>-59510</v>
      </c>
      <c r="I35" s="60"/>
      <c r="J35" s="60">
        <v>-119020</v>
      </c>
      <c r="K35" s="60">
        <v>-120587</v>
      </c>
      <c r="L35" s="60">
        <v>-61086</v>
      </c>
      <c r="M35" s="60">
        <v>-61620</v>
      </c>
      <c r="N35" s="60">
        <v>-243293</v>
      </c>
      <c r="O35" s="60"/>
      <c r="P35" s="60"/>
      <c r="Q35" s="60"/>
      <c r="R35" s="60"/>
      <c r="S35" s="60"/>
      <c r="T35" s="60"/>
      <c r="U35" s="60"/>
      <c r="V35" s="60"/>
      <c r="W35" s="60">
        <v>-362313</v>
      </c>
      <c r="X35" s="60">
        <v>-1010348</v>
      </c>
      <c r="Y35" s="60">
        <v>648035</v>
      </c>
      <c r="Z35" s="140">
        <v>-64.14</v>
      </c>
      <c r="AA35" s="62">
        <v>-2020696</v>
      </c>
    </row>
    <row r="36" spans="1:27" ht="12.75">
      <c r="A36" s="250" t="s">
        <v>198</v>
      </c>
      <c r="B36" s="251"/>
      <c r="C36" s="168">
        <f aca="true" t="shared" si="2" ref="C36:Y36">SUM(C31:C35)</f>
        <v>-1206167</v>
      </c>
      <c r="D36" s="168">
        <f>SUM(D31:D35)</f>
        <v>0</v>
      </c>
      <c r="E36" s="72">
        <f t="shared" si="2"/>
        <v>24956345</v>
      </c>
      <c r="F36" s="73">
        <f t="shared" si="2"/>
        <v>24956345</v>
      </c>
      <c r="G36" s="73">
        <f t="shared" si="2"/>
        <v>-59510</v>
      </c>
      <c r="H36" s="73">
        <f t="shared" si="2"/>
        <v>-59510</v>
      </c>
      <c r="I36" s="73">
        <f t="shared" si="2"/>
        <v>8078</v>
      </c>
      <c r="J36" s="73">
        <f t="shared" si="2"/>
        <v>-110942</v>
      </c>
      <c r="K36" s="73">
        <f t="shared" si="2"/>
        <v>-110303</v>
      </c>
      <c r="L36" s="73">
        <f t="shared" si="2"/>
        <v>-57195</v>
      </c>
      <c r="M36" s="73">
        <f t="shared" si="2"/>
        <v>-61943</v>
      </c>
      <c r="N36" s="73">
        <f t="shared" si="2"/>
        <v>-229441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-340383</v>
      </c>
      <c r="X36" s="73">
        <f t="shared" si="2"/>
        <v>-1010348</v>
      </c>
      <c r="Y36" s="73">
        <f t="shared" si="2"/>
        <v>669965</v>
      </c>
      <c r="Z36" s="170">
        <f>+IF(X36&lt;&gt;0,+(Y36/X36)*100,0)</f>
        <v>-66.31032080035789</v>
      </c>
      <c r="AA36" s="74">
        <f>SUM(AA31:AA35)</f>
        <v>24956345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4439261</v>
      </c>
      <c r="D38" s="153">
        <f>+D17+D27+D36</f>
        <v>0</v>
      </c>
      <c r="E38" s="99">
        <f t="shared" si="3"/>
        <v>3432068</v>
      </c>
      <c r="F38" s="100">
        <f t="shared" si="3"/>
        <v>3432068</v>
      </c>
      <c r="G38" s="100">
        <f t="shared" si="3"/>
        <v>17276301</v>
      </c>
      <c r="H38" s="100">
        <f t="shared" si="3"/>
        <v>1635427</v>
      </c>
      <c r="I38" s="100">
        <f t="shared" si="3"/>
        <v>-7200521</v>
      </c>
      <c r="J38" s="100">
        <f t="shared" si="3"/>
        <v>11711207</v>
      </c>
      <c r="K38" s="100">
        <f t="shared" si="3"/>
        <v>-10253580</v>
      </c>
      <c r="L38" s="100">
        <f t="shared" si="3"/>
        <v>-15232492</v>
      </c>
      <c r="M38" s="100">
        <f t="shared" si="3"/>
        <v>3487825</v>
      </c>
      <c r="N38" s="100">
        <f t="shared" si="3"/>
        <v>-21998247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-10287040</v>
      </c>
      <c r="X38" s="100">
        <f t="shared" si="3"/>
        <v>15666544</v>
      </c>
      <c r="Y38" s="100">
        <f t="shared" si="3"/>
        <v>-25953584</v>
      </c>
      <c r="Z38" s="137">
        <f>+IF(X38&lt;&gt;0,+(Y38/X38)*100,0)</f>
        <v>-165.66247156999017</v>
      </c>
      <c r="AA38" s="102">
        <f>+AA17+AA27+AA36</f>
        <v>3432068</v>
      </c>
    </row>
    <row r="39" spans="1:27" ht="12.75">
      <c r="A39" s="249" t="s">
        <v>200</v>
      </c>
      <c r="B39" s="182"/>
      <c r="C39" s="153">
        <v>32276125</v>
      </c>
      <c r="D39" s="153"/>
      <c r="E39" s="99">
        <v>21735191</v>
      </c>
      <c r="F39" s="100">
        <v>21735191</v>
      </c>
      <c r="G39" s="100">
        <v>36801677</v>
      </c>
      <c r="H39" s="100">
        <v>54077978</v>
      </c>
      <c r="I39" s="100">
        <v>55713405</v>
      </c>
      <c r="J39" s="100">
        <v>36801677</v>
      </c>
      <c r="K39" s="100">
        <v>48512884</v>
      </c>
      <c r="L39" s="100">
        <v>38259304</v>
      </c>
      <c r="M39" s="100">
        <v>23026812</v>
      </c>
      <c r="N39" s="100">
        <v>48512884</v>
      </c>
      <c r="O39" s="100"/>
      <c r="P39" s="100"/>
      <c r="Q39" s="100"/>
      <c r="R39" s="100"/>
      <c r="S39" s="100"/>
      <c r="T39" s="100"/>
      <c r="U39" s="100"/>
      <c r="V39" s="100"/>
      <c r="W39" s="100">
        <v>36801677</v>
      </c>
      <c r="X39" s="100">
        <v>21735191</v>
      </c>
      <c r="Y39" s="100">
        <v>15066486</v>
      </c>
      <c r="Z39" s="137">
        <v>69.32</v>
      </c>
      <c r="AA39" s="102">
        <v>21735191</v>
      </c>
    </row>
    <row r="40" spans="1:27" ht="12.75">
      <c r="A40" s="269" t="s">
        <v>201</v>
      </c>
      <c r="B40" s="256"/>
      <c r="C40" s="257">
        <v>36715386</v>
      </c>
      <c r="D40" s="257"/>
      <c r="E40" s="258">
        <v>25167259</v>
      </c>
      <c r="F40" s="259">
        <v>25167259</v>
      </c>
      <c r="G40" s="259">
        <v>54077978</v>
      </c>
      <c r="H40" s="259">
        <v>55713405</v>
      </c>
      <c r="I40" s="259">
        <v>48512884</v>
      </c>
      <c r="J40" s="259">
        <v>48512884</v>
      </c>
      <c r="K40" s="259">
        <v>38259304</v>
      </c>
      <c r="L40" s="259">
        <v>23026812</v>
      </c>
      <c r="M40" s="259">
        <v>26514637</v>
      </c>
      <c r="N40" s="259">
        <v>26514637</v>
      </c>
      <c r="O40" s="259"/>
      <c r="P40" s="259"/>
      <c r="Q40" s="259"/>
      <c r="R40" s="259"/>
      <c r="S40" s="259"/>
      <c r="T40" s="259"/>
      <c r="U40" s="259"/>
      <c r="V40" s="259"/>
      <c r="W40" s="259">
        <v>26514637</v>
      </c>
      <c r="X40" s="259">
        <v>37401735</v>
      </c>
      <c r="Y40" s="259">
        <v>-10887098</v>
      </c>
      <c r="Z40" s="260">
        <v>-29.11</v>
      </c>
      <c r="AA40" s="261">
        <v>25167259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2945332</v>
      </c>
      <c r="D5" s="200">
        <f t="shared" si="0"/>
        <v>0</v>
      </c>
      <c r="E5" s="106">
        <f t="shared" si="0"/>
        <v>3848500</v>
      </c>
      <c r="F5" s="106">
        <f t="shared" si="0"/>
        <v>3848500</v>
      </c>
      <c r="G5" s="106">
        <f t="shared" si="0"/>
        <v>5245</v>
      </c>
      <c r="H5" s="106">
        <f t="shared" si="0"/>
        <v>5399</v>
      </c>
      <c r="I5" s="106">
        <f t="shared" si="0"/>
        <v>651568</v>
      </c>
      <c r="J5" s="106">
        <f t="shared" si="0"/>
        <v>662212</v>
      </c>
      <c r="K5" s="106">
        <f t="shared" si="0"/>
        <v>289765</v>
      </c>
      <c r="L5" s="106">
        <f t="shared" si="0"/>
        <v>657275</v>
      </c>
      <c r="M5" s="106">
        <f t="shared" si="0"/>
        <v>215543</v>
      </c>
      <c r="N5" s="106">
        <f t="shared" si="0"/>
        <v>1162583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1824795</v>
      </c>
      <c r="X5" s="106">
        <f t="shared" si="0"/>
        <v>1924250</v>
      </c>
      <c r="Y5" s="106">
        <f t="shared" si="0"/>
        <v>-99455</v>
      </c>
      <c r="Z5" s="201">
        <f>+IF(X5&lt;&gt;0,+(Y5/X5)*100,0)</f>
        <v>-5.1685072106015335</v>
      </c>
      <c r="AA5" s="199">
        <f>SUM(AA11:AA18)</f>
        <v>3848500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>
        <v>51487</v>
      </c>
      <c r="L12" s="60"/>
      <c r="M12" s="60">
        <v>180735</v>
      </c>
      <c r="N12" s="60">
        <v>232222</v>
      </c>
      <c r="O12" s="60"/>
      <c r="P12" s="60"/>
      <c r="Q12" s="60"/>
      <c r="R12" s="60"/>
      <c r="S12" s="60"/>
      <c r="T12" s="60"/>
      <c r="U12" s="60"/>
      <c r="V12" s="60"/>
      <c r="W12" s="60">
        <v>232222</v>
      </c>
      <c r="X12" s="60"/>
      <c r="Y12" s="60">
        <v>232222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2945332</v>
      </c>
      <c r="D15" s="156"/>
      <c r="E15" s="60">
        <v>3848500</v>
      </c>
      <c r="F15" s="60">
        <v>3848500</v>
      </c>
      <c r="G15" s="60">
        <v>5245</v>
      </c>
      <c r="H15" s="60">
        <v>5399</v>
      </c>
      <c r="I15" s="60">
        <v>651568</v>
      </c>
      <c r="J15" s="60">
        <v>662212</v>
      </c>
      <c r="K15" s="60">
        <v>232966</v>
      </c>
      <c r="L15" s="60">
        <v>657275</v>
      </c>
      <c r="M15" s="60">
        <v>34808</v>
      </c>
      <c r="N15" s="60">
        <v>925049</v>
      </c>
      <c r="O15" s="60"/>
      <c r="P15" s="60"/>
      <c r="Q15" s="60"/>
      <c r="R15" s="60"/>
      <c r="S15" s="60"/>
      <c r="T15" s="60"/>
      <c r="U15" s="60"/>
      <c r="V15" s="60"/>
      <c r="W15" s="60">
        <v>1587261</v>
      </c>
      <c r="X15" s="60">
        <v>1924250</v>
      </c>
      <c r="Y15" s="60">
        <v>-336989</v>
      </c>
      <c r="Z15" s="140">
        <v>-17.51</v>
      </c>
      <c r="AA15" s="155">
        <v>3848500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>
        <v>5312</v>
      </c>
      <c r="L18" s="82"/>
      <c r="M18" s="82"/>
      <c r="N18" s="82">
        <v>5312</v>
      </c>
      <c r="O18" s="82"/>
      <c r="P18" s="82"/>
      <c r="Q18" s="82"/>
      <c r="R18" s="82"/>
      <c r="S18" s="82"/>
      <c r="T18" s="82"/>
      <c r="U18" s="82"/>
      <c r="V18" s="82"/>
      <c r="W18" s="82">
        <v>5312</v>
      </c>
      <c r="X18" s="82"/>
      <c r="Y18" s="82">
        <v>5312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2386570</v>
      </c>
      <c r="D20" s="154">
        <f t="shared" si="2"/>
        <v>0</v>
      </c>
      <c r="E20" s="100">
        <f t="shared" si="2"/>
        <v>28892041</v>
      </c>
      <c r="F20" s="100">
        <f t="shared" si="2"/>
        <v>28892041</v>
      </c>
      <c r="G20" s="100">
        <f t="shared" si="2"/>
        <v>1642560</v>
      </c>
      <c r="H20" s="100">
        <f t="shared" si="2"/>
        <v>9641</v>
      </c>
      <c r="I20" s="100">
        <f t="shared" si="2"/>
        <v>2626399</v>
      </c>
      <c r="J20" s="100">
        <f t="shared" si="2"/>
        <v>4278600</v>
      </c>
      <c r="K20" s="100">
        <f t="shared" si="2"/>
        <v>3096202</v>
      </c>
      <c r="L20" s="100">
        <f t="shared" si="2"/>
        <v>4427242</v>
      </c>
      <c r="M20" s="100">
        <f t="shared" si="2"/>
        <v>1847620</v>
      </c>
      <c r="N20" s="100">
        <f t="shared" si="2"/>
        <v>9371064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13649664</v>
      </c>
      <c r="X20" s="100">
        <f t="shared" si="2"/>
        <v>14446021</v>
      </c>
      <c r="Y20" s="100">
        <f t="shared" si="2"/>
        <v>-796357</v>
      </c>
      <c r="Z20" s="137">
        <f>+IF(X20&lt;&gt;0,+(Y20/X20)*100,0)</f>
        <v>-5.512639085877004</v>
      </c>
      <c r="AA20" s="153">
        <f>SUM(AA26:AA33)</f>
        <v>28892041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>
        <v>400000</v>
      </c>
      <c r="F23" s="60">
        <v>400000</v>
      </c>
      <c r="G23" s="60"/>
      <c r="H23" s="60"/>
      <c r="I23" s="60"/>
      <c r="J23" s="60"/>
      <c r="K23" s="60"/>
      <c r="L23" s="60">
        <v>23739</v>
      </c>
      <c r="M23" s="60">
        <v>26000</v>
      </c>
      <c r="N23" s="60">
        <v>49739</v>
      </c>
      <c r="O23" s="60"/>
      <c r="P23" s="60"/>
      <c r="Q23" s="60"/>
      <c r="R23" s="60"/>
      <c r="S23" s="60"/>
      <c r="T23" s="60"/>
      <c r="U23" s="60"/>
      <c r="V23" s="60"/>
      <c r="W23" s="60">
        <v>49739</v>
      </c>
      <c r="X23" s="60">
        <v>200000</v>
      </c>
      <c r="Y23" s="60">
        <v>-150261</v>
      </c>
      <c r="Z23" s="140">
        <v>-75.13</v>
      </c>
      <c r="AA23" s="155">
        <v>400000</v>
      </c>
    </row>
    <row r="24" spans="1:27" ht="12.75">
      <c r="A24" s="291" t="s">
        <v>209</v>
      </c>
      <c r="B24" s="142"/>
      <c r="C24" s="62"/>
      <c r="D24" s="156"/>
      <c r="E24" s="60">
        <v>100000</v>
      </c>
      <c r="F24" s="60">
        <v>100000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50000</v>
      </c>
      <c r="Y24" s="60">
        <v>-50000</v>
      </c>
      <c r="Z24" s="140">
        <v>-100</v>
      </c>
      <c r="AA24" s="155">
        <v>100000</v>
      </c>
    </row>
    <row r="25" spans="1:27" ht="12.75">
      <c r="A25" s="291" t="s">
        <v>210</v>
      </c>
      <c r="B25" s="142"/>
      <c r="C25" s="62"/>
      <c r="D25" s="156"/>
      <c r="E25" s="60">
        <v>26977041</v>
      </c>
      <c r="F25" s="60">
        <v>26977041</v>
      </c>
      <c r="G25" s="60">
        <v>1642560</v>
      </c>
      <c r="H25" s="60"/>
      <c r="I25" s="60">
        <v>2621258</v>
      </c>
      <c r="J25" s="60">
        <v>4263818</v>
      </c>
      <c r="K25" s="60">
        <v>3064363</v>
      </c>
      <c r="L25" s="60">
        <v>4400261</v>
      </c>
      <c r="M25" s="60">
        <v>1822663</v>
      </c>
      <c r="N25" s="60">
        <v>9287287</v>
      </c>
      <c r="O25" s="60"/>
      <c r="P25" s="60"/>
      <c r="Q25" s="60"/>
      <c r="R25" s="60"/>
      <c r="S25" s="60"/>
      <c r="T25" s="60"/>
      <c r="U25" s="60"/>
      <c r="V25" s="60"/>
      <c r="W25" s="60">
        <v>13551105</v>
      </c>
      <c r="X25" s="60">
        <v>13488521</v>
      </c>
      <c r="Y25" s="60">
        <v>62584</v>
      </c>
      <c r="Z25" s="140">
        <v>0.46</v>
      </c>
      <c r="AA25" s="155">
        <v>26977041</v>
      </c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27477041</v>
      </c>
      <c r="F26" s="295">
        <f t="shared" si="3"/>
        <v>27477041</v>
      </c>
      <c r="G26" s="295">
        <f t="shared" si="3"/>
        <v>1642560</v>
      </c>
      <c r="H26" s="295">
        <f t="shared" si="3"/>
        <v>0</v>
      </c>
      <c r="I26" s="295">
        <f t="shared" si="3"/>
        <v>2621258</v>
      </c>
      <c r="J26" s="295">
        <f t="shared" si="3"/>
        <v>4263818</v>
      </c>
      <c r="K26" s="295">
        <f t="shared" si="3"/>
        <v>3064363</v>
      </c>
      <c r="L26" s="295">
        <f t="shared" si="3"/>
        <v>4424000</v>
      </c>
      <c r="M26" s="295">
        <f t="shared" si="3"/>
        <v>1848663</v>
      </c>
      <c r="N26" s="295">
        <f t="shared" si="3"/>
        <v>9337026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13600844</v>
      </c>
      <c r="X26" s="295">
        <f t="shared" si="3"/>
        <v>13738521</v>
      </c>
      <c r="Y26" s="295">
        <f t="shared" si="3"/>
        <v>-137677</v>
      </c>
      <c r="Z26" s="296">
        <f>+IF(X26&lt;&gt;0,+(Y26/X26)*100,0)</f>
        <v>-1.0021238821849892</v>
      </c>
      <c r="AA26" s="297">
        <f>SUM(AA21:AA25)</f>
        <v>27477041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2372770</v>
      </c>
      <c r="D30" s="156"/>
      <c r="E30" s="60">
        <v>1415000</v>
      </c>
      <c r="F30" s="60">
        <v>1415000</v>
      </c>
      <c r="G30" s="60"/>
      <c r="H30" s="60">
        <v>9641</v>
      </c>
      <c r="I30" s="60">
        <v>5141</v>
      </c>
      <c r="J30" s="60">
        <v>14782</v>
      </c>
      <c r="K30" s="60">
        <v>31839</v>
      </c>
      <c r="L30" s="60">
        <v>3242</v>
      </c>
      <c r="M30" s="60">
        <v>-1043</v>
      </c>
      <c r="N30" s="60">
        <v>34038</v>
      </c>
      <c r="O30" s="60"/>
      <c r="P30" s="60"/>
      <c r="Q30" s="60"/>
      <c r="R30" s="60"/>
      <c r="S30" s="60"/>
      <c r="T30" s="60"/>
      <c r="U30" s="60"/>
      <c r="V30" s="60"/>
      <c r="W30" s="60">
        <v>48820</v>
      </c>
      <c r="X30" s="60">
        <v>707500</v>
      </c>
      <c r="Y30" s="60">
        <v>-658680</v>
      </c>
      <c r="Z30" s="140">
        <v>-93.1</v>
      </c>
      <c r="AA30" s="155">
        <v>1415000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>
        <v>13800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400000</v>
      </c>
      <c r="F38" s="60">
        <f t="shared" si="4"/>
        <v>400000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23739</v>
      </c>
      <c r="M38" s="60">
        <f t="shared" si="4"/>
        <v>26000</v>
      </c>
      <c r="N38" s="60">
        <f t="shared" si="4"/>
        <v>49739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49739</v>
      </c>
      <c r="X38" s="60">
        <f t="shared" si="4"/>
        <v>200000</v>
      </c>
      <c r="Y38" s="60">
        <f t="shared" si="4"/>
        <v>-150261</v>
      </c>
      <c r="Z38" s="140">
        <f t="shared" si="5"/>
        <v>-75.1305</v>
      </c>
      <c r="AA38" s="155">
        <f>AA8+AA23</f>
        <v>400000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100000</v>
      </c>
      <c r="F39" s="60">
        <f t="shared" si="4"/>
        <v>100000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50000</v>
      </c>
      <c r="Y39" s="60">
        <f t="shared" si="4"/>
        <v>-50000</v>
      </c>
      <c r="Z39" s="140">
        <f t="shared" si="5"/>
        <v>-100</v>
      </c>
      <c r="AA39" s="155">
        <f>AA9+AA24</f>
        <v>100000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26977041</v>
      </c>
      <c r="F40" s="60">
        <f t="shared" si="4"/>
        <v>26977041</v>
      </c>
      <c r="G40" s="60">
        <f t="shared" si="4"/>
        <v>1642560</v>
      </c>
      <c r="H40" s="60">
        <f t="shared" si="4"/>
        <v>0</v>
      </c>
      <c r="I40" s="60">
        <f t="shared" si="4"/>
        <v>2621258</v>
      </c>
      <c r="J40" s="60">
        <f t="shared" si="4"/>
        <v>4263818</v>
      </c>
      <c r="K40" s="60">
        <f t="shared" si="4"/>
        <v>3064363</v>
      </c>
      <c r="L40" s="60">
        <f t="shared" si="4"/>
        <v>4400261</v>
      </c>
      <c r="M40" s="60">
        <f t="shared" si="4"/>
        <v>1822663</v>
      </c>
      <c r="N40" s="60">
        <f t="shared" si="4"/>
        <v>9287287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13551105</v>
      </c>
      <c r="X40" s="60">
        <f t="shared" si="4"/>
        <v>13488521</v>
      </c>
      <c r="Y40" s="60">
        <f t="shared" si="4"/>
        <v>62584</v>
      </c>
      <c r="Z40" s="140">
        <f t="shared" si="5"/>
        <v>0.46397970541025213</v>
      </c>
      <c r="AA40" s="155">
        <f>AA10+AA25</f>
        <v>26977041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27477041</v>
      </c>
      <c r="F41" s="295">
        <f t="shared" si="6"/>
        <v>27477041</v>
      </c>
      <c r="G41" s="295">
        <f t="shared" si="6"/>
        <v>1642560</v>
      </c>
      <c r="H41" s="295">
        <f t="shared" si="6"/>
        <v>0</v>
      </c>
      <c r="I41" s="295">
        <f t="shared" si="6"/>
        <v>2621258</v>
      </c>
      <c r="J41" s="295">
        <f t="shared" si="6"/>
        <v>4263818</v>
      </c>
      <c r="K41" s="295">
        <f t="shared" si="6"/>
        <v>3064363</v>
      </c>
      <c r="L41" s="295">
        <f t="shared" si="6"/>
        <v>4424000</v>
      </c>
      <c r="M41" s="295">
        <f t="shared" si="6"/>
        <v>1848663</v>
      </c>
      <c r="N41" s="295">
        <f t="shared" si="6"/>
        <v>9337026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13600844</v>
      </c>
      <c r="X41" s="295">
        <f t="shared" si="6"/>
        <v>13738521</v>
      </c>
      <c r="Y41" s="295">
        <f t="shared" si="6"/>
        <v>-137677</v>
      </c>
      <c r="Z41" s="296">
        <f t="shared" si="5"/>
        <v>-1.0021238821849892</v>
      </c>
      <c r="AA41" s="297">
        <f>SUM(AA36:AA40)</f>
        <v>27477041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51487</v>
      </c>
      <c r="L42" s="54">
        <f t="shared" si="7"/>
        <v>0</v>
      </c>
      <c r="M42" s="54">
        <f t="shared" si="7"/>
        <v>180735</v>
      </c>
      <c r="N42" s="54">
        <f t="shared" si="7"/>
        <v>232222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232222</v>
      </c>
      <c r="X42" s="54">
        <f t="shared" si="7"/>
        <v>0</v>
      </c>
      <c r="Y42" s="54">
        <f t="shared" si="7"/>
        <v>232222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5318102</v>
      </c>
      <c r="D45" s="129">
        <f t="shared" si="7"/>
        <v>0</v>
      </c>
      <c r="E45" s="54">
        <f t="shared" si="7"/>
        <v>5263500</v>
      </c>
      <c r="F45" s="54">
        <f t="shared" si="7"/>
        <v>5263500</v>
      </c>
      <c r="G45" s="54">
        <f t="shared" si="7"/>
        <v>5245</v>
      </c>
      <c r="H45" s="54">
        <f t="shared" si="7"/>
        <v>15040</v>
      </c>
      <c r="I45" s="54">
        <f t="shared" si="7"/>
        <v>656709</v>
      </c>
      <c r="J45" s="54">
        <f t="shared" si="7"/>
        <v>676994</v>
      </c>
      <c r="K45" s="54">
        <f t="shared" si="7"/>
        <v>264805</v>
      </c>
      <c r="L45" s="54">
        <f t="shared" si="7"/>
        <v>660517</v>
      </c>
      <c r="M45" s="54">
        <f t="shared" si="7"/>
        <v>33765</v>
      </c>
      <c r="N45" s="54">
        <f t="shared" si="7"/>
        <v>959087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1636081</v>
      </c>
      <c r="X45" s="54">
        <f t="shared" si="7"/>
        <v>2631750</v>
      </c>
      <c r="Y45" s="54">
        <f t="shared" si="7"/>
        <v>-995669</v>
      </c>
      <c r="Z45" s="184">
        <f t="shared" si="5"/>
        <v>-37.83296285741427</v>
      </c>
      <c r="AA45" s="130">
        <f t="shared" si="8"/>
        <v>5263500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13800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5312</v>
      </c>
      <c r="L48" s="54">
        <f t="shared" si="7"/>
        <v>0</v>
      </c>
      <c r="M48" s="54">
        <f t="shared" si="7"/>
        <v>0</v>
      </c>
      <c r="N48" s="54">
        <f t="shared" si="7"/>
        <v>5312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5312</v>
      </c>
      <c r="X48" s="54">
        <f t="shared" si="7"/>
        <v>0</v>
      </c>
      <c r="Y48" s="54">
        <f t="shared" si="7"/>
        <v>5312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5331902</v>
      </c>
      <c r="D49" s="218">
        <f t="shared" si="9"/>
        <v>0</v>
      </c>
      <c r="E49" s="220">
        <f t="shared" si="9"/>
        <v>32740541</v>
      </c>
      <c r="F49" s="220">
        <f t="shared" si="9"/>
        <v>32740541</v>
      </c>
      <c r="G49" s="220">
        <f t="shared" si="9"/>
        <v>1647805</v>
      </c>
      <c r="H49" s="220">
        <f t="shared" si="9"/>
        <v>15040</v>
      </c>
      <c r="I49" s="220">
        <f t="shared" si="9"/>
        <v>3277967</v>
      </c>
      <c r="J49" s="220">
        <f t="shared" si="9"/>
        <v>4940812</v>
      </c>
      <c r="K49" s="220">
        <f t="shared" si="9"/>
        <v>3385967</v>
      </c>
      <c r="L49" s="220">
        <f t="shared" si="9"/>
        <v>5084517</v>
      </c>
      <c r="M49" s="220">
        <f t="shared" si="9"/>
        <v>2063163</v>
      </c>
      <c r="N49" s="220">
        <f t="shared" si="9"/>
        <v>10533647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15474459</v>
      </c>
      <c r="X49" s="220">
        <f t="shared" si="9"/>
        <v>16370271</v>
      </c>
      <c r="Y49" s="220">
        <f t="shared" si="9"/>
        <v>-895812</v>
      </c>
      <c r="Z49" s="221">
        <f t="shared" si="5"/>
        <v>-5.472187968055018</v>
      </c>
      <c r="AA49" s="222">
        <f>SUM(AA41:AA48)</f>
        <v>32740541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80138909</v>
      </c>
      <c r="D51" s="129">
        <f t="shared" si="10"/>
        <v>0</v>
      </c>
      <c r="E51" s="54">
        <f t="shared" si="10"/>
        <v>94237941</v>
      </c>
      <c r="F51" s="54">
        <f t="shared" si="10"/>
        <v>94237941</v>
      </c>
      <c r="G51" s="54">
        <f t="shared" si="10"/>
        <v>4211807</v>
      </c>
      <c r="H51" s="54">
        <f t="shared" si="10"/>
        <v>8955078</v>
      </c>
      <c r="I51" s="54">
        <f t="shared" si="10"/>
        <v>6982379</v>
      </c>
      <c r="J51" s="54">
        <f t="shared" si="10"/>
        <v>20149264</v>
      </c>
      <c r="K51" s="54">
        <f t="shared" si="10"/>
        <v>8080962</v>
      </c>
      <c r="L51" s="54">
        <f t="shared" si="10"/>
        <v>14344996</v>
      </c>
      <c r="M51" s="54">
        <f t="shared" si="10"/>
        <v>7276194</v>
      </c>
      <c r="N51" s="54">
        <f t="shared" si="10"/>
        <v>29702152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49851416</v>
      </c>
      <c r="X51" s="54">
        <f t="shared" si="10"/>
        <v>47118971</v>
      </c>
      <c r="Y51" s="54">
        <f t="shared" si="10"/>
        <v>2732445</v>
      </c>
      <c r="Z51" s="184">
        <f>+IF(X51&lt;&gt;0,+(Y51/X51)*100,0)</f>
        <v>5.79903368433067</v>
      </c>
      <c r="AA51" s="130">
        <f>SUM(AA57:AA61)</f>
        <v>94237941</v>
      </c>
    </row>
    <row r="52" spans="1:27" ht="12.75">
      <c r="A52" s="310" t="s">
        <v>206</v>
      </c>
      <c r="B52" s="142"/>
      <c r="C52" s="62">
        <v>71375731</v>
      </c>
      <c r="D52" s="156"/>
      <c r="E52" s="60">
        <v>80956621</v>
      </c>
      <c r="F52" s="60">
        <v>80956621</v>
      </c>
      <c r="G52" s="60">
        <v>3965826</v>
      </c>
      <c r="H52" s="60">
        <v>7746885</v>
      </c>
      <c r="I52" s="60">
        <v>6220597</v>
      </c>
      <c r="J52" s="60">
        <v>17933308</v>
      </c>
      <c r="K52" s="60">
        <v>7401759</v>
      </c>
      <c r="L52" s="60">
        <v>13480069</v>
      </c>
      <c r="M52" s="60">
        <v>6757181</v>
      </c>
      <c r="N52" s="60">
        <v>27639009</v>
      </c>
      <c r="O52" s="60"/>
      <c r="P52" s="60"/>
      <c r="Q52" s="60"/>
      <c r="R52" s="60"/>
      <c r="S52" s="60"/>
      <c r="T52" s="60"/>
      <c r="U52" s="60"/>
      <c r="V52" s="60"/>
      <c r="W52" s="60">
        <v>45572317</v>
      </c>
      <c r="X52" s="60">
        <v>40478311</v>
      </c>
      <c r="Y52" s="60">
        <v>5094006</v>
      </c>
      <c r="Z52" s="140">
        <v>12.58</v>
      </c>
      <c r="AA52" s="155">
        <v>80956621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568714</v>
      </c>
      <c r="D56" s="156"/>
      <c r="E56" s="60">
        <v>4400570</v>
      </c>
      <c r="F56" s="60">
        <v>4400570</v>
      </c>
      <c r="G56" s="60"/>
      <c r="H56" s="60">
        <v>326539</v>
      </c>
      <c r="I56" s="60">
        <v>121917</v>
      </c>
      <c r="J56" s="60">
        <v>448456</v>
      </c>
      <c r="K56" s="60">
        <v>5462</v>
      </c>
      <c r="L56" s="60">
        <v>75195</v>
      </c>
      <c r="M56" s="60">
        <v>4264</v>
      </c>
      <c r="N56" s="60">
        <v>84921</v>
      </c>
      <c r="O56" s="60"/>
      <c r="P56" s="60"/>
      <c r="Q56" s="60"/>
      <c r="R56" s="60"/>
      <c r="S56" s="60"/>
      <c r="T56" s="60"/>
      <c r="U56" s="60"/>
      <c r="V56" s="60"/>
      <c r="W56" s="60">
        <v>533377</v>
      </c>
      <c r="X56" s="60">
        <v>2200285</v>
      </c>
      <c r="Y56" s="60">
        <v>-1666908</v>
      </c>
      <c r="Z56" s="140">
        <v>-75.76</v>
      </c>
      <c r="AA56" s="155">
        <v>4400570</v>
      </c>
    </row>
    <row r="57" spans="1:27" ht="12.75">
      <c r="A57" s="138" t="s">
        <v>211</v>
      </c>
      <c r="B57" s="142"/>
      <c r="C57" s="293">
        <f aca="true" t="shared" si="11" ref="C57:Y57">SUM(C52:C56)</f>
        <v>71944445</v>
      </c>
      <c r="D57" s="294">
        <f t="shared" si="11"/>
        <v>0</v>
      </c>
      <c r="E57" s="295">
        <f t="shared" si="11"/>
        <v>85357191</v>
      </c>
      <c r="F57" s="295">
        <f t="shared" si="11"/>
        <v>85357191</v>
      </c>
      <c r="G57" s="295">
        <f t="shared" si="11"/>
        <v>3965826</v>
      </c>
      <c r="H57" s="295">
        <f t="shared" si="11"/>
        <v>8073424</v>
      </c>
      <c r="I57" s="295">
        <f t="shared" si="11"/>
        <v>6342514</v>
      </c>
      <c r="J57" s="295">
        <f t="shared" si="11"/>
        <v>18381764</v>
      </c>
      <c r="K57" s="295">
        <f t="shared" si="11"/>
        <v>7407221</v>
      </c>
      <c r="L57" s="295">
        <f t="shared" si="11"/>
        <v>13555264</v>
      </c>
      <c r="M57" s="295">
        <f t="shared" si="11"/>
        <v>6761445</v>
      </c>
      <c r="N57" s="295">
        <f t="shared" si="11"/>
        <v>27723930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46105694</v>
      </c>
      <c r="X57" s="295">
        <f t="shared" si="11"/>
        <v>42678596</v>
      </c>
      <c r="Y57" s="295">
        <f t="shared" si="11"/>
        <v>3427098</v>
      </c>
      <c r="Z57" s="296">
        <f>+IF(X57&lt;&gt;0,+(Y57/X57)*100,0)</f>
        <v>8.030015795271241</v>
      </c>
      <c r="AA57" s="297">
        <f>SUM(AA52:AA56)</f>
        <v>85357191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8194464</v>
      </c>
      <c r="D61" s="156"/>
      <c r="E61" s="60">
        <v>8880750</v>
      </c>
      <c r="F61" s="60">
        <v>8880750</v>
      </c>
      <c r="G61" s="60">
        <v>245981</v>
      </c>
      <c r="H61" s="60">
        <v>881654</v>
      </c>
      <c r="I61" s="60">
        <v>639865</v>
      </c>
      <c r="J61" s="60">
        <v>1767500</v>
      </c>
      <c r="K61" s="60">
        <v>673741</v>
      </c>
      <c r="L61" s="60">
        <v>789732</v>
      </c>
      <c r="M61" s="60">
        <v>514749</v>
      </c>
      <c r="N61" s="60">
        <v>1978222</v>
      </c>
      <c r="O61" s="60"/>
      <c r="P61" s="60"/>
      <c r="Q61" s="60"/>
      <c r="R61" s="60"/>
      <c r="S61" s="60"/>
      <c r="T61" s="60"/>
      <c r="U61" s="60"/>
      <c r="V61" s="60"/>
      <c r="W61" s="60">
        <v>3745722</v>
      </c>
      <c r="X61" s="60">
        <v>4440375</v>
      </c>
      <c r="Y61" s="60">
        <v>-694653</v>
      </c>
      <c r="Z61" s="140">
        <v>-15.64</v>
      </c>
      <c r="AA61" s="155">
        <v>8880750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2598090</v>
      </c>
      <c r="H65" s="60">
        <v>3051021</v>
      </c>
      <c r="I65" s="60">
        <v>2862722</v>
      </c>
      <c r="J65" s="60">
        <v>8511833</v>
      </c>
      <c r="K65" s="60">
        <v>2866096</v>
      </c>
      <c r="L65" s="60">
        <v>5005913</v>
      </c>
      <c r="M65" s="60">
        <v>2835420</v>
      </c>
      <c r="N65" s="60">
        <v>10707429</v>
      </c>
      <c r="O65" s="60"/>
      <c r="P65" s="60"/>
      <c r="Q65" s="60"/>
      <c r="R65" s="60"/>
      <c r="S65" s="60"/>
      <c r="T65" s="60"/>
      <c r="U65" s="60"/>
      <c r="V65" s="60"/>
      <c r="W65" s="60">
        <v>19219262</v>
      </c>
      <c r="X65" s="60"/>
      <c r="Y65" s="60">
        <v>19219262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1384063</v>
      </c>
      <c r="H66" s="275">
        <v>4847438</v>
      </c>
      <c r="I66" s="275">
        <v>3255631</v>
      </c>
      <c r="J66" s="275">
        <v>9487132</v>
      </c>
      <c r="K66" s="275">
        <v>3872234</v>
      </c>
      <c r="L66" s="275">
        <v>7104767</v>
      </c>
      <c r="M66" s="275">
        <v>3322803</v>
      </c>
      <c r="N66" s="275">
        <v>14299804</v>
      </c>
      <c r="O66" s="275"/>
      <c r="P66" s="275"/>
      <c r="Q66" s="275"/>
      <c r="R66" s="275"/>
      <c r="S66" s="275"/>
      <c r="T66" s="275"/>
      <c r="U66" s="275"/>
      <c r="V66" s="275"/>
      <c r="W66" s="275">
        <v>23786936</v>
      </c>
      <c r="X66" s="275"/>
      <c r="Y66" s="275">
        <v>23786936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27509</v>
      </c>
      <c r="H67" s="60">
        <v>949397</v>
      </c>
      <c r="I67" s="60">
        <v>529372</v>
      </c>
      <c r="J67" s="60">
        <v>1506278</v>
      </c>
      <c r="K67" s="60">
        <v>490703</v>
      </c>
      <c r="L67" s="60">
        <v>561643</v>
      </c>
      <c r="M67" s="60">
        <v>309251</v>
      </c>
      <c r="N67" s="60">
        <v>1361597</v>
      </c>
      <c r="O67" s="60"/>
      <c r="P67" s="60"/>
      <c r="Q67" s="60"/>
      <c r="R67" s="60"/>
      <c r="S67" s="60"/>
      <c r="T67" s="60"/>
      <c r="U67" s="60"/>
      <c r="V67" s="60"/>
      <c r="W67" s="60">
        <v>2867875</v>
      </c>
      <c r="X67" s="60"/>
      <c r="Y67" s="60">
        <v>2867875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202146</v>
      </c>
      <c r="H68" s="60">
        <v>107221</v>
      </c>
      <c r="I68" s="60">
        <v>334655</v>
      </c>
      <c r="J68" s="60">
        <v>644022</v>
      </c>
      <c r="K68" s="60">
        <v>851928</v>
      </c>
      <c r="L68" s="60">
        <v>1672671</v>
      </c>
      <c r="M68" s="60">
        <v>808720</v>
      </c>
      <c r="N68" s="60">
        <v>3333319</v>
      </c>
      <c r="O68" s="60"/>
      <c r="P68" s="60"/>
      <c r="Q68" s="60"/>
      <c r="R68" s="60"/>
      <c r="S68" s="60"/>
      <c r="T68" s="60"/>
      <c r="U68" s="60"/>
      <c r="V68" s="60"/>
      <c r="W68" s="60">
        <v>3977341</v>
      </c>
      <c r="X68" s="60"/>
      <c r="Y68" s="60">
        <v>3977341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4211808</v>
      </c>
      <c r="H69" s="220">
        <f t="shared" si="12"/>
        <v>8955077</v>
      </c>
      <c r="I69" s="220">
        <f t="shared" si="12"/>
        <v>6982380</v>
      </c>
      <c r="J69" s="220">
        <f t="shared" si="12"/>
        <v>20149265</v>
      </c>
      <c r="K69" s="220">
        <f t="shared" si="12"/>
        <v>8080961</v>
      </c>
      <c r="L69" s="220">
        <f t="shared" si="12"/>
        <v>14344994</v>
      </c>
      <c r="M69" s="220">
        <f t="shared" si="12"/>
        <v>7276194</v>
      </c>
      <c r="N69" s="220">
        <f t="shared" si="12"/>
        <v>29702149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49851414</v>
      </c>
      <c r="X69" s="220">
        <f t="shared" si="12"/>
        <v>0</v>
      </c>
      <c r="Y69" s="220">
        <f t="shared" si="12"/>
        <v>49851414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51487</v>
      </c>
      <c r="L22" s="343">
        <f t="shared" si="6"/>
        <v>0</v>
      </c>
      <c r="M22" s="343">
        <f t="shared" si="6"/>
        <v>180735</v>
      </c>
      <c r="N22" s="345">
        <f t="shared" si="6"/>
        <v>232222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232222</v>
      </c>
      <c r="X22" s="343">
        <f t="shared" si="6"/>
        <v>0</v>
      </c>
      <c r="Y22" s="345">
        <f t="shared" si="6"/>
        <v>232222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51487</v>
      </c>
      <c r="L32" s="60"/>
      <c r="M32" s="60">
        <v>180735</v>
      </c>
      <c r="N32" s="59">
        <v>232222</v>
      </c>
      <c r="O32" s="59"/>
      <c r="P32" s="60"/>
      <c r="Q32" s="60"/>
      <c r="R32" s="59"/>
      <c r="S32" s="59"/>
      <c r="T32" s="60"/>
      <c r="U32" s="60"/>
      <c r="V32" s="59"/>
      <c r="W32" s="59">
        <v>232222</v>
      </c>
      <c r="X32" s="60"/>
      <c r="Y32" s="59">
        <v>232222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2945332</v>
      </c>
      <c r="D40" s="344">
        <f t="shared" si="9"/>
        <v>0</v>
      </c>
      <c r="E40" s="343">
        <f t="shared" si="9"/>
        <v>3848500</v>
      </c>
      <c r="F40" s="345">
        <f t="shared" si="9"/>
        <v>3848500</v>
      </c>
      <c r="G40" s="345">
        <f t="shared" si="9"/>
        <v>5245</v>
      </c>
      <c r="H40" s="343">
        <f t="shared" si="9"/>
        <v>5399</v>
      </c>
      <c r="I40" s="343">
        <f t="shared" si="9"/>
        <v>651568</v>
      </c>
      <c r="J40" s="345">
        <f t="shared" si="9"/>
        <v>662212</v>
      </c>
      <c r="K40" s="345">
        <f t="shared" si="9"/>
        <v>232966</v>
      </c>
      <c r="L40" s="343">
        <f t="shared" si="9"/>
        <v>657275</v>
      </c>
      <c r="M40" s="343">
        <f t="shared" si="9"/>
        <v>34808</v>
      </c>
      <c r="N40" s="345">
        <f t="shared" si="9"/>
        <v>925049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1587261</v>
      </c>
      <c r="X40" s="343">
        <f t="shared" si="9"/>
        <v>1924250</v>
      </c>
      <c r="Y40" s="345">
        <f t="shared" si="9"/>
        <v>-336989</v>
      </c>
      <c r="Z40" s="336">
        <f>+IF(X40&lt;&gt;0,+(Y40/X40)*100,0)</f>
        <v>-17.5127452254125</v>
      </c>
      <c r="AA40" s="350">
        <f>SUM(AA41:AA49)</f>
        <v>3848500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2794365</v>
      </c>
      <c r="D43" s="369"/>
      <c r="E43" s="305">
        <v>3698000</v>
      </c>
      <c r="F43" s="370">
        <v>3698000</v>
      </c>
      <c r="G43" s="370">
        <v>5245</v>
      </c>
      <c r="H43" s="305">
        <v>5399</v>
      </c>
      <c r="I43" s="305">
        <v>651568</v>
      </c>
      <c r="J43" s="370">
        <v>662212</v>
      </c>
      <c r="K43" s="370">
        <v>232966</v>
      </c>
      <c r="L43" s="305">
        <v>657440</v>
      </c>
      <c r="M43" s="305">
        <v>34643</v>
      </c>
      <c r="N43" s="370">
        <v>925049</v>
      </c>
      <c r="O43" s="370"/>
      <c r="P43" s="305"/>
      <c r="Q43" s="305"/>
      <c r="R43" s="370"/>
      <c r="S43" s="370"/>
      <c r="T43" s="305"/>
      <c r="U43" s="305"/>
      <c r="V43" s="370"/>
      <c r="W43" s="370">
        <v>1587261</v>
      </c>
      <c r="X43" s="305">
        <v>1849000</v>
      </c>
      <c r="Y43" s="370">
        <v>-261739</v>
      </c>
      <c r="Z43" s="371">
        <v>-14.16</v>
      </c>
      <c r="AA43" s="303">
        <v>3698000</v>
      </c>
    </row>
    <row r="44" spans="1:27" ht="12.75">
      <c r="A44" s="361" t="s">
        <v>252</v>
      </c>
      <c r="B44" s="136"/>
      <c r="C44" s="60">
        <v>13435</v>
      </c>
      <c r="D44" s="368"/>
      <c r="E44" s="54">
        <v>12500</v>
      </c>
      <c r="F44" s="53">
        <v>12500</v>
      </c>
      <c r="G44" s="53"/>
      <c r="H44" s="54"/>
      <c r="I44" s="54"/>
      <c r="J44" s="53"/>
      <c r="K44" s="53"/>
      <c r="L44" s="54">
        <v>-165</v>
      </c>
      <c r="M44" s="54">
        <v>165</v>
      </c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6250</v>
      </c>
      <c r="Y44" s="53">
        <v>-6250</v>
      </c>
      <c r="Z44" s="94">
        <v>-100</v>
      </c>
      <c r="AA44" s="95">
        <v>12500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137532</v>
      </c>
      <c r="D48" s="368"/>
      <c r="E48" s="54">
        <v>138000</v>
      </c>
      <c r="F48" s="53">
        <v>138000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69000</v>
      </c>
      <c r="Y48" s="53">
        <v>-69000</v>
      </c>
      <c r="Z48" s="94">
        <v>-100</v>
      </c>
      <c r="AA48" s="95">
        <v>138000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5312</v>
      </c>
      <c r="L57" s="343">
        <f t="shared" si="13"/>
        <v>0</v>
      </c>
      <c r="M57" s="343">
        <f t="shared" si="13"/>
        <v>0</v>
      </c>
      <c r="N57" s="345">
        <f t="shared" si="13"/>
        <v>5312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5312</v>
      </c>
      <c r="X57" s="343">
        <f t="shared" si="13"/>
        <v>0</v>
      </c>
      <c r="Y57" s="345">
        <f t="shared" si="13"/>
        <v>5312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>
        <v>5312</v>
      </c>
      <c r="L58" s="60"/>
      <c r="M58" s="60"/>
      <c r="N58" s="59">
        <v>5312</v>
      </c>
      <c r="O58" s="59"/>
      <c r="P58" s="60"/>
      <c r="Q58" s="60"/>
      <c r="R58" s="59"/>
      <c r="S58" s="59"/>
      <c r="T58" s="60"/>
      <c r="U58" s="60"/>
      <c r="V58" s="59"/>
      <c r="W58" s="59">
        <v>5312</v>
      </c>
      <c r="X58" s="60"/>
      <c r="Y58" s="59">
        <v>5312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2945332</v>
      </c>
      <c r="D60" s="346">
        <f t="shared" si="14"/>
        <v>0</v>
      </c>
      <c r="E60" s="219">
        <f t="shared" si="14"/>
        <v>3848500</v>
      </c>
      <c r="F60" s="264">
        <f t="shared" si="14"/>
        <v>3848500</v>
      </c>
      <c r="G60" s="264">
        <f t="shared" si="14"/>
        <v>5245</v>
      </c>
      <c r="H60" s="219">
        <f t="shared" si="14"/>
        <v>5399</v>
      </c>
      <c r="I60" s="219">
        <f t="shared" si="14"/>
        <v>651568</v>
      </c>
      <c r="J60" s="264">
        <f t="shared" si="14"/>
        <v>662212</v>
      </c>
      <c r="K60" s="264">
        <f t="shared" si="14"/>
        <v>289765</v>
      </c>
      <c r="L60" s="219">
        <f t="shared" si="14"/>
        <v>657275</v>
      </c>
      <c r="M60" s="219">
        <f t="shared" si="14"/>
        <v>215543</v>
      </c>
      <c r="N60" s="264">
        <f t="shared" si="14"/>
        <v>1162583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1824795</v>
      </c>
      <c r="X60" s="219">
        <f t="shared" si="14"/>
        <v>1924250</v>
      </c>
      <c r="Y60" s="264">
        <f t="shared" si="14"/>
        <v>-99455</v>
      </c>
      <c r="Z60" s="337">
        <f>+IF(X60&lt;&gt;0,+(Y60/X60)*100,0)</f>
        <v>-5.1685072106015335</v>
      </c>
      <c r="AA60" s="232">
        <f>+AA57+AA54+AA51+AA40+AA37+AA34+AA22+AA5</f>
        <v>3848500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27477041</v>
      </c>
      <c r="F5" s="358">
        <f t="shared" si="0"/>
        <v>27477041</v>
      </c>
      <c r="G5" s="358">
        <f t="shared" si="0"/>
        <v>1642560</v>
      </c>
      <c r="H5" s="356">
        <f t="shared" si="0"/>
        <v>0</v>
      </c>
      <c r="I5" s="356">
        <f t="shared" si="0"/>
        <v>2621258</v>
      </c>
      <c r="J5" s="358">
        <f t="shared" si="0"/>
        <v>4263818</v>
      </c>
      <c r="K5" s="358">
        <f t="shared" si="0"/>
        <v>3064363</v>
      </c>
      <c r="L5" s="356">
        <f t="shared" si="0"/>
        <v>4424000</v>
      </c>
      <c r="M5" s="356">
        <f t="shared" si="0"/>
        <v>1848663</v>
      </c>
      <c r="N5" s="358">
        <f t="shared" si="0"/>
        <v>9337026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13600844</v>
      </c>
      <c r="X5" s="356">
        <f t="shared" si="0"/>
        <v>13738521</v>
      </c>
      <c r="Y5" s="358">
        <f t="shared" si="0"/>
        <v>-137677</v>
      </c>
      <c r="Z5" s="359">
        <f>+IF(X5&lt;&gt;0,+(Y5/X5)*100,0)</f>
        <v>-1.0021238821849892</v>
      </c>
      <c r="AA5" s="360">
        <f>+AA6+AA8+AA11+AA13+AA15</f>
        <v>27477041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400000</v>
      </c>
      <c r="F11" s="364">
        <f t="shared" si="3"/>
        <v>400000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23739</v>
      </c>
      <c r="M11" s="362">
        <f t="shared" si="3"/>
        <v>26000</v>
      </c>
      <c r="N11" s="364">
        <f t="shared" si="3"/>
        <v>49739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49739</v>
      </c>
      <c r="X11" s="362">
        <f t="shared" si="3"/>
        <v>200000</v>
      </c>
      <c r="Y11" s="364">
        <f t="shared" si="3"/>
        <v>-150261</v>
      </c>
      <c r="Z11" s="365">
        <f>+IF(X11&lt;&gt;0,+(Y11/X11)*100,0)</f>
        <v>-75.1305</v>
      </c>
      <c r="AA11" s="366">
        <f t="shared" si="3"/>
        <v>400000</v>
      </c>
    </row>
    <row r="12" spans="1:27" ht="12.75">
      <c r="A12" s="291" t="s">
        <v>233</v>
      </c>
      <c r="B12" s="136"/>
      <c r="C12" s="60"/>
      <c r="D12" s="340"/>
      <c r="E12" s="60">
        <v>400000</v>
      </c>
      <c r="F12" s="59">
        <v>400000</v>
      </c>
      <c r="G12" s="59"/>
      <c r="H12" s="60"/>
      <c r="I12" s="60"/>
      <c r="J12" s="59"/>
      <c r="K12" s="59"/>
      <c r="L12" s="60">
        <v>23739</v>
      </c>
      <c r="M12" s="60">
        <v>26000</v>
      </c>
      <c r="N12" s="59">
        <v>49739</v>
      </c>
      <c r="O12" s="59"/>
      <c r="P12" s="60"/>
      <c r="Q12" s="60"/>
      <c r="R12" s="59"/>
      <c r="S12" s="59"/>
      <c r="T12" s="60"/>
      <c r="U12" s="60"/>
      <c r="V12" s="59"/>
      <c r="W12" s="59">
        <v>49739</v>
      </c>
      <c r="X12" s="60">
        <v>200000</v>
      </c>
      <c r="Y12" s="59">
        <v>-150261</v>
      </c>
      <c r="Z12" s="61">
        <v>-75.13</v>
      </c>
      <c r="AA12" s="62">
        <v>400000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</v>
      </c>
      <c r="F13" s="342">
        <f t="shared" si="4"/>
        <v>100000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50000</v>
      </c>
      <c r="Y13" s="342">
        <f t="shared" si="4"/>
        <v>-50000</v>
      </c>
      <c r="Z13" s="335">
        <f>+IF(X13&lt;&gt;0,+(Y13/X13)*100,0)</f>
        <v>-100</v>
      </c>
      <c r="AA13" s="273">
        <f t="shared" si="4"/>
        <v>100000</v>
      </c>
    </row>
    <row r="14" spans="1:27" ht="12.75">
      <c r="A14" s="291" t="s">
        <v>234</v>
      </c>
      <c r="B14" s="136"/>
      <c r="C14" s="60"/>
      <c r="D14" s="340"/>
      <c r="E14" s="60">
        <v>100000</v>
      </c>
      <c r="F14" s="59">
        <v>100000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50000</v>
      </c>
      <c r="Y14" s="59">
        <v>-50000</v>
      </c>
      <c r="Z14" s="61">
        <v>-100</v>
      </c>
      <c r="AA14" s="62">
        <v>100000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26977041</v>
      </c>
      <c r="F15" s="59">
        <f t="shared" si="5"/>
        <v>26977041</v>
      </c>
      <c r="G15" s="59">
        <f t="shared" si="5"/>
        <v>1642560</v>
      </c>
      <c r="H15" s="60">
        <f t="shared" si="5"/>
        <v>0</v>
      </c>
      <c r="I15" s="60">
        <f t="shared" si="5"/>
        <v>2621258</v>
      </c>
      <c r="J15" s="59">
        <f t="shared" si="5"/>
        <v>4263818</v>
      </c>
      <c r="K15" s="59">
        <f t="shared" si="5"/>
        <v>3064363</v>
      </c>
      <c r="L15" s="60">
        <f t="shared" si="5"/>
        <v>4400261</v>
      </c>
      <c r="M15" s="60">
        <f t="shared" si="5"/>
        <v>1822663</v>
      </c>
      <c r="N15" s="59">
        <f t="shared" si="5"/>
        <v>9287287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13551105</v>
      </c>
      <c r="X15" s="60">
        <f t="shared" si="5"/>
        <v>13488521</v>
      </c>
      <c r="Y15" s="59">
        <f t="shared" si="5"/>
        <v>62584</v>
      </c>
      <c r="Z15" s="61">
        <f>+IF(X15&lt;&gt;0,+(Y15/X15)*100,0)</f>
        <v>0.46397970541025213</v>
      </c>
      <c r="AA15" s="62">
        <f>SUM(AA16:AA20)</f>
        <v>26977041</v>
      </c>
    </row>
    <row r="16" spans="1:27" ht="12.75">
      <c r="A16" s="291" t="s">
        <v>235</v>
      </c>
      <c r="B16" s="300"/>
      <c r="C16" s="60"/>
      <c r="D16" s="340"/>
      <c r="E16" s="60">
        <v>26977041</v>
      </c>
      <c r="F16" s="59">
        <v>26977041</v>
      </c>
      <c r="G16" s="59">
        <v>1642560</v>
      </c>
      <c r="H16" s="60"/>
      <c r="I16" s="60">
        <v>2621258</v>
      </c>
      <c r="J16" s="59">
        <v>4263818</v>
      </c>
      <c r="K16" s="59">
        <v>3064363</v>
      </c>
      <c r="L16" s="60">
        <v>4400261</v>
      </c>
      <c r="M16" s="60">
        <v>1822663</v>
      </c>
      <c r="N16" s="59">
        <v>9287287</v>
      </c>
      <c r="O16" s="59"/>
      <c r="P16" s="60"/>
      <c r="Q16" s="60"/>
      <c r="R16" s="59"/>
      <c r="S16" s="59"/>
      <c r="T16" s="60"/>
      <c r="U16" s="60"/>
      <c r="V16" s="59"/>
      <c r="W16" s="59">
        <v>13551105</v>
      </c>
      <c r="X16" s="60">
        <v>13488521</v>
      </c>
      <c r="Y16" s="59">
        <v>62584</v>
      </c>
      <c r="Z16" s="61">
        <v>0.46</v>
      </c>
      <c r="AA16" s="62">
        <v>26977041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2372770</v>
      </c>
      <c r="D40" s="344">
        <f t="shared" si="9"/>
        <v>0</v>
      </c>
      <c r="E40" s="343">
        <f t="shared" si="9"/>
        <v>1415000</v>
      </c>
      <c r="F40" s="345">
        <f t="shared" si="9"/>
        <v>1415000</v>
      </c>
      <c r="G40" s="345">
        <f t="shared" si="9"/>
        <v>0</v>
      </c>
      <c r="H40" s="343">
        <f t="shared" si="9"/>
        <v>9641</v>
      </c>
      <c r="I40" s="343">
        <f t="shared" si="9"/>
        <v>5141</v>
      </c>
      <c r="J40" s="345">
        <f t="shared" si="9"/>
        <v>14782</v>
      </c>
      <c r="K40" s="345">
        <f t="shared" si="9"/>
        <v>31839</v>
      </c>
      <c r="L40" s="343">
        <f t="shared" si="9"/>
        <v>3242</v>
      </c>
      <c r="M40" s="343">
        <f t="shared" si="9"/>
        <v>-1043</v>
      </c>
      <c r="N40" s="345">
        <f t="shared" si="9"/>
        <v>34038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48820</v>
      </c>
      <c r="X40" s="343">
        <f t="shared" si="9"/>
        <v>707500</v>
      </c>
      <c r="Y40" s="345">
        <f t="shared" si="9"/>
        <v>-658680</v>
      </c>
      <c r="Z40" s="336">
        <f>+IF(X40&lt;&gt;0,+(Y40/X40)*100,0)</f>
        <v>-93.09964664310955</v>
      </c>
      <c r="AA40" s="350">
        <f>SUM(AA41:AA49)</f>
        <v>1415000</v>
      </c>
    </row>
    <row r="41" spans="1:27" ht="12.75">
      <c r="A41" s="361" t="s">
        <v>249</v>
      </c>
      <c r="B41" s="142"/>
      <c r="C41" s="362">
        <v>740000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317456</v>
      </c>
      <c r="D44" s="368"/>
      <c r="E44" s="54">
        <v>655000</v>
      </c>
      <c r="F44" s="53">
        <v>655000</v>
      </c>
      <c r="G44" s="53"/>
      <c r="H44" s="54">
        <v>9641</v>
      </c>
      <c r="I44" s="54">
        <v>5141</v>
      </c>
      <c r="J44" s="53">
        <v>14782</v>
      </c>
      <c r="K44" s="53">
        <v>13062</v>
      </c>
      <c r="L44" s="54">
        <v>3242</v>
      </c>
      <c r="M44" s="54">
        <v>-1043</v>
      </c>
      <c r="N44" s="53">
        <v>15261</v>
      </c>
      <c r="O44" s="53"/>
      <c r="P44" s="54"/>
      <c r="Q44" s="54"/>
      <c r="R44" s="53"/>
      <c r="S44" s="53"/>
      <c r="T44" s="54"/>
      <c r="U44" s="54"/>
      <c r="V44" s="53"/>
      <c r="W44" s="53">
        <v>30043</v>
      </c>
      <c r="X44" s="54">
        <v>327500</v>
      </c>
      <c r="Y44" s="53">
        <v>-297457</v>
      </c>
      <c r="Z44" s="94">
        <v>-90.83</v>
      </c>
      <c r="AA44" s="95">
        <v>655000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1315314</v>
      </c>
      <c r="D48" s="368"/>
      <c r="E48" s="54">
        <v>760000</v>
      </c>
      <c r="F48" s="53">
        <v>760000</v>
      </c>
      <c r="G48" s="53"/>
      <c r="H48" s="54"/>
      <c r="I48" s="54"/>
      <c r="J48" s="53"/>
      <c r="K48" s="53">
        <v>18777</v>
      </c>
      <c r="L48" s="54"/>
      <c r="M48" s="54"/>
      <c r="N48" s="53">
        <v>18777</v>
      </c>
      <c r="O48" s="53"/>
      <c r="P48" s="54"/>
      <c r="Q48" s="54"/>
      <c r="R48" s="53"/>
      <c r="S48" s="53"/>
      <c r="T48" s="54"/>
      <c r="U48" s="54"/>
      <c r="V48" s="53"/>
      <c r="W48" s="53">
        <v>18777</v>
      </c>
      <c r="X48" s="54">
        <v>380000</v>
      </c>
      <c r="Y48" s="53">
        <v>-361223</v>
      </c>
      <c r="Z48" s="94">
        <v>-95.06</v>
      </c>
      <c r="AA48" s="95">
        <v>760000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13800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13800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2386570</v>
      </c>
      <c r="D60" s="346">
        <f t="shared" si="14"/>
        <v>0</v>
      </c>
      <c r="E60" s="219">
        <f t="shared" si="14"/>
        <v>28892041</v>
      </c>
      <c r="F60" s="264">
        <f t="shared" si="14"/>
        <v>28892041</v>
      </c>
      <c r="G60" s="264">
        <f t="shared" si="14"/>
        <v>1642560</v>
      </c>
      <c r="H60" s="219">
        <f t="shared" si="14"/>
        <v>9641</v>
      </c>
      <c r="I60" s="219">
        <f t="shared" si="14"/>
        <v>2626399</v>
      </c>
      <c r="J60" s="264">
        <f t="shared" si="14"/>
        <v>4278600</v>
      </c>
      <c r="K60" s="264">
        <f t="shared" si="14"/>
        <v>3096202</v>
      </c>
      <c r="L60" s="219">
        <f t="shared" si="14"/>
        <v>4427242</v>
      </c>
      <c r="M60" s="219">
        <f t="shared" si="14"/>
        <v>1847620</v>
      </c>
      <c r="N60" s="264">
        <f t="shared" si="14"/>
        <v>9371064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13649664</v>
      </c>
      <c r="X60" s="219">
        <f t="shared" si="14"/>
        <v>14446021</v>
      </c>
      <c r="Y60" s="264">
        <f t="shared" si="14"/>
        <v>-796357</v>
      </c>
      <c r="Z60" s="337">
        <f>+IF(X60&lt;&gt;0,+(Y60/X60)*100,0)</f>
        <v>-5.512639085877004</v>
      </c>
      <c r="AA60" s="232">
        <f>+AA57+AA54+AA51+AA40+AA37+AA34+AA22+AA5</f>
        <v>28892041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2019-01-31T13:01:46Z</dcterms:created>
  <dcterms:modified xsi:type="dcterms:W3CDTF">2019-01-31T13:01:50Z</dcterms:modified>
  <cp:category/>
  <cp:version/>
  <cp:contentType/>
  <cp:contentStatus/>
</cp:coreProperties>
</file>