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<sst xmlns="http://schemas.openxmlformats.org/spreadsheetml/2006/main" count="859" uniqueCount="304">
  <si>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Mopani(DC33)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</si>
  <si>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</si>
  <si>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</si>
  <si>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</si>
  <si>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</si>
  <si>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</si>
  <si>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</si>
  <si>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</si>
  <si>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</si>
  <si>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</si>
  <si>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</si>
  <si>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</si>
  <si>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</si>
  <si>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</si>
  <si>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</si>
  <si>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</si>
  <si>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</si>
  <si>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</si>
  <si>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</si>
  <si>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</si>
  <si>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</si>
  <si>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</si>
  <si>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</si>
  <si>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</si>
  <si>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</si>
  <si>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</si>
  <si>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</si>
  <si>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</si>
  <si>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</si>
  <si>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</si>
  <si>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</si>
  <si>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</si>
  <si>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</si>
  <si>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</si>
  <si>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</si>
  <si>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</si>
  <si>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</si>
  <si>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</si>
  <si>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</si>
  <si>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</si>
  <si>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</si>
  <si>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</si>
  <si>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</si>
  <si>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</si>
  <si>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</si>
  <si>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</si>
  <si>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</si>
  <si>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</si>
  <si>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</si>
  <si>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</si>
  <si>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</si>
  <si>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</si>
  <si>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</si>
  <si>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</si>
  <si>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</si>
  <si>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</si>
  <si>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</si>
  <si>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</si>
  <si>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</si>
  <si>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</si>
  <si>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</si>
  <si>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</si>
  <si>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</si>
  <si>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</si>
  <si>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</si>
  <si>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</si>
  <si>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</si>
  <si>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</si>
  <si>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</si>
  <si>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</si>
  <si>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Mopani(DC33)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</si>
  <si>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</si>
  <si>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</si>
  <si>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</si>
  <si>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</si>
  <si>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</si>
  <si>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</si>
  <si>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</si>
  <si>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</si>
  <si>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</si>
  <si>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</si>
  <si>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</si>
  <si>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</si>
  <si>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</si>
  <si>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</si>
  <si>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</si>
  <si>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</si>
  <si>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</si>
  <si>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</si>
  <si>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</si>
  <si>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</si>
  <si>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</si>
  <si>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</si>
  <si>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</si>
  <si>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</si>
  <si>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</si>
  <si>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</si>
  <si>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</si>
  <si>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</si>
  <si>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</si>
  <si>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Mopani(DC33)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</si>
  <si>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</si>
  <si>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</si>
  <si>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</si>
  <si>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</si>
  <si>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</si>
  <si>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</si>
  <si>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</si>
  <si>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</si>
  <si>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</si>
  <si>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</si>
  <si>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</si>
  <si>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</si>
  <si>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</si>
  <si>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</si>
  <si>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</si>
  <si>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</si>
  <si>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</si>
  <si>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</si>
  <si>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</si>
  <si>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</si>
  <si>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</si>
  <si>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</si>
  <si>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</si>
  <si>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</si>
  <si>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</si>
  <si>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</si>
  <si>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</si>
  <si>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</si>
  <si>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Mopani(DC33)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</si>
  <si>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</si>
  <si>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</si>
  <si>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</si>
  <si>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</si>
  <si>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</si>
  <si>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</si>
  <si>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</si>
  <si>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</si>
  <si>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</si>
  <si>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</si>
  <si>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Mopani(DC33)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</si>
  <si>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</si>
  <si>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</si>
  <si>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</si>
  <si>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</si>
  <si>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</si>
  <si>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</si>
  <si>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</si>
  <si>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</si>
  <si>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</si>
  <si>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</si>
  <si>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</si>
  <si>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</si>
  <si>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</si>
  <si>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</si>
  <si>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</si>
  <si>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</si>
  <si>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</si>
  <si>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</si>
  <si>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</si>
  <si>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</si>
  <si>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</si>
  <si>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</si>
  <si>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</si>
  <si>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</si>
  <si>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</si>
  <si>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</si>
  <si>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</si>
  <si>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</si>
  <si>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</si>
  <si>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</si>
  <si>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</si>
  <si>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</si>
  <si>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</si>
  <si>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Mopani(DC33)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</si>
  <si>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</si>
  <si>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</si>
  <si>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</si>
  <si>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</si>
  <si>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</si>
  <si>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</si>
  <si>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</si>
  <si>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</si>
  <si>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</si>
  <si>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</si>
  <si>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</si>
  <si>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</si>
  <si>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</si>
  <si>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</si>
  <si>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</si>
  <si>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</si>
  <si>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</si>
  <si>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</si>
  <si>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</si>
  <si>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</si>
  <si>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</si>
  <si>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</si>
  <si>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</si>
  <si>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</si>
  <si>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</si>
  <si>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</si>
  <si>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</si>
  <si>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Mopani(DC33)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</si>
  <si>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</si>
  <si>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</si>
  <si>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</si>
  <si>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</si>
  <si>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</si>
  <si>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</si>
  <si>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</si>
  <si>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</si>
  <si>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</si>
  <si>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</si>
  <si>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</si>
  <si>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</si>
  <si>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</si>
  <si>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</si>
  <si>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</si>
  <si>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</si>
  <si>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</si>
  <si>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</si>
  <si>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</si>
  <si>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</si>
  <si>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</si>
  <si>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</si>
  <si>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</si>
  <si>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</si>
  <si>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</si>
  <si>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Mopani(DC33)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</si>
  <si>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</si>
  <si>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</si>
  <si>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</si>
  <si>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</si>
  <si>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</si>
  <si>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</si>
  <si>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</si>
  <si>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</si>
  <si>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</si>
  <si>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</si>
  <si>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</si>
  <si>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</si>
  <si>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</si>
  <si>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</si>
  <si>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</si>
  <si>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</si>
  <si>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</si>
  <si>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</si>
  <si>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</si>
  <si>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</si>
  <si>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</si>
  <si>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</si>
  <si>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</si>
  <si>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</si>
  <si>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</si>
  <si>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</si>
  <si>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</si>
  <si>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</si>
  <si>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</si>
  <si>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</si>
  <si>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</si>
  <si>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</si>
  <si>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</si>
  <si>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</si>
  <si>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</si>
  <si>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Mopani(DC33)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</si>
  <si>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</si>
  <si>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</si>
  <si>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Limpopo: Mopani(DC33)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</si>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</sst>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178850094</v>
      </c>
      <c r="C6" s="19">
        <v>0</v>
      </c>
      <c r="D6" s="59">
        <v>214292588</v>
      </c>
      <c r="E6" s="60">
        <v>214292588</v>
      </c>
      <c r="F6" s="60">
        <v>13838325</v>
      </c>
      <c r="G6" s="60">
        <v>38850056</v>
      </c>
      <c r="H6" s="60">
        <v>23600703</v>
      </c>
      <c r="I6" s="60">
        <v>76289084</v>
      </c>
      <c r="J6" s="60">
        <v>14852</v>
      </c>
      <c r="K6" s="60">
        <v>25261</v>
      </c>
      <c r="L6" s="60">
        <v>18046</v>
      </c>
      <c r="M6" s="60">
        <v>58159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76347243</v>
      </c>
      <c r="W6" s="60">
        <v>69921889</v>
      </c>
      <c r="X6" s="60">
        <v>6425354</v>
      </c>
      <c r="Y6" s="61">
        <v>9.19</v>
      </c>
      <c r="Z6" s="62">
        <v>214292588</v>
      </c>
    </row>
    <row r="7" spans="1:26" ht="12.75">
      <c r="A7" s="58" t="s">
        <v>33</v>
      </c>
      <c r="B7" s="19">
        <v>5437907</v>
      </c>
      <c r="C7" s="19">
        <v>0</v>
      </c>
      <c r="D7" s="59">
        <v>6500000</v>
      </c>
      <c r="E7" s="60">
        <v>6500000</v>
      </c>
      <c r="F7" s="60">
        <v>108386</v>
      </c>
      <c r="G7" s="60">
        <v>1026964</v>
      </c>
      <c r="H7" s="60">
        <v>344898</v>
      </c>
      <c r="I7" s="60">
        <v>1480248</v>
      </c>
      <c r="J7" s="60">
        <v>138793</v>
      </c>
      <c r="K7" s="60">
        <v>0</v>
      </c>
      <c r="L7" s="60">
        <v>85454</v>
      </c>
      <c r="M7" s="60">
        <v>224247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1704495</v>
      </c>
      <c r="W7" s="60">
        <v>924345</v>
      </c>
      <c r="X7" s="60">
        <v>780150</v>
      </c>
      <c r="Y7" s="61">
        <v>84.4</v>
      </c>
      <c r="Z7" s="62">
        <v>6500000</v>
      </c>
    </row>
    <row r="8" spans="1:26" ht="12.75">
      <c r="A8" s="58" t="s">
        <v>34</v>
      </c>
      <c r="B8" s="19">
        <v>772495042</v>
      </c>
      <c r="C8" s="19">
        <v>0</v>
      </c>
      <c r="D8" s="59">
        <v>858918000</v>
      </c>
      <c r="E8" s="60">
        <v>858918000</v>
      </c>
      <c r="F8" s="60">
        <v>273274000</v>
      </c>
      <c r="G8" s="60">
        <v>1968389</v>
      </c>
      <c r="H8" s="60">
        <v>7023752</v>
      </c>
      <c r="I8" s="60">
        <v>282266141</v>
      </c>
      <c r="J8" s="60">
        <v>3486279</v>
      </c>
      <c r="K8" s="60">
        <v>777758</v>
      </c>
      <c r="L8" s="60">
        <v>236476000</v>
      </c>
      <c r="M8" s="60">
        <v>240740037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523006178</v>
      </c>
      <c r="W8" s="60">
        <v>600798583</v>
      </c>
      <c r="X8" s="60">
        <v>-77792405</v>
      </c>
      <c r="Y8" s="61">
        <v>-12.95</v>
      </c>
      <c r="Z8" s="62">
        <v>858918000</v>
      </c>
    </row>
    <row r="9" spans="1:26" ht="12.75">
      <c r="A9" s="58" t="s">
        <v>35</v>
      </c>
      <c r="B9" s="19">
        <v>46151063</v>
      </c>
      <c r="C9" s="19">
        <v>0</v>
      </c>
      <c r="D9" s="59">
        <v>118916993</v>
      </c>
      <c r="E9" s="60">
        <v>118916993</v>
      </c>
      <c r="F9" s="60">
        <v>2947609</v>
      </c>
      <c r="G9" s="60">
        <v>3851830</v>
      </c>
      <c r="H9" s="60">
        <v>43252023</v>
      </c>
      <c r="I9" s="60">
        <v>50051462</v>
      </c>
      <c r="J9" s="60">
        <v>0</v>
      </c>
      <c r="K9" s="60">
        <v>67249</v>
      </c>
      <c r="L9" s="60">
        <v>9800</v>
      </c>
      <c r="M9" s="60">
        <v>77049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50128511</v>
      </c>
      <c r="W9" s="60">
        <v>49828065</v>
      </c>
      <c r="X9" s="60">
        <v>300446</v>
      </c>
      <c r="Y9" s="61">
        <v>0.6</v>
      </c>
      <c r="Z9" s="62">
        <v>118916993</v>
      </c>
    </row>
    <row r="10" spans="1:26" ht="22.5">
      <c r="A10" s="63" t="s">
        <v>279</v>
      </c>
      <c r="B10" s="64">
        <f>SUM(B5:B9)</f>
        <v>1002934106</v>
      </c>
      <c r="C10" s="64">
        <f>SUM(C5:C9)</f>
        <v>0</v>
      </c>
      <c r="D10" s="65">
        <f aca="true" t="shared" si="0" ref="D10:Z10">SUM(D5:D9)</f>
        <v>1198627581</v>
      </c>
      <c r="E10" s="66">
        <f t="shared" si="0"/>
        <v>1198627581</v>
      </c>
      <c r="F10" s="66">
        <f t="shared" si="0"/>
        <v>290168320</v>
      </c>
      <c r="G10" s="66">
        <f t="shared" si="0"/>
        <v>45697239</v>
      </c>
      <c r="H10" s="66">
        <f t="shared" si="0"/>
        <v>74221376</v>
      </c>
      <c r="I10" s="66">
        <f t="shared" si="0"/>
        <v>410086935</v>
      </c>
      <c r="J10" s="66">
        <f t="shared" si="0"/>
        <v>3639924</v>
      </c>
      <c r="K10" s="66">
        <f t="shared" si="0"/>
        <v>870268</v>
      </c>
      <c r="L10" s="66">
        <f t="shared" si="0"/>
        <v>236589300</v>
      </c>
      <c r="M10" s="66">
        <f t="shared" si="0"/>
        <v>241099492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651186427</v>
      </c>
      <c r="W10" s="66">
        <f t="shared" si="0"/>
        <v>721472882</v>
      </c>
      <c r="X10" s="66">
        <f t="shared" si="0"/>
        <v>-70286455</v>
      </c>
      <c r="Y10" s="67">
        <f>+IF(W10&lt;&gt;0,(X10/W10)*100,0)</f>
        <v>-9.742078566440144</v>
      </c>
      <c r="Z10" s="68">
        <f t="shared" si="0"/>
        <v>1198627581</v>
      </c>
    </row>
    <row r="11" spans="1:26" ht="12.75">
      <c r="A11" s="58" t="s">
        <v>37</v>
      </c>
      <c r="B11" s="19">
        <v>376318320</v>
      </c>
      <c r="C11" s="19">
        <v>0</v>
      </c>
      <c r="D11" s="59">
        <v>411622859</v>
      </c>
      <c r="E11" s="60">
        <v>411622859</v>
      </c>
      <c r="F11" s="60">
        <v>32135467</v>
      </c>
      <c r="G11" s="60">
        <v>35396337</v>
      </c>
      <c r="H11" s="60">
        <v>26437474</v>
      </c>
      <c r="I11" s="60">
        <v>93969278</v>
      </c>
      <c r="J11" s="60">
        <v>25307540</v>
      </c>
      <c r="K11" s="60">
        <v>32986597</v>
      </c>
      <c r="L11" s="60">
        <v>25613431</v>
      </c>
      <c r="M11" s="60">
        <v>83907568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177876846</v>
      </c>
      <c r="W11" s="60">
        <v>168465603</v>
      </c>
      <c r="X11" s="60">
        <v>9411243</v>
      </c>
      <c r="Y11" s="61">
        <v>5.59</v>
      </c>
      <c r="Z11" s="62">
        <v>411622859</v>
      </c>
    </row>
    <row r="12" spans="1:26" ht="12.75">
      <c r="A12" s="58" t="s">
        <v>38</v>
      </c>
      <c r="B12" s="19">
        <v>13179128</v>
      </c>
      <c r="C12" s="19">
        <v>0</v>
      </c>
      <c r="D12" s="59">
        <v>12307750</v>
      </c>
      <c r="E12" s="60">
        <v>12307750</v>
      </c>
      <c r="F12" s="60">
        <v>967530</v>
      </c>
      <c r="G12" s="60">
        <v>1066253</v>
      </c>
      <c r="H12" s="60">
        <v>1087676</v>
      </c>
      <c r="I12" s="60">
        <v>3121459</v>
      </c>
      <c r="J12" s="60">
        <v>1071353</v>
      </c>
      <c r="K12" s="60">
        <v>1118699</v>
      </c>
      <c r="L12" s="60">
        <v>1087196</v>
      </c>
      <c r="M12" s="60">
        <v>3277248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6398707</v>
      </c>
      <c r="W12" s="60">
        <v>5604462</v>
      </c>
      <c r="X12" s="60">
        <v>794245</v>
      </c>
      <c r="Y12" s="61">
        <v>14.17</v>
      </c>
      <c r="Z12" s="62">
        <v>12307750</v>
      </c>
    </row>
    <row r="13" spans="1:26" ht="12.75">
      <c r="A13" s="58" t="s">
        <v>280</v>
      </c>
      <c r="B13" s="19">
        <v>177883700</v>
      </c>
      <c r="C13" s="19">
        <v>0</v>
      </c>
      <c r="D13" s="59">
        <v>184687757</v>
      </c>
      <c r="E13" s="60">
        <v>184687757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71196989</v>
      </c>
      <c r="X13" s="60">
        <v>-71196989</v>
      </c>
      <c r="Y13" s="61">
        <v>-100</v>
      </c>
      <c r="Z13" s="62">
        <v>184687757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353195596</v>
      </c>
      <c r="C15" s="19">
        <v>0</v>
      </c>
      <c r="D15" s="59">
        <v>369308824</v>
      </c>
      <c r="E15" s="60">
        <v>369308824</v>
      </c>
      <c r="F15" s="60">
        <v>2318732</v>
      </c>
      <c r="G15" s="60">
        <v>13026442</v>
      </c>
      <c r="H15" s="60">
        <v>1576668</v>
      </c>
      <c r="I15" s="60">
        <v>16921842</v>
      </c>
      <c r="J15" s="60">
        <v>5238522</v>
      </c>
      <c r="K15" s="60">
        <v>8297249</v>
      </c>
      <c r="L15" s="60">
        <v>17305121</v>
      </c>
      <c r="M15" s="60">
        <v>30840892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47762734</v>
      </c>
      <c r="W15" s="60">
        <v>200861853</v>
      </c>
      <c r="X15" s="60">
        <v>-153099119</v>
      </c>
      <c r="Y15" s="61">
        <v>-76.22</v>
      </c>
      <c r="Z15" s="62">
        <v>369308824</v>
      </c>
    </row>
    <row r="16" spans="1:26" ht="12.75">
      <c r="A16" s="69" t="s">
        <v>42</v>
      </c>
      <c r="B16" s="19">
        <v>1325647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305446833</v>
      </c>
      <c r="C17" s="19">
        <v>0</v>
      </c>
      <c r="D17" s="59">
        <v>246942475</v>
      </c>
      <c r="E17" s="60">
        <v>246942475</v>
      </c>
      <c r="F17" s="60">
        <v>7236919</v>
      </c>
      <c r="G17" s="60">
        <v>13829205</v>
      </c>
      <c r="H17" s="60">
        <v>17429221</v>
      </c>
      <c r="I17" s="60">
        <v>38495345</v>
      </c>
      <c r="J17" s="60">
        <v>18633509</v>
      </c>
      <c r="K17" s="60">
        <v>15592813</v>
      </c>
      <c r="L17" s="60">
        <v>16021602</v>
      </c>
      <c r="M17" s="60">
        <v>50247924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88743269</v>
      </c>
      <c r="W17" s="60">
        <v>115722969</v>
      </c>
      <c r="X17" s="60">
        <v>-26979700</v>
      </c>
      <c r="Y17" s="61">
        <v>-23.31</v>
      </c>
      <c r="Z17" s="62">
        <v>246942475</v>
      </c>
    </row>
    <row r="18" spans="1:26" ht="12.75">
      <c r="A18" s="70" t="s">
        <v>44</v>
      </c>
      <c r="B18" s="71">
        <f>SUM(B11:B17)</f>
        <v>1227349224</v>
      </c>
      <c r="C18" s="71">
        <f>SUM(C11:C17)</f>
        <v>0</v>
      </c>
      <c r="D18" s="72">
        <f aca="true" t="shared" si="1" ref="D18:Z18">SUM(D11:D17)</f>
        <v>1224869665</v>
      </c>
      <c r="E18" s="73">
        <f t="shared" si="1"/>
        <v>1224869665</v>
      </c>
      <c r="F18" s="73">
        <f t="shared" si="1"/>
        <v>42658648</v>
      </c>
      <c r="G18" s="73">
        <f t="shared" si="1"/>
        <v>63318237</v>
      </c>
      <c r="H18" s="73">
        <f t="shared" si="1"/>
        <v>46531039</v>
      </c>
      <c r="I18" s="73">
        <f t="shared" si="1"/>
        <v>152507924</v>
      </c>
      <c r="J18" s="73">
        <f t="shared" si="1"/>
        <v>50250924</v>
      </c>
      <c r="K18" s="73">
        <f t="shared" si="1"/>
        <v>57995358</v>
      </c>
      <c r="L18" s="73">
        <f t="shared" si="1"/>
        <v>60027350</v>
      </c>
      <c r="M18" s="73">
        <f t="shared" si="1"/>
        <v>168273632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320781556</v>
      </c>
      <c r="W18" s="73">
        <f t="shared" si="1"/>
        <v>561851876</v>
      </c>
      <c r="X18" s="73">
        <f t="shared" si="1"/>
        <v>-241070320</v>
      </c>
      <c r="Y18" s="67">
        <f>+IF(W18&lt;&gt;0,(X18/W18)*100,0)</f>
        <v>-42.90638338991681</v>
      </c>
      <c r="Z18" s="74">
        <f t="shared" si="1"/>
        <v>1224869665</v>
      </c>
    </row>
    <row r="19" spans="1:26" ht="12.75">
      <c r="A19" s="70" t="s">
        <v>45</v>
      </c>
      <c r="B19" s="75">
        <f>+B10-B18</f>
        <v>-224415118</v>
      </c>
      <c r="C19" s="75">
        <f>+C10-C18</f>
        <v>0</v>
      </c>
      <c r="D19" s="76">
        <f aca="true" t="shared" si="2" ref="D19:Z19">+D10-D18</f>
        <v>-26242084</v>
      </c>
      <c r="E19" s="77">
        <f t="shared" si="2"/>
        <v>-26242084</v>
      </c>
      <c r="F19" s="77">
        <f t="shared" si="2"/>
        <v>247509672</v>
      </c>
      <c r="G19" s="77">
        <f t="shared" si="2"/>
        <v>-17620998</v>
      </c>
      <c r="H19" s="77">
        <f t="shared" si="2"/>
        <v>27690337</v>
      </c>
      <c r="I19" s="77">
        <f t="shared" si="2"/>
        <v>257579011</v>
      </c>
      <c r="J19" s="77">
        <f t="shared" si="2"/>
        <v>-46611000</v>
      </c>
      <c r="K19" s="77">
        <f t="shared" si="2"/>
        <v>-57125090</v>
      </c>
      <c r="L19" s="77">
        <f t="shared" si="2"/>
        <v>176561950</v>
      </c>
      <c r="M19" s="77">
        <f t="shared" si="2"/>
        <v>72825860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330404871</v>
      </c>
      <c r="W19" s="77">
        <f>IF(E10=E18,0,W10-W18)</f>
        <v>159621006</v>
      </c>
      <c r="X19" s="77">
        <f t="shared" si="2"/>
        <v>170783865</v>
      </c>
      <c r="Y19" s="78">
        <f>+IF(W19&lt;&gt;0,(X19/W19)*100,0)</f>
        <v>106.99335211557306</v>
      </c>
      <c r="Z19" s="79">
        <f t="shared" si="2"/>
        <v>-26242084</v>
      </c>
    </row>
    <row r="20" spans="1:26" ht="12.75">
      <c r="A20" s="58" t="s">
        <v>46</v>
      </c>
      <c r="B20" s="19">
        <v>481695081</v>
      </c>
      <c r="C20" s="19">
        <v>0</v>
      </c>
      <c r="D20" s="59">
        <v>553699000</v>
      </c>
      <c r="E20" s="60">
        <v>553699000</v>
      </c>
      <c r="F20" s="60">
        <v>0</v>
      </c>
      <c r="G20" s="60">
        <v>10699413</v>
      </c>
      <c r="H20" s="60">
        <v>15390141</v>
      </c>
      <c r="I20" s="60">
        <v>26089554</v>
      </c>
      <c r="J20" s="60">
        <v>76211534</v>
      </c>
      <c r="K20" s="60">
        <v>59161250</v>
      </c>
      <c r="L20" s="60">
        <v>84021772</v>
      </c>
      <c r="M20" s="60">
        <v>219394556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245484110</v>
      </c>
      <c r="W20" s="60">
        <v>421775000</v>
      </c>
      <c r="X20" s="60">
        <v>-176290890</v>
      </c>
      <c r="Y20" s="61">
        <v>-41.8</v>
      </c>
      <c r="Z20" s="62">
        <v>553699000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257279963</v>
      </c>
      <c r="C22" s="86">
        <f>SUM(C19:C21)</f>
        <v>0</v>
      </c>
      <c r="D22" s="87">
        <f aca="true" t="shared" si="3" ref="D22:Z22">SUM(D19:D21)</f>
        <v>527456916</v>
      </c>
      <c r="E22" s="88">
        <f t="shared" si="3"/>
        <v>527456916</v>
      </c>
      <c r="F22" s="88">
        <f t="shared" si="3"/>
        <v>247509672</v>
      </c>
      <c r="G22" s="88">
        <f t="shared" si="3"/>
        <v>-6921585</v>
      </c>
      <c r="H22" s="88">
        <f t="shared" si="3"/>
        <v>43080478</v>
      </c>
      <c r="I22" s="88">
        <f t="shared" si="3"/>
        <v>283668565</v>
      </c>
      <c r="J22" s="88">
        <f t="shared" si="3"/>
        <v>29600534</v>
      </c>
      <c r="K22" s="88">
        <f t="shared" si="3"/>
        <v>2036160</v>
      </c>
      <c r="L22" s="88">
        <f t="shared" si="3"/>
        <v>260583722</v>
      </c>
      <c r="M22" s="88">
        <f t="shared" si="3"/>
        <v>292220416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575888981</v>
      </c>
      <c r="W22" s="88">
        <f t="shared" si="3"/>
        <v>581396006</v>
      </c>
      <c r="X22" s="88">
        <f t="shared" si="3"/>
        <v>-5507025</v>
      </c>
      <c r="Y22" s="89">
        <f>+IF(W22&lt;&gt;0,(X22/W22)*100,0)</f>
        <v>-0.9472072293527246</v>
      </c>
      <c r="Z22" s="90">
        <f t="shared" si="3"/>
        <v>527456916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257279963</v>
      </c>
      <c r="C24" s="75">
        <f>SUM(C22:C23)</f>
        <v>0</v>
      </c>
      <c r="D24" s="76">
        <f aca="true" t="shared" si="4" ref="D24:Z24">SUM(D22:D23)</f>
        <v>527456916</v>
      </c>
      <c r="E24" s="77">
        <f t="shared" si="4"/>
        <v>527456916</v>
      </c>
      <c r="F24" s="77">
        <f t="shared" si="4"/>
        <v>247509672</v>
      </c>
      <c r="G24" s="77">
        <f t="shared" si="4"/>
        <v>-6921585</v>
      </c>
      <c r="H24" s="77">
        <f t="shared" si="4"/>
        <v>43080478</v>
      </c>
      <c r="I24" s="77">
        <f t="shared" si="4"/>
        <v>283668565</v>
      </c>
      <c r="J24" s="77">
        <f t="shared" si="4"/>
        <v>29600534</v>
      </c>
      <c r="K24" s="77">
        <f t="shared" si="4"/>
        <v>2036160</v>
      </c>
      <c r="L24" s="77">
        <f t="shared" si="4"/>
        <v>260583722</v>
      </c>
      <c r="M24" s="77">
        <f t="shared" si="4"/>
        <v>292220416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575888981</v>
      </c>
      <c r="W24" s="77">
        <f t="shared" si="4"/>
        <v>581396006</v>
      </c>
      <c r="X24" s="77">
        <f t="shared" si="4"/>
        <v>-5507025</v>
      </c>
      <c r="Y24" s="78">
        <f>+IF(W24&lt;&gt;0,(X24/W24)*100,0)</f>
        <v>-0.9472072293527246</v>
      </c>
      <c r="Z24" s="79">
        <f t="shared" si="4"/>
        <v>527456916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477355287</v>
      </c>
      <c r="C27" s="22">
        <v>0</v>
      </c>
      <c r="D27" s="99">
        <v>581459000</v>
      </c>
      <c r="E27" s="100">
        <v>581459000</v>
      </c>
      <c r="F27" s="100">
        <v>0</v>
      </c>
      <c r="G27" s="100">
        <v>24989221</v>
      </c>
      <c r="H27" s="100">
        <v>34091549</v>
      </c>
      <c r="I27" s="100">
        <v>59080770</v>
      </c>
      <c r="J27" s="100">
        <v>75769623</v>
      </c>
      <c r="K27" s="100">
        <v>67259924</v>
      </c>
      <c r="L27" s="100">
        <v>63914929</v>
      </c>
      <c r="M27" s="100">
        <v>206944476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266025246</v>
      </c>
      <c r="W27" s="100">
        <v>290729500</v>
      </c>
      <c r="X27" s="100">
        <v>-24704254</v>
      </c>
      <c r="Y27" s="101">
        <v>-8.5</v>
      </c>
      <c r="Z27" s="102">
        <v>581459000</v>
      </c>
    </row>
    <row r="28" spans="1:26" ht="12.75">
      <c r="A28" s="103" t="s">
        <v>46</v>
      </c>
      <c r="B28" s="19">
        <v>464501066</v>
      </c>
      <c r="C28" s="19">
        <v>0</v>
      </c>
      <c r="D28" s="59">
        <v>553699000</v>
      </c>
      <c r="E28" s="60">
        <v>553699000</v>
      </c>
      <c r="F28" s="60">
        <v>0</v>
      </c>
      <c r="G28" s="60">
        <v>24972040</v>
      </c>
      <c r="H28" s="60">
        <v>34061549</v>
      </c>
      <c r="I28" s="60">
        <v>59033589</v>
      </c>
      <c r="J28" s="60">
        <v>75663198</v>
      </c>
      <c r="K28" s="60">
        <v>67259924</v>
      </c>
      <c r="L28" s="60">
        <v>63914929</v>
      </c>
      <c r="M28" s="60">
        <v>206838051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265871640</v>
      </c>
      <c r="W28" s="60">
        <v>276849500</v>
      </c>
      <c r="X28" s="60">
        <v>-10977860</v>
      </c>
      <c r="Y28" s="61">
        <v>-3.97</v>
      </c>
      <c r="Z28" s="62">
        <v>553699000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12854221</v>
      </c>
      <c r="C31" s="19">
        <v>0</v>
      </c>
      <c r="D31" s="59">
        <v>27760000</v>
      </c>
      <c r="E31" s="60">
        <v>27760000</v>
      </c>
      <c r="F31" s="60">
        <v>0</v>
      </c>
      <c r="G31" s="60">
        <v>17181</v>
      </c>
      <c r="H31" s="60">
        <v>30000</v>
      </c>
      <c r="I31" s="60">
        <v>47181</v>
      </c>
      <c r="J31" s="60">
        <v>106425</v>
      </c>
      <c r="K31" s="60">
        <v>0</v>
      </c>
      <c r="L31" s="60">
        <v>0</v>
      </c>
      <c r="M31" s="60">
        <v>106425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153606</v>
      </c>
      <c r="W31" s="60">
        <v>13880000</v>
      </c>
      <c r="X31" s="60">
        <v>-13726394</v>
      </c>
      <c r="Y31" s="61">
        <v>-98.89</v>
      </c>
      <c r="Z31" s="62">
        <v>27760000</v>
      </c>
    </row>
    <row r="32" spans="1:26" ht="12.75">
      <c r="A32" s="70" t="s">
        <v>54</v>
      </c>
      <c r="B32" s="22">
        <f>SUM(B28:B31)</f>
        <v>477355287</v>
      </c>
      <c r="C32" s="22">
        <f>SUM(C28:C31)</f>
        <v>0</v>
      </c>
      <c r="D32" s="99">
        <f aca="true" t="shared" si="5" ref="D32:Z32">SUM(D28:D31)</f>
        <v>581459000</v>
      </c>
      <c r="E32" s="100">
        <f t="shared" si="5"/>
        <v>581459000</v>
      </c>
      <c r="F32" s="100">
        <f t="shared" si="5"/>
        <v>0</v>
      </c>
      <c r="G32" s="100">
        <f t="shared" si="5"/>
        <v>24989221</v>
      </c>
      <c r="H32" s="100">
        <f t="shared" si="5"/>
        <v>34091549</v>
      </c>
      <c r="I32" s="100">
        <f t="shared" si="5"/>
        <v>59080770</v>
      </c>
      <c r="J32" s="100">
        <f t="shared" si="5"/>
        <v>75769623</v>
      </c>
      <c r="K32" s="100">
        <f t="shared" si="5"/>
        <v>67259924</v>
      </c>
      <c r="L32" s="100">
        <f t="shared" si="5"/>
        <v>63914929</v>
      </c>
      <c r="M32" s="100">
        <f t="shared" si="5"/>
        <v>206944476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266025246</v>
      </c>
      <c r="W32" s="100">
        <f t="shared" si="5"/>
        <v>290729500</v>
      </c>
      <c r="X32" s="100">
        <f t="shared" si="5"/>
        <v>-24704254</v>
      </c>
      <c r="Y32" s="101">
        <f>+IF(W32&lt;&gt;0,(X32/W32)*100,0)</f>
        <v>-8.497333087973528</v>
      </c>
      <c r="Z32" s="102">
        <f t="shared" si="5"/>
        <v>581459000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551271040</v>
      </c>
      <c r="C35" s="19">
        <v>0</v>
      </c>
      <c r="D35" s="59">
        <v>671936848</v>
      </c>
      <c r="E35" s="60">
        <v>671936848</v>
      </c>
      <c r="F35" s="60">
        <v>0</v>
      </c>
      <c r="G35" s="60">
        <v>681711647</v>
      </c>
      <c r="H35" s="60">
        <v>681711647</v>
      </c>
      <c r="I35" s="60">
        <v>681711647</v>
      </c>
      <c r="J35" s="60">
        <v>529662988</v>
      </c>
      <c r="K35" s="60">
        <v>547726493</v>
      </c>
      <c r="L35" s="60">
        <v>0</v>
      </c>
      <c r="M35" s="60">
        <v>547726493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547726493</v>
      </c>
      <c r="W35" s="60">
        <v>335968424</v>
      </c>
      <c r="X35" s="60">
        <v>211758069</v>
      </c>
      <c r="Y35" s="61">
        <v>63.03</v>
      </c>
      <c r="Z35" s="62">
        <v>671936848</v>
      </c>
    </row>
    <row r="36" spans="1:26" ht="12.75">
      <c r="A36" s="58" t="s">
        <v>57</v>
      </c>
      <c r="B36" s="19">
        <v>5177609594</v>
      </c>
      <c r="C36" s="19">
        <v>0</v>
      </c>
      <c r="D36" s="59">
        <v>4813022199</v>
      </c>
      <c r="E36" s="60">
        <v>4813022199</v>
      </c>
      <c r="F36" s="60">
        <v>0</v>
      </c>
      <c r="G36" s="60">
        <v>5167609594</v>
      </c>
      <c r="H36" s="60">
        <v>5167609594</v>
      </c>
      <c r="I36" s="60">
        <v>5167609594</v>
      </c>
      <c r="J36" s="60">
        <v>5243379217</v>
      </c>
      <c r="K36" s="60">
        <v>5310639141</v>
      </c>
      <c r="L36" s="60">
        <v>0</v>
      </c>
      <c r="M36" s="60">
        <v>5310639141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5310639141</v>
      </c>
      <c r="W36" s="60">
        <v>2406511100</v>
      </c>
      <c r="X36" s="60">
        <v>2904128041</v>
      </c>
      <c r="Y36" s="61">
        <v>120.68</v>
      </c>
      <c r="Z36" s="62">
        <v>4813022199</v>
      </c>
    </row>
    <row r="37" spans="1:26" ht="12.75">
      <c r="A37" s="58" t="s">
        <v>58</v>
      </c>
      <c r="B37" s="19">
        <v>1726746774</v>
      </c>
      <c r="C37" s="19">
        <v>0</v>
      </c>
      <c r="D37" s="59">
        <v>542451430</v>
      </c>
      <c r="E37" s="60">
        <v>542451430</v>
      </c>
      <c r="F37" s="60">
        <v>0</v>
      </c>
      <c r="G37" s="60">
        <v>1078686649</v>
      </c>
      <c r="H37" s="60">
        <v>1078686649</v>
      </c>
      <c r="I37" s="60">
        <v>1078686649</v>
      </c>
      <c r="J37" s="60">
        <v>1078686649</v>
      </c>
      <c r="K37" s="60">
        <v>1120318500</v>
      </c>
      <c r="L37" s="60">
        <v>0</v>
      </c>
      <c r="M37" s="60">
        <v>1120318500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1120318500</v>
      </c>
      <c r="W37" s="60">
        <v>271225715</v>
      </c>
      <c r="X37" s="60">
        <v>849092785</v>
      </c>
      <c r="Y37" s="61">
        <v>313.06</v>
      </c>
      <c r="Z37" s="62">
        <v>542451430</v>
      </c>
    </row>
    <row r="38" spans="1:26" ht="12.75">
      <c r="A38" s="58" t="s">
        <v>59</v>
      </c>
      <c r="B38" s="19">
        <v>111603037</v>
      </c>
      <c r="C38" s="19">
        <v>0</v>
      </c>
      <c r="D38" s="59">
        <v>57936758</v>
      </c>
      <c r="E38" s="60">
        <v>57936758</v>
      </c>
      <c r="F38" s="60">
        <v>0</v>
      </c>
      <c r="G38" s="60">
        <v>108234729</v>
      </c>
      <c r="H38" s="60">
        <v>108234729</v>
      </c>
      <c r="I38" s="60">
        <v>108234729</v>
      </c>
      <c r="J38" s="60">
        <v>108234729</v>
      </c>
      <c r="K38" s="60">
        <v>108234729</v>
      </c>
      <c r="L38" s="60">
        <v>0</v>
      </c>
      <c r="M38" s="60">
        <v>108234729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108234729</v>
      </c>
      <c r="W38" s="60">
        <v>28968379</v>
      </c>
      <c r="X38" s="60">
        <v>79266350</v>
      </c>
      <c r="Y38" s="61">
        <v>273.63</v>
      </c>
      <c r="Z38" s="62">
        <v>57936758</v>
      </c>
    </row>
    <row r="39" spans="1:26" ht="12.75">
      <c r="A39" s="58" t="s">
        <v>60</v>
      </c>
      <c r="B39" s="19">
        <v>3890530823</v>
      </c>
      <c r="C39" s="19">
        <v>0</v>
      </c>
      <c r="D39" s="59">
        <v>4884570859</v>
      </c>
      <c r="E39" s="60">
        <v>4884570859</v>
      </c>
      <c r="F39" s="60">
        <v>0</v>
      </c>
      <c r="G39" s="60">
        <v>4662399863</v>
      </c>
      <c r="H39" s="60">
        <v>4662399863</v>
      </c>
      <c r="I39" s="60">
        <v>4662399863</v>
      </c>
      <c r="J39" s="60">
        <v>4586120827</v>
      </c>
      <c r="K39" s="60">
        <v>4629812405</v>
      </c>
      <c r="L39" s="60">
        <v>0</v>
      </c>
      <c r="M39" s="60">
        <v>4629812405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4629812405</v>
      </c>
      <c r="W39" s="60">
        <v>2442285430</v>
      </c>
      <c r="X39" s="60">
        <v>2187526975</v>
      </c>
      <c r="Y39" s="61">
        <v>89.57</v>
      </c>
      <c r="Z39" s="62">
        <v>4884570859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587013152</v>
      </c>
      <c r="C42" s="19">
        <v>0</v>
      </c>
      <c r="D42" s="59">
        <v>736266512</v>
      </c>
      <c r="E42" s="60">
        <v>736266512</v>
      </c>
      <c r="F42" s="60">
        <v>212283387</v>
      </c>
      <c r="G42" s="60">
        <v>-21187962</v>
      </c>
      <c r="H42" s="60">
        <v>89241223</v>
      </c>
      <c r="I42" s="60">
        <v>280336648</v>
      </c>
      <c r="J42" s="60">
        <v>-105464972</v>
      </c>
      <c r="K42" s="60">
        <v>85323429</v>
      </c>
      <c r="L42" s="60">
        <v>133192085</v>
      </c>
      <c r="M42" s="60">
        <v>113050542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393387190</v>
      </c>
      <c r="W42" s="60">
        <v>409720916</v>
      </c>
      <c r="X42" s="60">
        <v>-16333726</v>
      </c>
      <c r="Y42" s="61">
        <v>-3.99</v>
      </c>
      <c r="Z42" s="62">
        <v>736266512</v>
      </c>
    </row>
    <row r="43" spans="1:26" ht="12.75">
      <c r="A43" s="58" t="s">
        <v>63</v>
      </c>
      <c r="B43" s="19">
        <v>-460822435</v>
      </c>
      <c r="C43" s="19">
        <v>0</v>
      </c>
      <c r="D43" s="59">
        <v>-615240908</v>
      </c>
      <c r="E43" s="60">
        <v>-615240908</v>
      </c>
      <c r="F43" s="60">
        <v>0</v>
      </c>
      <c r="G43" s="60">
        <v>-60649648</v>
      </c>
      <c r="H43" s="60">
        <v>-34091549</v>
      </c>
      <c r="I43" s="60">
        <v>-94741197</v>
      </c>
      <c r="J43" s="60">
        <v>-101733361</v>
      </c>
      <c r="K43" s="60">
        <v>-67259924</v>
      </c>
      <c r="L43" s="60">
        <v>-94848725</v>
      </c>
      <c r="M43" s="60">
        <v>-263842010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-358583207</v>
      </c>
      <c r="W43" s="60">
        <v>-305268137</v>
      </c>
      <c r="X43" s="60">
        <v>-53315070</v>
      </c>
      <c r="Y43" s="61">
        <v>17.46</v>
      </c>
      <c r="Z43" s="62">
        <v>-615240908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133951734</v>
      </c>
      <c r="C45" s="22">
        <v>0</v>
      </c>
      <c r="D45" s="99">
        <v>128778076</v>
      </c>
      <c r="E45" s="100">
        <v>128778076</v>
      </c>
      <c r="F45" s="100">
        <v>343581881</v>
      </c>
      <c r="G45" s="100">
        <v>261744271</v>
      </c>
      <c r="H45" s="100">
        <v>316893945</v>
      </c>
      <c r="I45" s="100">
        <v>316893945</v>
      </c>
      <c r="J45" s="100">
        <v>109695612</v>
      </c>
      <c r="K45" s="100">
        <v>127759117</v>
      </c>
      <c r="L45" s="100">
        <v>166102477</v>
      </c>
      <c r="M45" s="100">
        <v>166102477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166102477</v>
      </c>
      <c r="W45" s="100">
        <v>112205251</v>
      </c>
      <c r="X45" s="100">
        <v>53897226</v>
      </c>
      <c r="Y45" s="101">
        <v>48.03</v>
      </c>
      <c r="Z45" s="102">
        <v>128778076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24618685</v>
      </c>
      <c r="C49" s="52">
        <v>0</v>
      </c>
      <c r="D49" s="129">
        <v>11582252</v>
      </c>
      <c r="E49" s="54">
        <v>10137279</v>
      </c>
      <c r="F49" s="54">
        <v>0</v>
      </c>
      <c r="G49" s="54">
        <v>0</v>
      </c>
      <c r="H49" s="54">
        <v>0</v>
      </c>
      <c r="I49" s="54">
        <v>10787318</v>
      </c>
      <c r="J49" s="54">
        <v>0</v>
      </c>
      <c r="K49" s="54">
        <v>0</v>
      </c>
      <c r="L49" s="54">
        <v>0</v>
      </c>
      <c r="M49" s="54">
        <v>100201472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6920278</v>
      </c>
      <c r="W49" s="54">
        <v>39719442</v>
      </c>
      <c r="X49" s="54">
        <v>491303230</v>
      </c>
      <c r="Y49" s="54">
        <v>695269956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39779051</v>
      </c>
      <c r="C51" s="52">
        <v>0</v>
      </c>
      <c r="D51" s="129">
        <v>18608820</v>
      </c>
      <c r="E51" s="54">
        <v>20800838</v>
      </c>
      <c r="F51" s="54">
        <v>0</v>
      </c>
      <c r="G51" s="54">
        <v>0</v>
      </c>
      <c r="H51" s="54">
        <v>0</v>
      </c>
      <c r="I51" s="54">
        <v>130095890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209284599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0.07736187256602033</v>
      </c>
      <c r="G58" s="7">
        <f t="shared" si="6"/>
        <v>0.06128691294550515</v>
      </c>
      <c r="H58" s="7">
        <f t="shared" si="6"/>
        <v>0.13022493440131847</v>
      </c>
      <c r="I58" s="7">
        <f t="shared" si="6"/>
        <v>0.08529425959410199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0.15921671654671793</v>
      </c>
      <c r="W58" s="7">
        <f t="shared" si="6"/>
        <v>142.97785074476582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0.09000366735135937</v>
      </c>
      <c r="G60" s="13">
        <f t="shared" si="7"/>
        <v>0.06128691294550515</v>
      </c>
      <c r="H60" s="13">
        <f t="shared" si="7"/>
        <v>0.13022493440131847</v>
      </c>
      <c r="I60" s="13">
        <f t="shared" si="7"/>
        <v>0.08782252517280191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0.16393257317752785</v>
      </c>
      <c r="W60" s="13">
        <f t="shared" si="7"/>
        <v>156.53425495984524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163.23311003091848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115.65886538253254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100.08140935881988</v>
      </c>
      <c r="I65" s="13">
        <f t="shared" si="7"/>
        <v>100.03732791829665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100.01997874261785</v>
      </c>
      <c r="W65" s="13">
        <f t="shared" si="7"/>
        <v>82.19388530797978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218478759</v>
      </c>
      <c r="C67" s="24"/>
      <c r="D67" s="25">
        <v>245873188</v>
      </c>
      <c r="E67" s="26">
        <v>245873188</v>
      </c>
      <c r="F67" s="26">
        <v>16099662</v>
      </c>
      <c r="G67" s="26">
        <v>38850056</v>
      </c>
      <c r="H67" s="26">
        <v>23600703</v>
      </c>
      <c r="I67" s="26">
        <v>78550421</v>
      </c>
      <c r="J67" s="26">
        <v>14852</v>
      </c>
      <c r="K67" s="26">
        <v>25261</v>
      </c>
      <c r="L67" s="26">
        <v>18046</v>
      </c>
      <c r="M67" s="26">
        <v>58159</v>
      </c>
      <c r="N67" s="26"/>
      <c r="O67" s="26"/>
      <c r="P67" s="26"/>
      <c r="Q67" s="26"/>
      <c r="R67" s="26"/>
      <c r="S67" s="26"/>
      <c r="T67" s="26"/>
      <c r="U67" s="26"/>
      <c r="V67" s="26">
        <v>78608580</v>
      </c>
      <c r="W67" s="26">
        <v>76551513</v>
      </c>
      <c r="X67" s="26"/>
      <c r="Y67" s="25"/>
      <c r="Z67" s="27">
        <v>245873188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178850094</v>
      </c>
      <c r="C69" s="19"/>
      <c r="D69" s="20">
        <v>214292588</v>
      </c>
      <c r="E69" s="21">
        <v>214292588</v>
      </c>
      <c r="F69" s="21">
        <v>13838325</v>
      </c>
      <c r="G69" s="21">
        <v>38850056</v>
      </c>
      <c r="H69" s="21">
        <v>23600703</v>
      </c>
      <c r="I69" s="21">
        <v>76289084</v>
      </c>
      <c r="J69" s="21">
        <v>14852</v>
      </c>
      <c r="K69" s="21">
        <v>25261</v>
      </c>
      <c r="L69" s="21">
        <v>18046</v>
      </c>
      <c r="M69" s="21">
        <v>58159</v>
      </c>
      <c r="N69" s="21"/>
      <c r="O69" s="21"/>
      <c r="P69" s="21"/>
      <c r="Q69" s="21"/>
      <c r="R69" s="21"/>
      <c r="S69" s="21"/>
      <c r="T69" s="21"/>
      <c r="U69" s="21"/>
      <c r="V69" s="21">
        <v>76347243</v>
      </c>
      <c r="W69" s="21">
        <v>69921889</v>
      </c>
      <c r="X69" s="21"/>
      <c r="Y69" s="20"/>
      <c r="Z69" s="23">
        <v>214292588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165531593</v>
      </c>
      <c r="C71" s="19"/>
      <c r="D71" s="20">
        <v>176774819</v>
      </c>
      <c r="E71" s="21">
        <v>176774819</v>
      </c>
      <c r="F71" s="21">
        <v>11138633</v>
      </c>
      <c r="G71" s="21">
        <v>33088559</v>
      </c>
      <c r="H71" s="21">
        <v>23569994</v>
      </c>
      <c r="I71" s="21">
        <v>67797186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67797186</v>
      </c>
      <c r="W71" s="21">
        <v>60474193</v>
      </c>
      <c r="X71" s="21"/>
      <c r="Y71" s="20"/>
      <c r="Z71" s="23">
        <v>176774819</v>
      </c>
    </row>
    <row r="72" spans="1:26" ht="12.75" hidden="1">
      <c r="A72" s="39" t="s">
        <v>105</v>
      </c>
      <c r="B72" s="19">
        <v>13318501</v>
      </c>
      <c r="C72" s="19"/>
      <c r="D72" s="20">
        <v>36517769</v>
      </c>
      <c r="E72" s="21">
        <v>36517769</v>
      </c>
      <c r="F72" s="21">
        <v>2687237</v>
      </c>
      <c r="G72" s="21">
        <v>5737687</v>
      </c>
      <c r="H72" s="21"/>
      <c r="I72" s="21">
        <v>8424924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8424924</v>
      </c>
      <c r="W72" s="21">
        <v>8882042</v>
      </c>
      <c r="X72" s="21"/>
      <c r="Y72" s="20"/>
      <c r="Z72" s="23">
        <v>36517769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1000000</v>
      </c>
      <c r="E74" s="21">
        <v>1000000</v>
      </c>
      <c r="F74" s="21">
        <v>12455</v>
      </c>
      <c r="G74" s="21">
        <v>23810</v>
      </c>
      <c r="H74" s="21">
        <v>30709</v>
      </c>
      <c r="I74" s="21">
        <v>66974</v>
      </c>
      <c r="J74" s="21">
        <v>14852</v>
      </c>
      <c r="K74" s="21">
        <v>25261</v>
      </c>
      <c r="L74" s="21">
        <v>18046</v>
      </c>
      <c r="M74" s="21">
        <v>58159</v>
      </c>
      <c r="N74" s="21"/>
      <c r="O74" s="21"/>
      <c r="P74" s="21"/>
      <c r="Q74" s="21"/>
      <c r="R74" s="21"/>
      <c r="S74" s="21"/>
      <c r="T74" s="21"/>
      <c r="U74" s="21"/>
      <c r="V74" s="21">
        <v>125133</v>
      </c>
      <c r="W74" s="21">
        <v>565654</v>
      </c>
      <c r="X74" s="21"/>
      <c r="Y74" s="20"/>
      <c r="Z74" s="23">
        <v>1000000</v>
      </c>
    </row>
    <row r="75" spans="1:26" ht="12.75" hidden="1">
      <c r="A75" s="40" t="s">
        <v>110</v>
      </c>
      <c r="B75" s="28">
        <v>39628665</v>
      </c>
      <c r="C75" s="28"/>
      <c r="D75" s="29">
        <v>31580600</v>
      </c>
      <c r="E75" s="30">
        <v>31580600</v>
      </c>
      <c r="F75" s="30">
        <v>2261337</v>
      </c>
      <c r="G75" s="30"/>
      <c r="H75" s="30"/>
      <c r="I75" s="30">
        <v>2261337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2261337</v>
      </c>
      <c r="W75" s="30">
        <v>6629624</v>
      </c>
      <c r="X75" s="30"/>
      <c r="Y75" s="29"/>
      <c r="Z75" s="31">
        <v>31580600</v>
      </c>
    </row>
    <row r="76" spans="1:26" ht="12.75" hidden="1">
      <c r="A76" s="42" t="s">
        <v>288</v>
      </c>
      <c r="B76" s="32"/>
      <c r="C76" s="32"/>
      <c r="D76" s="33">
        <v>245873188</v>
      </c>
      <c r="E76" s="34">
        <v>245873188</v>
      </c>
      <c r="F76" s="34">
        <v>12455</v>
      </c>
      <c r="G76" s="34">
        <v>23810</v>
      </c>
      <c r="H76" s="34">
        <v>30734</v>
      </c>
      <c r="I76" s="34">
        <v>66999</v>
      </c>
      <c r="J76" s="34">
        <v>14852</v>
      </c>
      <c r="K76" s="34">
        <v>25261</v>
      </c>
      <c r="L76" s="34">
        <v>18046</v>
      </c>
      <c r="M76" s="34">
        <v>58159</v>
      </c>
      <c r="N76" s="34"/>
      <c r="O76" s="34"/>
      <c r="P76" s="34"/>
      <c r="Q76" s="34"/>
      <c r="R76" s="34"/>
      <c r="S76" s="34"/>
      <c r="T76" s="34"/>
      <c r="U76" s="34"/>
      <c r="V76" s="34">
        <v>125158</v>
      </c>
      <c r="W76" s="34">
        <v>109451708</v>
      </c>
      <c r="X76" s="34"/>
      <c r="Y76" s="33"/>
      <c r="Z76" s="35">
        <v>245873188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214292588</v>
      </c>
      <c r="E78" s="21">
        <v>214292588</v>
      </c>
      <c r="F78" s="21">
        <v>12455</v>
      </c>
      <c r="G78" s="21">
        <v>23810</v>
      </c>
      <c r="H78" s="21">
        <v>30734</v>
      </c>
      <c r="I78" s="21">
        <v>66999</v>
      </c>
      <c r="J78" s="21">
        <v>14852</v>
      </c>
      <c r="K78" s="21">
        <v>25261</v>
      </c>
      <c r="L78" s="21">
        <v>18046</v>
      </c>
      <c r="M78" s="21">
        <v>58159</v>
      </c>
      <c r="N78" s="21"/>
      <c r="O78" s="21"/>
      <c r="P78" s="21"/>
      <c r="Q78" s="21"/>
      <c r="R78" s="21"/>
      <c r="S78" s="21"/>
      <c r="T78" s="21"/>
      <c r="U78" s="21"/>
      <c r="V78" s="21">
        <v>125158</v>
      </c>
      <c r="W78" s="21">
        <v>109451708</v>
      </c>
      <c r="X78" s="21"/>
      <c r="Y78" s="20"/>
      <c r="Z78" s="23">
        <v>214292588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176774819</v>
      </c>
      <c r="E80" s="21">
        <v>176774819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98713906</v>
      </c>
      <c r="X80" s="21"/>
      <c r="Y80" s="20"/>
      <c r="Z80" s="23">
        <v>176774819</v>
      </c>
    </row>
    <row r="81" spans="1:26" ht="12.75" hidden="1">
      <c r="A81" s="39" t="s">
        <v>105</v>
      </c>
      <c r="B81" s="19"/>
      <c r="C81" s="19"/>
      <c r="D81" s="20">
        <v>36517769</v>
      </c>
      <c r="E81" s="21">
        <v>36517769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10272869</v>
      </c>
      <c r="X81" s="21"/>
      <c r="Y81" s="20"/>
      <c r="Z81" s="23">
        <v>36517769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1000000</v>
      </c>
      <c r="E83" s="21">
        <v>1000000</v>
      </c>
      <c r="F83" s="21">
        <v>12455</v>
      </c>
      <c r="G83" s="21">
        <v>23810</v>
      </c>
      <c r="H83" s="21">
        <v>30734</v>
      </c>
      <c r="I83" s="21">
        <v>66999</v>
      </c>
      <c r="J83" s="21">
        <v>14852</v>
      </c>
      <c r="K83" s="21">
        <v>25261</v>
      </c>
      <c r="L83" s="21">
        <v>18046</v>
      </c>
      <c r="M83" s="21">
        <v>58159</v>
      </c>
      <c r="N83" s="21"/>
      <c r="O83" s="21"/>
      <c r="P83" s="21"/>
      <c r="Q83" s="21"/>
      <c r="R83" s="21"/>
      <c r="S83" s="21"/>
      <c r="T83" s="21"/>
      <c r="U83" s="21"/>
      <c r="V83" s="21">
        <v>125158</v>
      </c>
      <c r="W83" s="21">
        <v>464933</v>
      </c>
      <c r="X83" s="21"/>
      <c r="Y83" s="20"/>
      <c r="Z83" s="23">
        <v>1000000</v>
      </c>
    </row>
    <row r="84" spans="1:26" ht="12.75" hidden="1">
      <c r="A84" s="40" t="s">
        <v>110</v>
      </c>
      <c r="B84" s="28"/>
      <c r="C84" s="28"/>
      <c r="D84" s="29">
        <v>31580600</v>
      </c>
      <c r="E84" s="30">
        <v>31580600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31580600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85552849</v>
      </c>
      <c r="F5" s="358">
        <f t="shared" si="0"/>
        <v>85552849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42776425</v>
      </c>
      <c r="Y5" s="358">
        <f t="shared" si="0"/>
        <v>-42776425</v>
      </c>
      <c r="Z5" s="359">
        <f>+IF(X5&lt;&gt;0,+(Y5/X5)*100,0)</f>
        <v>-100</v>
      </c>
      <c r="AA5" s="360">
        <f>+AA6+AA8+AA11+AA13+AA15</f>
        <v>85552849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81632265</v>
      </c>
      <c r="F11" s="364">
        <f t="shared" si="3"/>
        <v>81632265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40816133</v>
      </c>
      <c r="Y11" s="364">
        <f t="shared" si="3"/>
        <v>-40816133</v>
      </c>
      <c r="Z11" s="365">
        <f>+IF(X11&lt;&gt;0,+(Y11/X11)*100,0)</f>
        <v>-100</v>
      </c>
      <c r="AA11" s="366">
        <f t="shared" si="3"/>
        <v>81632265</v>
      </c>
    </row>
    <row r="12" spans="1:27" ht="12.75">
      <c r="A12" s="291" t="s">
        <v>233</v>
      </c>
      <c r="B12" s="136"/>
      <c r="C12" s="60"/>
      <c r="D12" s="340"/>
      <c r="E12" s="60">
        <v>81632265</v>
      </c>
      <c r="F12" s="59">
        <v>81632265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40816133</v>
      </c>
      <c r="Y12" s="59">
        <v>-40816133</v>
      </c>
      <c r="Z12" s="61">
        <v>-100</v>
      </c>
      <c r="AA12" s="62">
        <v>81632265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3920584</v>
      </c>
      <c r="F13" s="342">
        <f t="shared" si="4"/>
        <v>3920584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1960292</v>
      </c>
      <c r="Y13" s="342">
        <f t="shared" si="4"/>
        <v>-1960292</v>
      </c>
      <c r="Z13" s="335">
        <f>+IF(X13&lt;&gt;0,+(Y13/X13)*100,0)</f>
        <v>-100</v>
      </c>
      <c r="AA13" s="273">
        <f t="shared" si="4"/>
        <v>3920584</v>
      </c>
    </row>
    <row r="14" spans="1:27" ht="12.75">
      <c r="A14" s="291" t="s">
        <v>234</v>
      </c>
      <c r="B14" s="136"/>
      <c r="C14" s="60"/>
      <c r="D14" s="340"/>
      <c r="E14" s="60">
        <v>3920584</v>
      </c>
      <c r="F14" s="59">
        <v>3920584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1960292</v>
      </c>
      <c r="Y14" s="59">
        <v>-1960292</v>
      </c>
      <c r="Z14" s="61">
        <v>-100</v>
      </c>
      <c r="AA14" s="62">
        <v>3920584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23665975</v>
      </c>
      <c r="F40" s="345">
        <f t="shared" si="9"/>
        <v>23665975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11832988</v>
      </c>
      <c r="Y40" s="345">
        <f t="shared" si="9"/>
        <v>-11832988</v>
      </c>
      <c r="Z40" s="336">
        <f>+IF(X40&lt;&gt;0,+(Y40/X40)*100,0)</f>
        <v>-100</v>
      </c>
      <c r="AA40" s="350">
        <f>SUM(AA41:AA49)</f>
        <v>23665975</v>
      </c>
    </row>
    <row r="41" spans="1:27" ht="12.75">
      <c r="A41" s="361" t="s">
        <v>249</v>
      </c>
      <c r="B41" s="142"/>
      <c r="C41" s="362"/>
      <c r="D41" s="363"/>
      <c r="E41" s="362">
        <v>13244756</v>
      </c>
      <c r="F41" s="364">
        <v>13244756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6622378</v>
      </c>
      <c r="Y41" s="364">
        <v>-6622378</v>
      </c>
      <c r="Z41" s="365">
        <v>-100</v>
      </c>
      <c r="AA41" s="366">
        <v>13244756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8438008</v>
      </c>
      <c r="F43" s="370">
        <v>8438008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4219004</v>
      </c>
      <c r="Y43" s="370">
        <v>-4219004</v>
      </c>
      <c r="Z43" s="371">
        <v>-100</v>
      </c>
      <c r="AA43" s="303">
        <v>8438008</v>
      </c>
    </row>
    <row r="44" spans="1:27" ht="12.75">
      <c r="A44" s="361" t="s">
        <v>252</v>
      </c>
      <c r="B44" s="136"/>
      <c r="C44" s="60"/>
      <c r="D44" s="368"/>
      <c r="E44" s="54">
        <v>1983211</v>
      </c>
      <c r="F44" s="53">
        <v>1983211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991606</v>
      </c>
      <c r="Y44" s="53">
        <v>-991606</v>
      </c>
      <c r="Z44" s="94">
        <v>-100</v>
      </c>
      <c r="AA44" s="95">
        <v>1983211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109218824</v>
      </c>
      <c r="F60" s="264">
        <f t="shared" si="14"/>
        <v>109218824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54609413</v>
      </c>
      <c r="Y60" s="264">
        <f t="shared" si="14"/>
        <v>-54609413</v>
      </c>
      <c r="Z60" s="337">
        <f>+IF(X60&lt;&gt;0,+(Y60/X60)*100,0)</f>
        <v>-100</v>
      </c>
      <c r="AA60" s="232">
        <f>+AA57+AA54+AA51+AA40+AA37+AA34+AA22+AA5</f>
        <v>109218824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1266150428</v>
      </c>
      <c r="D5" s="153">
        <f>SUM(D6:D8)</f>
        <v>0</v>
      </c>
      <c r="E5" s="154">
        <f t="shared" si="0"/>
        <v>1507453393</v>
      </c>
      <c r="F5" s="100">
        <f t="shared" si="0"/>
        <v>1507453393</v>
      </c>
      <c r="G5" s="100">
        <f t="shared" si="0"/>
        <v>276342450</v>
      </c>
      <c r="H5" s="100">
        <f t="shared" si="0"/>
        <v>17570406</v>
      </c>
      <c r="I5" s="100">
        <f t="shared" si="0"/>
        <v>66041523</v>
      </c>
      <c r="J5" s="100">
        <f t="shared" si="0"/>
        <v>359954379</v>
      </c>
      <c r="K5" s="100">
        <f t="shared" si="0"/>
        <v>79851458</v>
      </c>
      <c r="L5" s="100">
        <f t="shared" si="0"/>
        <v>60031518</v>
      </c>
      <c r="M5" s="100">
        <f t="shared" si="0"/>
        <v>320611072</v>
      </c>
      <c r="N5" s="100">
        <f t="shared" si="0"/>
        <v>460494048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820448427</v>
      </c>
      <c r="X5" s="100">
        <f t="shared" si="0"/>
        <v>459157397</v>
      </c>
      <c r="Y5" s="100">
        <f t="shared" si="0"/>
        <v>361291030</v>
      </c>
      <c r="Z5" s="137">
        <f>+IF(X5&lt;&gt;0,+(Y5/X5)*100,0)</f>
        <v>78.68566037715385</v>
      </c>
      <c r="AA5" s="153">
        <f>SUM(AA6:AA8)</f>
        <v>1507453393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1266150428</v>
      </c>
      <c r="D7" s="157"/>
      <c r="E7" s="158">
        <v>1507453393</v>
      </c>
      <c r="F7" s="159">
        <v>1507453393</v>
      </c>
      <c r="G7" s="159">
        <v>276342450</v>
      </c>
      <c r="H7" s="159">
        <v>17570406</v>
      </c>
      <c r="I7" s="159">
        <v>66041523</v>
      </c>
      <c r="J7" s="159">
        <v>359954379</v>
      </c>
      <c r="K7" s="159">
        <v>79851458</v>
      </c>
      <c r="L7" s="159">
        <v>60031518</v>
      </c>
      <c r="M7" s="159">
        <v>320611072</v>
      </c>
      <c r="N7" s="159">
        <v>460494048</v>
      </c>
      <c r="O7" s="159"/>
      <c r="P7" s="159"/>
      <c r="Q7" s="159"/>
      <c r="R7" s="159"/>
      <c r="S7" s="159"/>
      <c r="T7" s="159"/>
      <c r="U7" s="159"/>
      <c r="V7" s="159"/>
      <c r="W7" s="159">
        <v>820448427</v>
      </c>
      <c r="X7" s="159">
        <v>459157397</v>
      </c>
      <c r="Y7" s="159">
        <v>361291030</v>
      </c>
      <c r="Z7" s="141">
        <v>78.69</v>
      </c>
      <c r="AA7" s="157">
        <v>1507453393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218478759</v>
      </c>
      <c r="D19" s="153">
        <f>SUM(D20:D23)</f>
        <v>0</v>
      </c>
      <c r="E19" s="154">
        <f t="shared" si="3"/>
        <v>244873188</v>
      </c>
      <c r="F19" s="100">
        <f t="shared" si="3"/>
        <v>244873188</v>
      </c>
      <c r="G19" s="100">
        <f t="shared" si="3"/>
        <v>13825870</v>
      </c>
      <c r="H19" s="100">
        <f t="shared" si="3"/>
        <v>38826246</v>
      </c>
      <c r="I19" s="100">
        <f t="shared" si="3"/>
        <v>23569994</v>
      </c>
      <c r="J19" s="100">
        <f t="shared" si="3"/>
        <v>76222110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76222110</v>
      </c>
      <c r="X19" s="100">
        <f t="shared" si="3"/>
        <v>107136775</v>
      </c>
      <c r="Y19" s="100">
        <f t="shared" si="3"/>
        <v>-30914665</v>
      </c>
      <c r="Z19" s="137">
        <f>+IF(X19&lt;&gt;0,+(Y19/X19)*100,0)</f>
        <v>-28.855325353969256</v>
      </c>
      <c r="AA19" s="153">
        <f>SUM(AA20:AA23)</f>
        <v>244873188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198609923</v>
      </c>
      <c r="D21" s="155"/>
      <c r="E21" s="156">
        <v>203231027</v>
      </c>
      <c r="F21" s="60">
        <v>203231027</v>
      </c>
      <c r="G21" s="60">
        <v>11138633</v>
      </c>
      <c r="H21" s="60">
        <v>33088559</v>
      </c>
      <c r="I21" s="60">
        <v>23569994</v>
      </c>
      <c r="J21" s="60">
        <v>67797186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67797186</v>
      </c>
      <c r="X21" s="60">
        <v>94713906</v>
      </c>
      <c r="Y21" s="60">
        <v>-26916720</v>
      </c>
      <c r="Z21" s="140">
        <v>-28.42</v>
      </c>
      <c r="AA21" s="155">
        <v>203231027</v>
      </c>
    </row>
    <row r="22" spans="1:27" ht="12.75">
      <c r="A22" s="138" t="s">
        <v>91</v>
      </c>
      <c r="B22" s="136"/>
      <c r="C22" s="157">
        <v>19868836</v>
      </c>
      <c r="D22" s="157"/>
      <c r="E22" s="158">
        <v>41642161</v>
      </c>
      <c r="F22" s="159">
        <v>41642161</v>
      </c>
      <c r="G22" s="159">
        <v>2687237</v>
      </c>
      <c r="H22" s="159">
        <v>5737687</v>
      </c>
      <c r="I22" s="159"/>
      <c r="J22" s="159">
        <v>8424924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8424924</v>
      </c>
      <c r="X22" s="159">
        <v>12422869</v>
      </c>
      <c r="Y22" s="159">
        <v>-3997945</v>
      </c>
      <c r="Z22" s="141">
        <v>-32.18</v>
      </c>
      <c r="AA22" s="157">
        <v>41642161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1484629187</v>
      </c>
      <c r="D25" s="168">
        <f>+D5+D9+D15+D19+D24</f>
        <v>0</v>
      </c>
      <c r="E25" s="169">
        <f t="shared" si="4"/>
        <v>1752326581</v>
      </c>
      <c r="F25" s="73">
        <f t="shared" si="4"/>
        <v>1752326581</v>
      </c>
      <c r="G25" s="73">
        <f t="shared" si="4"/>
        <v>290168320</v>
      </c>
      <c r="H25" s="73">
        <f t="shared" si="4"/>
        <v>56396652</v>
      </c>
      <c r="I25" s="73">
        <f t="shared" si="4"/>
        <v>89611517</v>
      </c>
      <c r="J25" s="73">
        <f t="shared" si="4"/>
        <v>436176489</v>
      </c>
      <c r="K25" s="73">
        <f t="shared" si="4"/>
        <v>79851458</v>
      </c>
      <c r="L25" s="73">
        <f t="shared" si="4"/>
        <v>60031518</v>
      </c>
      <c r="M25" s="73">
        <f t="shared" si="4"/>
        <v>320611072</v>
      </c>
      <c r="N25" s="73">
        <f t="shared" si="4"/>
        <v>460494048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896670537</v>
      </c>
      <c r="X25" s="73">
        <f t="shared" si="4"/>
        <v>566294172</v>
      </c>
      <c r="Y25" s="73">
        <f t="shared" si="4"/>
        <v>330376365</v>
      </c>
      <c r="Z25" s="170">
        <f>+IF(X25&lt;&gt;0,+(Y25/X25)*100,0)</f>
        <v>58.34006093214747</v>
      </c>
      <c r="AA25" s="168">
        <f>+AA5+AA9+AA15+AA19+AA24</f>
        <v>1752326581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288751354</v>
      </c>
      <c r="D28" s="153">
        <f>SUM(D29:D31)</f>
        <v>0</v>
      </c>
      <c r="E28" s="154">
        <f t="shared" si="5"/>
        <v>268965428</v>
      </c>
      <c r="F28" s="100">
        <f t="shared" si="5"/>
        <v>268965428</v>
      </c>
      <c r="G28" s="100">
        <f t="shared" si="5"/>
        <v>10832015</v>
      </c>
      <c r="H28" s="100">
        <f t="shared" si="5"/>
        <v>17485658</v>
      </c>
      <c r="I28" s="100">
        <f t="shared" si="5"/>
        <v>24407697</v>
      </c>
      <c r="J28" s="100">
        <f t="shared" si="5"/>
        <v>52725370</v>
      </c>
      <c r="K28" s="100">
        <f t="shared" si="5"/>
        <v>23546040</v>
      </c>
      <c r="L28" s="100">
        <f t="shared" si="5"/>
        <v>22309529</v>
      </c>
      <c r="M28" s="100">
        <f t="shared" si="5"/>
        <v>19719598</v>
      </c>
      <c r="N28" s="100">
        <f t="shared" si="5"/>
        <v>65575167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118300537</v>
      </c>
      <c r="X28" s="100">
        <f t="shared" si="5"/>
        <v>58351520</v>
      </c>
      <c r="Y28" s="100">
        <f t="shared" si="5"/>
        <v>59949017</v>
      </c>
      <c r="Z28" s="137">
        <f>+IF(X28&lt;&gt;0,+(Y28/X28)*100,0)</f>
        <v>102.73771274510072</v>
      </c>
      <c r="AA28" s="153">
        <f>SUM(AA29:AA31)</f>
        <v>268965428</v>
      </c>
    </row>
    <row r="29" spans="1:27" ht="12.75">
      <c r="A29" s="138" t="s">
        <v>75</v>
      </c>
      <c r="B29" s="136"/>
      <c r="C29" s="155">
        <v>48640694</v>
      </c>
      <c r="D29" s="155"/>
      <c r="E29" s="156">
        <v>78092886</v>
      </c>
      <c r="F29" s="60">
        <v>78092886</v>
      </c>
      <c r="G29" s="60">
        <v>2783347</v>
      </c>
      <c r="H29" s="60">
        <v>7765341</v>
      </c>
      <c r="I29" s="60">
        <v>6855231</v>
      </c>
      <c r="J29" s="60">
        <v>17403919</v>
      </c>
      <c r="K29" s="60">
        <v>6503584</v>
      </c>
      <c r="L29" s="60">
        <v>9842153</v>
      </c>
      <c r="M29" s="60">
        <v>4262908</v>
      </c>
      <c r="N29" s="60">
        <v>20608645</v>
      </c>
      <c r="O29" s="60"/>
      <c r="P29" s="60"/>
      <c r="Q29" s="60"/>
      <c r="R29" s="60"/>
      <c r="S29" s="60"/>
      <c r="T29" s="60"/>
      <c r="U29" s="60"/>
      <c r="V29" s="60"/>
      <c r="W29" s="60">
        <v>38012564</v>
      </c>
      <c r="X29" s="60">
        <v>12994781</v>
      </c>
      <c r="Y29" s="60">
        <v>25017783</v>
      </c>
      <c r="Z29" s="140">
        <v>192.52</v>
      </c>
      <c r="AA29" s="155">
        <v>78092886</v>
      </c>
    </row>
    <row r="30" spans="1:27" ht="12.75">
      <c r="A30" s="138" t="s">
        <v>76</v>
      </c>
      <c r="B30" s="136"/>
      <c r="C30" s="157">
        <v>108143903</v>
      </c>
      <c r="D30" s="157"/>
      <c r="E30" s="158">
        <v>190872542</v>
      </c>
      <c r="F30" s="159">
        <v>190872542</v>
      </c>
      <c r="G30" s="159">
        <v>1595914</v>
      </c>
      <c r="H30" s="159">
        <v>3350682</v>
      </c>
      <c r="I30" s="159">
        <v>11721836</v>
      </c>
      <c r="J30" s="159">
        <v>16668432</v>
      </c>
      <c r="K30" s="159">
        <v>6330322</v>
      </c>
      <c r="L30" s="159">
        <v>4157031</v>
      </c>
      <c r="M30" s="159">
        <v>2749108</v>
      </c>
      <c r="N30" s="159">
        <v>13236461</v>
      </c>
      <c r="O30" s="159"/>
      <c r="P30" s="159"/>
      <c r="Q30" s="159"/>
      <c r="R30" s="159"/>
      <c r="S30" s="159"/>
      <c r="T30" s="159"/>
      <c r="U30" s="159"/>
      <c r="V30" s="159"/>
      <c r="W30" s="159">
        <v>29904893</v>
      </c>
      <c r="X30" s="159">
        <v>41698445</v>
      </c>
      <c r="Y30" s="159">
        <v>-11793552</v>
      </c>
      <c r="Z30" s="141">
        <v>-28.28</v>
      </c>
      <c r="AA30" s="157">
        <v>190872542</v>
      </c>
    </row>
    <row r="31" spans="1:27" ht="12.75">
      <c r="A31" s="138" t="s">
        <v>77</v>
      </c>
      <c r="B31" s="136"/>
      <c r="C31" s="155">
        <v>131966757</v>
      </c>
      <c r="D31" s="155"/>
      <c r="E31" s="156"/>
      <c r="F31" s="60"/>
      <c r="G31" s="60">
        <v>6452754</v>
      </c>
      <c r="H31" s="60">
        <v>6369635</v>
      </c>
      <c r="I31" s="60">
        <v>5830630</v>
      </c>
      <c r="J31" s="60">
        <v>18653019</v>
      </c>
      <c r="K31" s="60">
        <v>10712134</v>
      </c>
      <c r="L31" s="60">
        <v>8310345</v>
      </c>
      <c r="M31" s="60">
        <v>12707582</v>
      </c>
      <c r="N31" s="60">
        <v>31730061</v>
      </c>
      <c r="O31" s="60"/>
      <c r="P31" s="60"/>
      <c r="Q31" s="60"/>
      <c r="R31" s="60"/>
      <c r="S31" s="60"/>
      <c r="T31" s="60"/>
      <c r="U31" s="60"/>
      <c r="V31" s="60"/>
      <c r="W31" s="60">
        <v>50383080</v>
      </c>
      <c r="X31" s="60">
        <v>3658294</v>
      </c>
      <c r="Y31" s="60">
        <v>46724786</v>
      </c>
      <c r="Z31" s="140">
        <v>1277.23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103826260</v>
      </c>
      <c r="D32" s="153">
        <f>SUM(D33:D37)</f>
        <v>0</v>
      </c>
      <c r="E32" s="154">
        <f t="shared" si="6"/>
        <v>113218303</v>
      </c>
      <c r="F32" s="100">
        <f t="shared" si="6"/>
        <v>113218303</v>
      </c>
      <c r="G32" s="100">
        <f t="shared" si="6"/>
        <v>7006124</v>
      </c>
      <c r="H32" s="100">
        <f t="shared" si="6"/>
        <v>8915040</v>
      </c>
      <c r="I32" s="100">
        <f t="shared" si="6"/>
        <v>10615753</v>
      </c>
      <c r="J32" s="100">
        <f t="shared" si="6"/>
        <v>26536917</v>
      </c>
      <c r="K32" s="100">
        <f t="shared" si="6"/>
        <v>8893987</v>
      </c>
      <c r="L32" s="100">
        <f t="shared" si="6"/>
        <v>8514135</v>
      </c>
      <c r="M32" s="100">
        <f t="shared" si="6"/>
        <v>9362404</v>
      </c>
      <c r="N32" s="100">
        <f t="shared" si="6"/>
        <v>26770526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53307443</v>
      </c>
      <c r="X32" s="100">
        <f t="shared" si="6"/>
        <v>41104229</v>
      </c>
      <c r="Y32" s="100">
        <f t="shared" si="6"/>
        <v>12203214</v>
      </c>
      <c r="Z32" s="137">
        <f>+IF(X32&lt;&gt;0,+(Y32/X32)*100,0)</f>
        <v>29.688463442532885</v>
      </c>
      <c r="AA32" s="153">
        <f>SUM(AA33:AA37)</f>
        <v>113218303</v>
      </c>
    </row>
    <row r="33" spans="1:27" ht="12.75">
      <c r="A33" s="138" t="s">
        <v>79</v>
      </c>
      <c r="B33" s="136"/>
      <c r="C33" s="155">
        <v>10938184</v>
      </c>
      <c r="D33" s="155"/>
      <c r="E33" s="156">
        <v>31710534</v>
      </c>
      <c r="F33" s="60">
        <v>31710534</v>
      </c>
      <c r="G33" s="60">
        <v>478608</v>
      </c>
      <c r="H33" s="60">
        <v>683911</v>
      </c>
      <c r="I33" s="60">
        <v>932544</v>
      </c>
      <c r="J33" s="60">
        <v>2095063</v>
      </c>
      <c r="K33" s="60">
        <v>742241</v>
      </c>
      <c r="L33" s="60"/>
      <c r="M33" s="60">
        <v>1070821</v>
      </c>
      <c r="N33" s="60">
        <v>1813062</v>
      </c>
      <c r="O33" s="60"/>
      <c r="P33" s="60"/>
      <c r="Q33" s="60"/>
      <c r="R33" s="60"/>
      <c r="S33" s="60"/>
      <c r="T33" s="60"/>
      <c r="U33" s="60"/>
      <c r="V33" s="60"/>
      <c r="W33" s="60">
        <v>3908125</v>
      </c>
      <c r="X33" s="60">
        <v>2337105</v>
      </c>
      <c r="Y33" s="60">
        <v>1571020</v>
      </c>
      <c r="Z33" s="140">
        <v>67.22</v>
      </c>
      <c r="AA33" s="155">
        <v>31710534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69236631</v>
      </c>
      <c r="D35" s="155"/>
      <c r="E35" s="156">
        <v>51934753</v>
      </c>
      <c r="F35" s="60">
        <v>51934753</v>
      </c>
      <c r="G35" s="60">
        <v>4803703</v>
      </c>
      <c r="H35" s="60">
        <v>5892564</v>
      </c>
      <c r="I35" s="60">
        <v>6666785</v>
      </c>
      <c r="J35" s="60">
        <v>17363052</v>
      </c>
      <c r="K35" s="60">
        <v>5852243</v>
      </c>
      <c r="L35" s="60">
        <v>6134617</v>
      </c>
      <c r="M35" s="60">
        <v>5586330</v>
      </c>
      <c r="N35" s="60">
        <v>17573190</v>
      </c>
      <c r="O35" s="60"/>
      <c r="P35" s="60"/>
      <c r="Q35" s="60"/>
      <c r="R35" s="60"/>
      <c r="S35" s="60"/>
      <c r="T35" s="60"/>
      <c r="U35" s="60"/>
      <c r="V35" s="60"/>
      <c r="W35" s="60">
        <v>34936242</v>
      </c>
      <c r="X35" s="60">
        <v>23718961</v>
      </c>
      <c r="Y35" s="60">
        <v>11217281</v>
      </c>
      <c r="Z35" s="140">
        <v>47.29</v>
      </c>
      <c r="AA35" s="155">
        <v>51934753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23651445</v>
      </c>
      <c r="D37" s="157"/>
      <c r="E37" s="158">
        <v>29573016</v>
      </c>
      <c r="F37" s="159">
        <v>29573016</v>
      </c>
      <c r="G37" s="159">
        <v>1723813</v>
      </c>
      <c r="H37" s="159">
        <v>2338565</v>
      </c>
      <c r="I37" s="159">
        <v>3016424</v>
      </c>
      <c r="J37" s="159">
        <v>7078802</v>
      </c>
      <c r="K37" s="159">
        <v>2299503</v>
      </c>
      <c r="L37" s="159">
        <v>2379518</v>
      </c>
      <c r="M37" s="159">
        <v>2705253</v>
      </c>
      <c r="N37" s="159">
        <v>7384274</v>
      </c>
      <c r="O37" s="159"/>
      <c r="P37" s="159"/>
      <c r="Q37" s="159"/>
      <c r="R37" s="159"/>
      <c r="S37" s="159"/>
      <c r="T37" s="159"/>
      <c r="U37" s="159"/>
      <c r="V37" s="159"/>
      <c r="W37" s="159">
        <v>14463076</v>
      </c>
      <c r="X37" s="159">
        <v>15048163</v>
      </c>
      <c r="Y37" s="159">
        <v>-585087</v>
      </c>
      <c r="Z37" s="141">
        <v>-3.89</v>
      </c>
      <c r="AA37" s="157">
        <v>29573016</v>
      </c>
    </row>
    <row r="38" spans="1:27" ht="12.75">
      <c r="A38" s="135" t="s">
        <v>84</v>
      </c>
      <c r="B38" s="142"/>
      <c r="C38" s="153">
        <f aca="true" t="shared" si="7" ref="C38:Y38">SUM(C39:C41)</f>
        <v>15920653</v>
      </c>
      <c r="D38" s="153">
        <f>SUM(D39:D41)</f>
        <v>0</v>
      </c>
      <c r="E38" s="154">
        <f t="shared" si="7"/>
        <v>32388888</v>
      </c>
      <c r="F38" s="100">
        <f t="shared" si="7"/>
        <v>32388888</v>
      </c>
      <c r="G38" s="100">
        <f t="shared" si="7"/>
        <v>1029988</v>
      </c>
      <c r="H38" s="100">
        <f t="shared" si="7"/>
        <v>1841703</v>
      </c>
      <c r="I38" s="100">
        <f t="shared" si="7"/>
        <v>1248963</v>
      </c>
      <c r="J38" s="100">
        <f t="shared" si="7"/>
        <v>4120654</v>
      </c>
      <c r="K38" s="100">
        <f t="shared" si="7"/>
        <v>1342705</v>
      </c>
      <c r="L38" s="100">
        <f t="shared" si="7"/>
        <v>1280966</v>
      </c>
      <c r="M38" s="100">
        <f t="shared" si="7"/>
        <v>1572673</v>
      </c>
      <c r="N38" s="100">
        <f t="shared" si="7"/>
        <v>4196344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8316998</v>
      </c>
      <c r="X38" s="100">
        <f t="shared" si="7"/>
        <v>7503043</v>
      </c>
      <c r="Y38" s="100">
        <f t="shared" si="7"/>
        <v>813955</v>
      </c>
      <c r="Z38" s="137">
        <f>+IF(X38&lt;&gt;0,+(Y38/X38)*100,0)</f>
        <v>10.84833180350959</v>
      </c>
      <c r="AA38" s="153">
        <f>SUM(AA39:AA41)</f>
        <v>32388888</v>
      </c>
    </row>
    <row r="39" spans="1:27" ht="12.75">
      <c r="A39" s="138" t="s">
        <v>85</v>
      </c>
      <c r="B39" s="136"/>
      <c r="C39" s="155">
        <v>12580673</v>
      </c>
      <c r="D39" s="155"/>
      <c r="E39" s="156">
        <v>22465564</v>
      </c>
      <c r="F39" s="60">
        <v>22465564</v>
      </c>
      <c r="G39" s="60">
        <v>710500</v>
      </c>
      <c r="H39" s="60">
        <v>1615129</v>
      </c>
      <c r="I39" s="60">
        <v>928431</v>
      </c>
      <c r="J39" s="60">
        <v>3254060</v>
      </c>
      <c r="K39" s="60">
        <v>853915</v>
      </c>
      <c r="L39" s="60">
        <v>1054407</v>
      </c>
      <c r="M39" s="60">
        <v>1320827</v>
      </c>
      <c r="N39" s="60">
        <v>3229149</v>
      </c>
      <c r="O39" s="60"/>
      <c r="P39" s="60"/>
      <c r="Q39" s="60"/>
      <c r="R39" s="60"/>
      <c r="S39" s="60"/>
      <c r="T39" s="60"/>
      <c r="U39" s="60"/>
      <c r="V39" s="60"/>
      <c r="W39" s="60">
        <v>6483209</v>
      </c>
      <c r="X39" s="60">
        <v>3669201</v>
      </c>
      <c r="Y39" s="60">
        <v>2814008</v>
      </c>
      <c r="Z39" s="140">
        <v>76.69</v>
      </c>
      <c r="AA39" s="155">
        <v>22465564</v>
      </c>
    </row>
    <row r="40" spans="1:27" ht="12.75">
      <c r="A40" s="138" t="s">
        <v>86</v>
      </c>
      <c r="B40" s="136"/>
      <c r="C40" s="155">
        <v>3339980</v>
      </c>
      <c r="D40" s="155"/>
      <c r="E40" s="156">
        <v>9923324</v>
      </c>
      <c r="F40" s="60">
        <v>9923324</v>
      </c>
      <c r="G40" s="60">
        <v>319488</v>
      </c>
      <c r="H40" s="60">
        <v>226574</v>
      </c>
      <c r="I40" s="60">
        <v>320532</v>
      </c>
      <c r="J40" s="60">
        <v>866594</v>
      </c>
      <c r="K40" s="60">
        <v>488790</v>
      </c>
      <c r="L40" s="60">
        <v>226559</v>
      </c>
      <c r="M40" s="60">
        <v>251846</v>
      </c>
      <c r="N40" s="60">
        <v>967195</v>
      </c>
      <c r="O40" s="60"/>
      <c r="P40" s="60"/>
      <c r="Q40" s="60"/>
      <c r="R40" s="60"/>
      <c r="S40" s="60"/>
      <c r="T40" s="60"/>
      <c r="U40" s="60"/>
      <c r="V40" s="60"/>
      <c r="W40" s="60">
        <v>1833789</v>
      </c>
      <c r="X40" s="60">
        <v>3833842</v>
      </c>
      <c r="Y40" s="60">
        <v>-2000053</v>
      </c>
      <c r="Z40" s="140">
        <v>-52.17</v>
      </c>
      <c r="AA40" s="155">
        <v>9923324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818850957</v>
      </c>
      <c r="D42" s="153">
        <f>SUM(D43:D46)</f>
        <v>0</v>
      </c>
      <c r="E42" s="154">
        <f t="shared" si="8"/>
        <v>810297046</v>
      </c>
      <c r="F42" s="100">
        <f t="shared" si="8"/>
        <v>810297046</v>
      </c>
      <c r="G42" s="100">
        <f t="shared" si="8"/>
        <v>23790521</v>
      </c>
      <c r="H42" s="100">
        <f t="shared" si="8"/>
        <v>35075836</v>
      </c>
      <c r="I42" s="100">
        <f t="shared" si="8"/>
        <v>10258626</v>
      </c>
      <c r="J42" s="100">
        <f t="shared" si="8"/>
        <v>69124983</v>
      </c>
      <c r="K42" s="100">
        <f t="shared" si="8"/>
        <v>16468192</v>
      </c>
      <c r="L42" s="100">
        <f t="shared" si="8"/>
        <v>25890728</v>
      </c>
      <c r="M42" s="100">
        <f t="shared" si="8"/>
        <v>29372675</v>
      </c>
      <c r="N42" s="100">
        <f t="shared" si="8"/>
        <v>71731595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140856578</v>
      </c>
      <c r="X42" s="100">
        <f t="shared" si="8"/>
        <v>247884362</v>
      </c>
      <c r="Y42" s="100">
        <f t="shared" si="8"/>
        <v>-107027784</v>
      </c>
      <c r="Z42" s="137">
        <f>+IF(X42&lt;&gt;0,+(Y42/X42)*100,0)</f>
        <v>-43.176496950622486</v>
      </c>
      <c r="AA42" s="153">
        <f>SUM(AA43:AA46)</f>
        <v>810297046</v>
      </c>
    </row>
    <row r="43" spans="1:27" ht="12.75">
      <c r="A43" s="138" t="s">
        <v>89</v>
      </c>
      <c r="B43" s="136"/>
      <c r="C43" s="155">
        <v>1126978</v>
      </c>
      <c r="D43" s="155"/>
      <c r="E43" s="156">
        <v>1515997</v>
      </c>
      <c r="F43" s="60">
        <v>1515997</v>
      </c>
      <c r="G43" s="60">
        <v>133338</v>
      </c>
      <c r="H43" s="60">
        <v>78732</v>
      </c>
      <c r="I43" s="60"/>
      <c r="J43" s="60">
        <v>212070</v>
      </c>
      <c r="K43" s="60">
        <v>120743</v>
      </c>
      <c r="L43" s="60">
        <v>153806</v>
      </c>
      <c r="M43" s="60">
        <v>101616</v>
      </c>
      <c r="N43" s="60">
        <v>376165</v>
      </c>
      <c r="O43" s="60"/>
      <c r="P43" s="60"/>
      <c r="Q43" s="60"/>
      <c r="R43" s="60"/>
      <c r="S43" s="60"/>
      <c r="T43" s="60"/>
      <c r="U43" s="60"/>
      <c r="V43" s="60"/>
      <c r="W43" s="60">
        <v>588235</v>
      </c>
      <c r="X43" s="60">
        <v>443835</v>
      </c>
      <c r="Y43" s="60">
        <v>144400</v>
      </c>
      <c r="Z43" s="140">
        <v>32.53</v>
      </c>
      <c r="AA43" s="155">
        <v>1515997</v>
      </c>
    </row>
    <row r="44" spans="1:27" ht="12.75">
      <c r="A44" s="138" t="s">
        <v>90</v>
      </c>
      <c r="B44" s="136"/>
      <c r="C44" s="155">
        <v>788704339</v>
      </c>
      <c r="D44" s="155"/>
      <c r="E44" s="156">
        <v>778851943</v>
      </c>
      <c r="F44" s="60">
        <v>778851943</v>
      </c>
      <c r="G44" s="60">
        <v>22594263</v>
      </c>
      <c r="H44" s="60">
        <v>31901525</v>
      </c>
      <c r="I44" s="60">
        <v>10258626</v>
      </c>
      <c r="J44" s="60">
        <v>64754414</v>
      </c>
      <c r="K44" s="60">
        <v>16248569</v>
      </c>
      <c r="L44" s="60">
        <v>25736922</v>
      </c>
      <c r="M44" s="60">
        <v>24602299</v>
      </c>
      <c r="N44" s="60">
        <v>66587790</v>
      </c>
      <c r="O44" s="60"/>
      <c r="P44" s="60"/>
      <c r="Q44" s="60"/>
      <c r="R44" s="60"/>
      <c r="S44" s="60"/>
      <c r="T44" s="60"/>
      <c r="U44" s="60"/>
      <c r="V44" s="60"/>
      <c r="W44" s="60">
        <v>131342204</v>
      </c>
      <c r="X44" s="60">
        <v>234050019</v>
      </c>
      <c r="Y44" s="60">
        <v>-102707815</v>
      </c>
      <c r="Z44" s="140">
        <v>-43.88</v>
      </c>
      <c r="AA44" s="155">
        <v>778851943</v>
      </c>
    </row>
    <row r="45" spans="1:27" ht="12.75">
      <c r="A45" s="138" t="s">
        <v>91</v>
      </c>
      <c r="B45" s="136"/>
      <c r="C45" s="157">
        <v>29019640</v>
      </c>
      <c r="D45" s="157"/>
      <c r="E45" s="158">
        <v>29929106</v>
      </c>
      <c r="F45" s="159">
        <v>29929106</v>
      </c>
      <c r="G45" s="159">
        <v>1062920</v>
      </c>
      <c r="H45" s="159">
        <v>3095579</v>
      </c>
      <c r="I45" s="159"/>
      <c r="J45" s="159">
        <v>4158499</v>
      </c>
      <c r="K45" s="159">
        <v>98880</v>
      </c>
      <c r="L45" s="159"/>
      <c r="M45" s="159">
        <v>4668760</v>
      </c>
      <c r="N45" s="159">
        <v>4767640</v>
      </c>
      <c r="O45" s="159"/>
      <c r="P45" s="159"/>
      <c r="Q45" s="159"/>
      <c r="R45" s="159"/>
      <c r="S45" s="159"/>
      <c r="T45" s="159"/>
      <c r="U45" s="159"/>
      <c r="V45" s="159"/>
      <c r="W45" s="159">
        <v>8926139</v>
      </c>
      <c r="X45" s="159">
        <v>13390508</v>
      </c>
      <c r="Y45" s="159">
        <v>-4464369</v>
      </c>
      <c r="Z45" s="141">
        <v>-33.34</v>
      </c>
      <c r="AA45" s="157">
        <v>29929106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1227349224</v>
      </c>
      <c r="D48" s="168">
        <f>+D28+D32+D38+D42+D47</f>
        <v>0</v>
      </c>
      <c r="E48" s="169">
        <f t="shared" si="9"/>
        <v>1224869665</v>
      </c>
      <c r="F48" s="73">
        <f t="shared" si="9"/>
        <v>1224869665</v>
      </c>
      <c r="G48" s="73">
        <f t="shared" si="9"/>
        <v>42658648</v>
      </c>
      <c r="H48" s="73">
        <f t="shared" si="9"/>
        <v>63318237</v>
      </c>
      <c r="I48" s="73">
        <f t="shared" si="9"/>
        <v>46531039</v>
      </c>
      <c r="J48" s="73">
        <f t="shared" si="9"/>
        <v>152507924</v>
      </c>
      <c r="K48" s="73">
        <f t="shared" si="9"/>
        <v>50250924</v>
      </c>
      <c r="L48" s="73">
        <f t="shared" si="9"/>
        <v>57995358</v>
      </c>
      <c r="M48" s="73">
        <f t="shared" si="9"/>
        <v>60027350</v>
      </c>
      <c r="N48" s="73">
        <f t="shared" si="9"/>
        <v>168273632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320781556</v>
      </c>
      <c r="X48" s="73">
        <f t="shared" si="9"/>
        <v>354843154</v>
      </c>
      <c r="Y48" s="73">
        <f t="shared" si="9"/>
        <v>-34061598</v>
      </c>
      <c r="Z48" s="170">
        <f>+IF(X48&lt;&gt;0,+(Y48/X48)*100,0)</f>
        <v>-9.59905739086064</v>
      </c>
      <c r="AA48" s="168">
        <f>+AA28+AA32+AA38+AA42+AA47</f>
        <v>1224869665</v>
      </c>
    </row>
    <row r="49" spans="1:27" ht="12.75">
      <c r="A49" s="148" t="s">
        <v>49</v>
      </c>
      <c r="B49" s="149"/>
      <c r="C49" s="171">
        <f aca="true" t="shared" si="10" ref="C49:Y49">+C25-C48</f>
        <v>257279963</v>
      </c>
      <c r="D49" s="171">
        <f>+D25-D48</f>
        <v>0</v>
      </c>
      <c r="E49" s="172">
        <f t="shared" si="10"/>
        <v>527456916</v>
      </c>
      <c r="F49" s="173">
        <f t="shared" si="10"/>
        <v>527456916</v>
      </c>
      <c r="G49" s="173">
        <f t="shared" si="10"/>
        <v>247509672</v>
      </c>
      <c r="H49" s="173">
        <f t="shared" si="10"/>
        <v>-6921585</v>
      </c>
      <c r="I49" s="173">
        <f t="shared" si="10"/>
        <v>43080478</v>
      </c>
      <c r="J49" s="173">
        <f t="shared" si="10"/>
        <v>283668565</v>
      </c>
      <c r="K49" s="173">
        <f t="shared" si="10"/>
        <v>29600534</v>
      </c>
      <c r="L49" s="173">
        <f t="shared" si="10"/>
        <v>2036160</v>
      </c>
      <c r="M49" s="173">
        <f t="shared" si="10"/>
        <v>260583722</v>
      </c>
      <c r="N49" s="173">
        <f t="shared" si="10"/>
        <v>292220416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575888981</v>
      </c>
      <c r="X49" s="173">
        <f>IF(F25=F48,0,X25-X48)</f>
        <v>211451018</v>
      </c>
      <c r="Y49" s="173">
        <f t="shared" si="10"/>
        <v>364437963</v>
      </c>
      <c r="Z49" s="174">
        <f>+IF(X49&lt;&gt;0,+(Y49/X49)*100,0)</f>
        <v>172.35100896984093</v>
      </c>
      <c r="AA49" s="171">
        <f>+AA25-AA48</f>
        <v>527456916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165531593</v>
      </c>
      <c r="D8" s="155">
        <v>0</v>
      </c>
      <c r="E8" s="156">
        <v>176774819</v>
      </c>
      <c r="F8" s="60">
        <v>176774819</v>
      </c>
      <c r="G8" s="60">
        <v>11138633</v>
      </c>
      <c r="H8" s="60">
        <v>33088559</v>
      </c>
      <c r="I8" s="60">
        <v>23569994</v>
      </c>
      <c r="J8" s="60">
        <v>67797186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67797186</v>
      </c>
      <c r="X8" s="60">
        <v>60474193</v>
      </c>
      <c r="Y8" s="60">
        <v>7322993</v>
      </c>
      <c r="Z8" s="140">
        <v>12.11</v>
      </c>
      <c r="AA8" s="155">
        <v>176774819</v>
      </c>
    </row>
    <row r="9" spans="1:27" ht="12.75">
      <c r="A9" s="183" t="s">
        <v>105</v>
      </c>
      <c r="B9" s="182"/>
      <c r="C9" s="155">
        <v>13318501</v>
      </c>
      <c r="D9" s="155">
        <v>0</v>
      </c>
      <c r="E9" s="156">
        <v>36517769</v>
      </c>
      <c r="F9" s="60">
        <v>36517769</v>
      </c>
      <c r="G9" s="60">
        <v>2687237</v>
      </c>
      <c r="H9" s="60">
        <v>5737687</v>
      </c>
      <c r="I9" s="60">
        <v>0</v>
      </c>
      <c r="J9" s="60">
        <v>8424924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8424924</v>
      </c>
      <c r="X9" s="60">
        <v>8882042</v>
      </c>
      <c r="Y9" s="60">
        <v>-457118</v>
      </c>
      <c r="Z9" s="140">
        <v>-5.15</v>
      </c>
      <c r="AA9" s="155">
        <v>36517769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1000000</v>
      </c>
      <c r="F11" s="60">
        <v>1000000</v>
      </c>
      <c r="G11" s="60">
        <v>12455</v>
      </c>
      <c r="H11" s="60">
        <v>23810</v>
      </c>
      <c r="I11" s="60">
        <v>30709</v>
      </c>
      <c r="J11" s="60">
        <v>66974</v>
      </c>
      <c r="K11" s="60">
        <v>14852</v>
      </c>
      <c r="L11" s="60">
        <v>25261</v>
      </c>
      <c r="M11" s="60">
        <v>18046</v>
      </c>
      <c r="N11" s="60">
        <v>58159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125133</v>
      </c>
      <c r="X11" s="60">
        <v>565654</v>
      </c>
      <c r="Y11" s="60">
        <v>-440521</v>
      </c>
      <c r="Z11" s="140">
        <v>-77.88</v>
      </c>
      <c r="AA11" s="155">
        <v>1000000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23989</v>
      </c>
      <c r="M12" s="60">
        <v>0</v>
      </c>
      <c r="N12" s="60">
        <v>23989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23989</v>
      </c>
      <c r="X12" s="60"/>
      <c r="Y12" s="60">
        <v>23989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5437907</v>
      </c>
      <c r="D13" s="155">
        <v>0</v>
      </c>
      <c r="E13" s="156">
        <v>6500000</v>
      </c>
      <c r="F13" s="60">
        <v>6500000</v>
      </c>
      <c r="G13" s="60">
        <v>108386</v>
      </c>
      <c r="H13" s="60">
        <v>1026964</v>
      </c>
      <c r="I13" s="60">
        <v>344898</v>
      </c>
      <c r="J13" s="60">
        <v>1480248</v>
      </c>
      <c r="K13" s="60">
        <v>138793</v>
      </c>
      <c r="L13" s="60">
        <v>0</v>
      </c>
      <c r="M13" s="60">
        <v>85454</v>
      </c>
      <c r="N13" s="60">
        <v>224247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1704495</v>
      </c>
      <c r="X13" s="60">
        <v>924345</v>
      </c>
      <c r="Y13" s="60">
        <v>780150</v>
      </c>
      <c r="Z13" s="140">
        <v>84.4</v>
      </c>
      <c r="AA13" s="155">
        <v>6500000</v>
      </c>
    </row>
    <row r="14" spans="1:27" ht="12.75">
      <c r="A14" s="181" t="s">
        <v>110</v>
      </c>
      <c r="B14" s="185"/>
      <c r="C14" s="155">
        <v>39628665</v>
      </c>
      <c r="D14" s="155">
        <v>0</v>
      </c>
      <c r="E14" s="156">
        <v>31580600</v>
      </c>
      <c r="F14" s="60">
        <v>31580600</v>
      </c>
      <c r="G14" s="60">
        <v>2261337</v>
      </c>
      <c r="H14" s="60">
        <v>0</v>
      </c>
      <c r="I14" s="60">
        <v>0</v>
      </c>
      <c r="J14" s="60">
        <v>2261337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2261337</v>
      </c>
      <c r="X14" s="60">
        <v>6629624</v>
      </c>
      <c r="Y14" s="60">
        <v>-4368287</v>
      </c>
      <c r="Z14" s="140">
        <v>-65.89</v>
      </c>
      <c r="AA14" s="155">
        <v>31580600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772495042</v>
      </c>
      <c r="D19" s="155">
        <v>0</v>
      </c>
      <c r="E19" s="156">
        <v>858918000</v>
      </c>
      <c r="F19" s="60">
        <v>858918000</v>
      </c>
      <c r="G19" s="60">
        <v>273274000</v>
      </c>
      <c r="H19" s="60">
        <v>1968389</v>
      </c>
      <c r="I19" s="60">
        <v>7023752</v>
      </c>
      <c r="J19" s="60">
        <v>282266141</v>
      </c>
      <c r="K19" s="60">
        <v>3486279</v>
      </c>
      <c r="L19" s="60">
        <v>777758</v>
      </c>
      <c r="M19" s="60">
        <v>236476000</v>
      </c>
      <c r="N19" s="60">
        <v>240740037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523006178</v>
      </c>
      <c r="X19" s="60">
        <v>600798583</v>
      </c>
      <c r="Y19" s="60">
        <v>-77792405</v>
      </c>
      <c r="Z19" s="140">
        <v>-12.95</v>
      </c>
      <c r="AA19" s="155">
        <v>858918000</v>
      </c>
    </row>
    <row r="20" spans="1:27" ht="12.75">
      <c r="A20" s="181" t="s">
        <v>35</v>
      </c>
      <c r="B20" s="185"/>
      <c r="C20" s="155">
        <v>6522398</v>
      </c>
      <c r="D20" s="155">
        <v>0</v>
      </c>
      <c r="E20" s="156">
        <v>87336393</v>
      </c>
      <c r="F20" s="54">
        <v>87336393</v>
      </c>
      <c r="G20" s="54">
        <v>686272</v>
      </c>
      <c r="H20" s="54">
        <v>3851830</v>
      </c>
      <c r="I20" s="54">
        <v>43252023</v>
      </c>
      <c r="J20" s="54">
        <v>47790125</v>
      </c>
      <c r="K20" s="54">
        <v>0</v>
      </c>
      <c r="L20" s="54">
        <v>43260</v>
      </c>
      <c r="M20" s="54">
        <v>9800</v>
      </c>
      <c r="N20" s="54">
        <v>53060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47843185</v>
      </c>
      <c r="X20" s="54">
        <v>43198441</v>
      </c>
      <c r="Y20" s="54">
        <v>4644744</v>
      </c>
      <c r="Z20" s="184">
        <v>10.75</v>
      </c>
      <c r="AA20" s="130">
        <v>87336393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1002934106</v>
      </c>
      <c r="D22" s="188">
        <f>SUM(D5:D21)</f>
        <v>0</v>
      </c>
      <c r="E22" s="189">
        <f t="shared" si="0"/>
        <v>1198627581</v>
      </c>
      <c r="F22" s="190">
        <f t="shared" si="0"/>
        <v>1198627581</v>
      </c>
      <c r="G22" s="190">
        <f t="shared" si="0"/>
        <v>290168320</v>
      </c>
      <c r="H22" s="190">
        <f t="shared" si="0"/>
        <v>45697239</v>
      </c>
      <c r="I22" s="190">
        <f t="shared" si="0"/>
        <v>74221376</v>
      </c>
      <c r="J22" s="190">
        <f t="shared" si="0"/>
        <v>410086935</v>
      </c>
      <c r="K22" s="190">
        <f t="shared" si="0"/>
        <v>3639924</v>
      </c>
      <c r="L22" s="190">
        <f t="shared" si="0"/>
        <v>870268</v>
      </c>
      <c r="M22" s="190">
        <f t="shared" si="0"/>
        <v>236589300</v>
      </c>
      <c r="N22" s="190">
        <f t="shared" si="0"/>
        <v>241099492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651186427</v>
      </c>
      <c r="X22" s="190">
        <f t="shared" si="0"/>
        <v>721472882</v>
      </c>
      <c r="Y22" s="190">
        <f t="shared" si="0"/>
        <v>-70286455</v>
      </c>
      <c r="Z22" s="191">
        <f>+IF(X22&lt;&gt;0,+(Y22/X22)*100,0)</f>
        <v>-9.742078566440144</v>
      </c>
      <c r="AA22" s="188">
        <f>SUM(AA5:AA21)</f>
        <v>1198627581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376318320</v>
      </c>
      <c r="D25" s="155">
        <v>0</v>
      </c>
      <c r="E25" s="156">
        <v>411622859</v>
      </c>
      <c r="F25" s="60">
        <v>411622859</v>
      </c>
      <c r="G25" s="60">
        <v>32135467</v>
      </c>
      <c r="H25" s="60">
        <v>35396337</v>
      </c>
      <c r="I25" s="60">
        <v>26437474</v>
      </c>
      <c r="J25" s="60">
        <v>93969278</v>
      </c>
      <c r="K25" s="60">
        <v>25307540</v>
      </c>
      <c r="L25" s="60">
        <v>32986597</v>
      </c>
      <c r="M25" s="60">
        <v>25613431</v>
      </c>
      <c r="N25" s="60">
        <v>83907568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177876846</v>
      </c>
      <c r="X25" s="60">
        <v>168465603</v>
      </c>
      <c r="Y25" s="60">
        <v>9411243</v>
      </c>
      <c r="Z25" s="140">
        <v>5.59</v>
      </c>
      <c r="AA25" s="155">
        <v>411622859</v>
      </c>
    </row>
    <row r="26" spans="1:27" ht="12.75">
      <c r="A26" s="183" t="s">
        <v>38</v>
      </c>
      <c r="B26" s="182"/>
      <c r="C26" s="155">
        <v>13179128</v>
      </c>
      <c r="D26" s="155">
        <v>0</v>
      </c>
      <c r="E26" s="156">
        <v>12307750</v>
      </c>
      <c r="F26" s="60">
        <v>12307750</v>
      </c>
      <c r="G26" s="60">
        <v>967530</v>
      </c>
      <c r="H26" s="60">
        <v>1066253</v>
      </c>
      <c r="I26" s="60">
        <v>1087676</v>
      </c>
      <c r="J26" s="60">
        <v>3121459</v>
      </c>
      <c r="K26" s="60">
        <v>1071353</v>
      </c>
      <c r="L26" s="60">
        <v>1118699</v>
      </c>
      <c r="M26" s="60">
        <v>1087196</v>
      </c>
      <c r="N26" s="60">
        <v>3277248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6398707</v>
      </c>
      <c r="X26" s="60">
        <v>5604462</v>
      </c>
      <c r="Y26" s="60">
        <v>794245</v>
      </c>
      <c r="Z26" s="140">
        <v>14.17</v>
      </c>
      <c r="AA26" s="155">
        <v>12307750</v>
      </c>
    </row>
    <row r="27" spans="1:27" ht="12.75">
      <c r="A27" s="183" t="s">
        <v>118</v>
      </c>
      <c r="B27" s="182"/>
      <c r="C27" s="155">
        <v>65967708</v>
      </c>
      <c r="D27" s="155">
        <v>0</v>
      </c>
      <c r="E27" s="156">
        <v>24121785</v>
      </c>
      <c r="F27" s="60">
        <v>24121785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24121785</v>
      </c>
    </row>
    <row r="28" spans="1:27" ht="12.75">
      <c r="A28" s="183" t="s">
        <v>39</v>
      </c>
      <c r="B28" s="182"/>
      <c r="C28" s="155">
        <v>177883700</v>
      </c>
      <c r="D28" s="155">
        <v>0</v>
      </c>
      <c r="E28" s="156">
        <v>184687757</v>
      </c>
      <c r="F28" s="60">
        <v>184687757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71196989</v>
      </c>
      <c r="Y28" s="60">
        <v>-71196989</v>
      </c>
      <c r="Z28" s="140">
        <v>-100</v>
      </c>
      <c r="AA28" s="155">
        <v>184687757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288788796</v>
      </c>
      <c r="D30" s="155">
        <v>0</v>
      </c>
      <c r="E30" s="156">
        <v>272840000</v>
      </c>
      <c r="F30" s="60">
        <v>272840000</v>
      </c>
      <c r="G30" s="60">
        <v>11900</v>
      </c>
      <c r="H30" s="60">
        <v>3828255</v>
      </c>
      <c r="I30" s="60">
        <v>0</v>
      </c>
      <c r="J30" s="60">
        <v>3840155</v>
      </c>
      <c r="K30" s="60">
        <v>0</v>
      </c>
      <c r="L30" s="60">
        <v>3217391</v>
      </c>
      <c r="M30" s="60">
        <v>0</v>
      </c>
      <c r="N30" s="60">
        <v>3217391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7057546</v>
      </c>
      <c r="X30" s="60">
        <v>167000000</v>
      </c>
      <c r="Y30" s="60">
        <v>-159942454</v>
      </c>
      <c r="Z30" s="140">
        <v>-95.77</v>
      </c>
      <c r="AA30" s="155">
        <v>272840000</v>
      </c>
    </row>
    <row r="31" spans="1:27" ht="12.75">
      <c r="A31" s="183" t="s">
        <v>120</v>
      </c>
      <c r="B31" s="182"/>
      <c r="C31" s="155">
        <v>64406800</v>
      </c>
      <c r="D31" s="155">
        <v>0</v>
      </c>
      <c r="E31" s="156">
        <v>96468824</v>
      </c>
      <c r="F31" s="60">
        <v>96468824</v>
      </c>
      <c r="G31" s="60">
        <v>2306832</v>
      </c>
      <c r="H31" s="60">
        <v>9198187</v>
      </c>
      <c r="I31" s="60">
        <v>1576668</v>
      </c>
      <c r="J31" s="60">
        <v>13081687</v>
      </c>
      <c r="K31" s="60">
        <v>5238522</v>
      </c>
      <c r="L31" s="60">
        <v>5079858</v>
      </c>
      <c r="M31" s="60">
        <v>17305121</v>
      </c>
      <c r="N31" s="60">
        <v>27623501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40705188</v>
      </c>
      <c r="X31" s="60">
        <v>33861853</v>
      </c>
      <c r="Y31" s="60">
        <v>6843335</v>
      </c>
      <c r="Z31" s="140">
        <v>20.21</v>
      </c>
      <c r="AA31" s="155">
        <v>96468824</v>
      </c>
    </row>
    <row r="32" spans="1:27" ht="12.75">
      <c r="A32" s="183" t="s">
        <v>121</v>
      </c>
      <c r="B32" s="182"/>
      <c r="C32" s="155">
        <v>68498688</v>
      </c>
      <c r="D32" s="155">
        <v>0</v>
      </c>
      <c r="E32" s="156">
        <v>18376660</v>
      </c>
      <c r="F32" s="60">
        <v>18376660</v>
      </c>
      <c r="G32" s="60">
        <v>3686635</v>
      </c>
      <c r="H32" s="60">
        <v>1417625</v>
      </c>
      <c r="I32" s="60">
        <v>230444</v>
      </c>
      <c r="J32" s="60">
        <v>5334704</v>
      </c>
      <c r="K32" s="60">
        <v>1924969</v>
      </c>
      <c r="L32" s="60">
        <v>982099</v>
      </c>
      <c r="M32" s="60">
        <v>4220409</v>
      </c>
      <c r="N32" s="60">
        <v>7127477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12462181</v>
      </c>
      <c r="X32" s="60">
        <v>6718644</v>
      </c>
      <c r="Y32" s="60">
        <v>5743537</v>
      </c>
      <c r="Z32" s="140">
        <v>85.49</v>
      </c>
      <c r="AA32" s="155">
        <v>18376660</v>
      </c>
    </row>
    <row r="33" spans="1:27" ht="12.75">
      <c r="A33" s="183" t="s">
        <v>42</v>
      </c>
      <c r="B33" s="182"/>
      <c r="C33" s="155">
        <v>1325647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144675628</v>
      </c>
      <c r="D34" s="155">
        <v>0</v>
      </c>
      <c r="E34" s="156">
        <v>204444030</v>
      </c>
      <c r="F34" s="60">
        <v>204444030</v>
      </c>
      <c r="G34" s="60">
        <v>3550284</v>
      </c>
      <c r="H34" s="60">
        <v>12411580</v>
      </c>
      <c r="I34" s="60">
        <v>17198777</v>
      </c>
      <c r="J34" s="60">
        <v>33160641</v>
      </c>
      <c r="K34" s="60">
        <v>16708540</v>
      </c>
      <c r="L34" s="60">
        <v>14610714</v>
      </c>
      <c r="M34" s="60">
        <v>11801193</v>
      </c>
      <c r="N34" s="60">
        <v>43120447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76281088</v>
      </c>
      <c r="X34" s="60">
        <v>109004325</v>
      </c>
      <c r="Y34" s="60">
        <v>-32723237</v>
      </c>
      <c r="Z34" s="140">
        <v>-30.02</v>
      </c>
      <c r="AA34" s="155">
        <v>204444030</v>
      </c>
    </row>
    <row r="35" spans="1:27" ht="12.75">
      <c r="A35" s="181" t="s">
        <v>122</v>
      </c>
      <c r="B35" s="185"/>
      <c r="C35" s="155">
        <v>26304809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1227349224</v>
      </c>
      <c r="D36" s="188">
        <f>SUM(D25:D35)</f>
        <v>0</v>
      </c>
      <c r="E36" s="189">
        <f t="shared" si="1"/>
        <v>1224869665</v>
      </c>
      <c r="F36" s="190">
        <f t="shared" si="1"/>
        <v>1224869665</v>
      </c>
      <c r="G36" s="190">
        <f t="shared" si="1"/>
        <v>42658648</v>
      </c>
      <c r="H36" s="190">
        <f t="shared" si="1"/>
        <v>63318237</v>
      </c>
      <c r="I36" s="190">
        <f t="shared" si="1"/>
        <v>46531039</v>
      </c>
      <c r="J36" s="190">
        <f t="shared" si="1"/>
        <v>152507924</v>
      </c>
      <c r="K36" s="190">
        <f t="shared" si="1"/>
        <v>50250924</v>
      </c>
      <c r="L36" s="190">
        <f t="shared" si="1"/>
        <v>57995358</v>
      </c>
      <c r="M36" s="190">
        <f t="shared" si="1"/>
        <v>60027350</v>
      </c>
      <c r="N36" s="190">
        <f t="shared" si="1"/>
        <v>168273632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320781556</v>
      </c>
      <c r="X36" s="190">
        <f t="shared" si="1"/>
        <v>561851876</v>
      </c>
      <c r="Y36" s="190">
        <f t="shared" si="1"/>
        <v>-241070320</v>
      </c>
      <c r="Z36" s="191">
        <f>+IF(X36&lt;&gt;0,+(Y36/X36)*100,0)</f>
        <v>-42.90638338991681</v>
      </c>
      <c r="AA36" s="188">
        <f>SUM(AA25:AA35)</f>
        <v>1224869665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-224415118</v>
      </c>
      <c r="D38" s="199">
        <f>+D22-D36</f>
        <v>0</v>
      </c>
      <c r="E38" s="200">
        <f t="shared" si="2"/>
        <v>-26242084</v>
      </c>
      <c r="F38" s="106">
        <f t="shared" si="2"/>
        <v>-26242084</v>
      </c>
      <c r="G38" s="106">
        <f t="shared" si="2"/>
        <v>247509672</v>
      </c>
      <c r="H38" s="106">
        <f t="shared" si="2"/>
        <v>-17620998</v>
      </c>
      <c r="I38" s="106">
        <f t="shared" si="2"/>
        <v>27690337</v>
      </c>
      <c r="J38" s="106">
        <f t="shared" si="2"/>
        <v>257579011</v>
      </c>
      <c r="K38" s="106">
        <f t="shared" si="2"/>
        <v>-46611000</v>
      </c>
      <c r="L38" s="106">
        <f t="shared" si="2"/>
        <v>-57125090</v>
      </c>
      <c r="M38" s="106">
        <f t="shared" si="2"/>
        <v>176561950</v>
      </c>
      <c r="N38" s="106">
        <f t="shared" si="2"/>
        <v>72825860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330404871</v>
      </c>
      <c r="X38" s="106">
        <f>IF(F22=F36,0,X22-X36)</f>
        <v>159621006</v>
      </c>
      <c r="Y38" s="106">
        <f t="shared" si="2"/>
        <v>170783865</v>
      </c>
      <c r="Z38" s="201">
        <f>+IF(X38&lt;&gt;0,+(Y38/X38)*100,0)</f>
        <v>106.99335211557306</v>
      </c>
      <c r="AA38" s="199">
        <f>+AA22-AA36</f>
        <v>-26242084</v>
      </c>
    </row>
    <row r="39" spans="1:27" ht="12.75">
      <c r="A39" s="181" t="s">
        <v>46</v>
      </c>
      <c r="B39" s="185"/>
      <c r="C39" s="155">
        <v>481695081</v>
      </c>
      <c r="D39" s="155">
        <v>0</v>
      </c>
      <c r="E39" s="156">
        <v>553699000</v>
      </c>
      <c r="F39" s="60">
        <v>553699000</v>
      </c>
      <c r="G39" s="60">
        <v>0</v>
      </c>
      <c r="H39" s="60">
        <v>10699413</v>
      </c>
      <c r="I39" s="60">
        <v>15390141</v>
      </c>
      <c r="J39" s="60">
        <v>26089554</v>
      </c>
      <c r="K39" s="60">
        <v>76211534</v>
      </c>
      <c r="L39" s="60">
        <v>59161250</v>
      </c>
      <c r="M39" s="60">
        <v>84021772</v>
      </c>
      <c r="N39" s="60">
        <v>219394556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245484110</v>
      </c>
      <c r="X39" s="60">
        <v>421775000</v>
      </c>
      <c r="Y39" s="60">
        <v>-176290890</v>
      </c>
      <c r="Z39" s="140">
        <v>-41.8</v>
      </c>
      <c r="AA39" s="155">
        <v>553699000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257279963</v>
      </c>
      <c r="D42" s="206">
        <f>SUM(D38:D41)</f>
        <v>0</v>
      </c>
      <c r="E42" s="207">
        <f t="shared" si="3"/>
        <v>527456916</v>
      </c>
      <c r="F42" s="88">
        <f t="shared" si="3"/>
        <v>527456916</v>
      </c>
      <c r="G42" s="88">
        <f t="shared" si="3"/>
        <v>247509672</v>
      </c>
      <c r="H42" s="88">
        <f t="shared" si="3"/>
        <v>-6921585</v>
      </c>
      <c r="I42" s="88">
        <f t="shared" si="3"/>
        <v>43080478</v>
      </c>
      <c r="J42" s="88">
        <f t="shared" si="3"/>
        <v>283668565</v>
      </c>
      <c r="K42" s="88">
        <f t="shared" si="3"/>
        <v>29600534</v>
      </c>
      <c r="L42" s="88">
        <f t="shared" si="3"/>
        <v>2036160</v>
      </c>
      <c r="M42" s="88">
        <f t="shared" si="3"/>
        <v>260583722</v>
      </c>
      <c r="N42" s="88">
        <f t="shared" si="3"/>
        <v>292220416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575888981</v>
      </c>
      <c r="X42" s="88">
        <f t="shared" si="3"/>
        <v>581396006</v>
      </c>
      <c r="Y42" s="88">
        <f t="shared" si="3"/>
        <v>-5507025</v>
      </c>
      <c r="Z42" s="208">
        <f>+IF(X42&lt;&gt;0,+(Y42/X42)*100,0)</f>
        <v>-0.9472072293527246</v>
      </c>
      <c r="AA42" s="206">
        <f>SUM(AA38:AA41)</f>
        <v>527456916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257279963</v>
      </c>
      <c r="D44" s="210">
        <f>+D42-D43</f>
        <v>0</v>
      </c>
      <c r="E44" s="211">
        <f t="shared" si="4"/>
        <v>527456916</v>
      </c>
      <c r="F44" s="77">
        <f t="shared" si="4"/>
        <v>527456916</v>
      </c>
      <c r="G44" s="77">
        <f t="shared" si="4"/>
        <v>247509672</v>
      </c>
      <c r="H44" s="77">
        <f t="shared" si="4"/>
        <v>-6921585</v>
      </c>
      <c r="I44" s="77">
        <f t="shared" si="4"/>
        <v>43080478</v>
      </c>
      <c r="J44" s="77">
        <f t="shared" si="4"/>
        <v>283668565</v>
      </c>
      <c r="K44" s="77">
        <f t="shared" si="4"/>
        <v>29600534</v>
      </c>
      <c r="L44" s="77">
        <f t="shared" si="4"/>
        <v>2036160</v>
      </c>
      <c r="M44" s="77">
        <f t="shared" si="4"/>
        <v>260583722</v>
      </c>
      <c r="N44" s="77">
        <f t="shared" si="4"/>
        <v>292220416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575888981</v>
      </c>
      <c r="X44" s="77">
        <f t="shared" si="4"/>
        <v>581396006</v>
      </c>
      <c r="Y44" s="77">
        <f t="shared" si="4"/>
        <v>-5507025</v>
      </c>
      <c r="Z44" s="212">
        <f>+IF(X44&lt;&gt;0,+(Y44/X44)*100,0)</f>
        <v>-0.9472072293527246</v>
      </c>
      <c r="AA44" s="210">
        <f>+AA42-AA43</f>
        <v>527456916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257279963</v>
      </c>
      <c r="D46" s="206">
        <f>SUM(D44:D45)</f>
        <v>0</v>
      </c>
      <c r="E46" s="207">
        <f t="shared" si="5"/>
        <v>527456916</v>
      </c>
      <c r="F46" s="88">
        <f t="shared" si="5"/>
        <v>527456916</v>
      </c>
      <c r="G46" s="88">
        <f t="shared" si="5"/>
        <v>247509672</v>
      </c>
      <c r="H46" s="88">
        <f t="shared" si="5"/>
        <v>-6921585</v>
      </c>
      <c r="I46" s="88">
        <f t="shared" si="5"/>
        <v>43080478</v>
      </c>
      <c r="J46" s="88">
        <f t="shared" si="5"/>
        <v>283668565</v>
      </c>
      <c r="K46" s="88">
        <f t="shared" si="5"/>
        <v>29600534</v>
      </c>
      <c r="L46" s="88">
        <f t="shared" si="5"/>
        <v>2036160</v>
      </c>
      <c r="M46" s="88">
        <f t="shared" si="5"/>
        <v>260583722</v>
      </c>
      <c r="N46" s="88">
        <f t="shared" si="5"/>
        <v>292220416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575888981</v>
      </c>
      <c r="X46" s="88">
        <f t="shared" si="5"/>
        <v>581396006</v>
      </c>
      <c r="Y46" s="88">
        <f t="shared" si="5"/>
        <v>-5507025</v>
      </c>
      <c r="Z46" s="208">
        <f>+IF(X46&lt;&gt;0,+(Y46/X46)*100,0)</f>
        <v>-0.9472072293527246</v>
      </c>
      <c r="AA46" s="206">
        <f>SUM(AA44:AA45)</f>
        <v>527456916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257279963</v>
      </c>
      <c r="D48" s="217">
        <f>SUM(D46:D47)</f>
        <v>0</v>
      </c>
      <c r="E48" s="218">
        <f t="shared" si="6"/>
        <v>527456916</v>
      </c>
      <c r="F48" s="219">
        <f t="shared" si="6"/>
        <v>527456916</v>
      </c>
      <c r="G48" s="219">
        <f t="shared" si="6"/>
        <v>247509672</v>
      </c>
      <c r="H48" s="220">
        <f t="shared" si="6"/>
        <v>-6921585</v>
      </c>
      <c r="I48" s="220">
        <f t="shared" si="6"/>
        <v>43080478</v>
      </c>
      <c r="J48" s="220">
        <f t="shared" si="6"/>
        <v>283668565</v>
      </c>
      <c r="K48" s="220">
        <f t="shared" si="6"/>
        <v>29600534</v>
      </c>
      <c r="L48" s="220">
        <f t="shared" si="6"/>
        <v>2036160</v>
      </c>
      <c r="M48" s="219">
        <f t="shared" si="6"/>
        <v>260583722</v>
      </c>
      <c r="N48" s="219">
        <f t="shared" si="6"/>
        <v>292220416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575888981</v>
      </c>
      <c r="X48" s="220">
        <f t="shared" si="6"/>
        <v>581396006</v>
      </c>
      <c r="Y48" s="220">
        <f t="shared" si="6"/>
        <v>-5507025</v>
      </c>
      <c r="Z48" s="221">
        <f>+IF(X48&lt;&gt;0,+(Y48/X48)*100,0)</f>
        <v>-0.9472072293527246</v>
      </c>
      <c r="AA48" s="222">
        <f>SUM(AA46:AA47)</f>
        <v>527456916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8560000</v>
      </c>
      <c r="F5" s="100">
        <f t="shared" si="0"/>
        <v>8560000</v>
      </c>
      <c r="G5" s="100">
        <f t="shared" si="0"/>
        <v>0</v>
      </c>
      <c r="H5" s="100">
        <f t="shared" si="0"/>
        <v>17181</v>
      </c>
      <c r="I5" s="100">
        <f t="shared" si="0"/>
        <v>30000</v>
      </c>
      <c r="J5" s="100">
        <f t="shared" si="0"/>
        <v>47181</v>
      </c>
      <c r="K5" s="100">
        <f t="shared" si="0"/>
        <v>106425</v>
      </c>
      <c r="L5" s="100">
        <f t="shared" si="0"/>
        <v>0</v>
      </c>
      <c r="M5" s="100">
        <f t="shared" si="0"/>
        <v>39800</v>
      </c>
      <c r="N5" s="100">
        <f t="shared" si="0"/>
        <v>146225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193406</v>
      </c>
      <c r="X5" s="100">
        <f t="shared" si="0"/>
        <v>370000</v>
      </c>
      <c r="Y5" s="100">
        <f t="shared" si="0"/>
        <v>-176594</v>
      </c>
      <c r="Z5" s="137">
        <f>+IF(X5&lt;&gt;0,+(Y5/X5)*100,0)</f>
        <v>-47.72810810810811</v>
      </c>
      <c r="AA5" s="153">
        <f>SUM(AA6:AA8)</f>
        <v>8560000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8560000</v>
      </c>
      <c r="F7" s="159">
        <v>8560000</v>
      </c>
      <c r="G7" s="159"/>
      <c r="H7" s="159">
        <v>17181</v>
      </c>
      <c r="I7" s="159">
        <v>30000</v>
      </c>
      <c r="J7" s="159">
        <v>47181</v>
      </c>
      <c r="K7" s="159">
        <v>83300</v>
      </c>
      <c r="L7" s="159"/>
      <c r="M7" s="159">
        <v>30000</v>
      </c>
      <c r="N7" s="159">
        <v>113300</v>
      </c>
      <c r="O7" s="159"/>
      <c r="P7" s="159"/>
      <c r="Q7" s="159"/>
      <c r="R7" s="159"/>
      <c r="S7" s="159"/>
      <c r="T7" s="159"/>
      <c r="U7" s="159"/>
      <c r="V7" s="159"/>
      <c r="W7" s="159">
        <v>160481</v>
      </c>
      <c r="X7" s="159">
        <v>370000</v>
      </c>
      <c r="Y7" s="159">
        <v>-209519</v>
      </c>
      <c r="Z7" s="141">
        <v>-56.63</v>
      </c>
      <c r="AA7" s="225">
        <v>8560000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23125</v>
      </c>
      <c r="L8" s="60"/>
      <c r="M8" s="60">
        <v>9800</v>
      </c>
      <c r="N8" s="60">
        <v>32925</v>
      </c>
      <c r="O8" s="60"/>
      <c r="P8" s="60"/>
      <c r="Q8" s="60"/>
      <c r="R8" s="60"/>
      <c r="S8" s="60"/>
      <c r="T8" s="60"/>
      <c r="U8" s="60"/>
      <c r="V8" s="60"/>
      <c r="W8" s="60">
        <v>32925</v>
      </c>
      <c r="X8" s="60"/>
      <c r="Y8" s="60">
        <v>32925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19200000</v>
      </c>
      <c r="F9" s="100">
        <f t="shared" si="1"/>
        <v>19200000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3966256</v>
      </c>
      <c r="Y9" s="100">
        <f t="shared" si="1"/>
        <v>-3966256</v>
      </c>
      <c r="Z9" s="137">
        <f>+IF(X9&lt;&gt;0,+(Y9/X9)*100,0)</f>
        <v>-100</v>
      </c>
      <c r="AA9" s="102">
        <f>SUM(AA10:AA14)</f>
        <v>19200000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19200000</v>
      </c>
      <c r="F12" s="60">
        <v>19200000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3966256</v>
      </c>
      <c r="Y12" s="60">
        <v>-3966256</v>
      </c>
      <c r="Z12" s="140">
        <v>-100</v>
      </c>
      <c r="AA12" s="62">
        <v>19200000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477355287</v>
      </c>
      <c r="D19" s="153">
        <f>SUM(D20:D23)</f>
        <v>0</v>
      </c>
      <c r="E19" s="154">
        <f t="shared" si="3"/>
        <v>553699000</v>
      </c>
      <c r="F19" s="100">
        <f t="shared" si="3"/>
        <v>553699000</v>
      </c>
      <c r="G19" s="100">
        <f t="shared" si="3"/>
        <v>0</v>
      </c>
      <c r="H19" s="100">
        <f t="shared" si="3"/>
        <v>24972040</v>
      </c>
      <c r="I19" s="100">
        <f t="shared" si="3"/>
        <v>34061549</v>
      </c>
      <c r="J19" s="100">
        <f t="shared" si="3"/>
        <v>59033589</v>
      </c>
      <c r="K19" s="100">
        <f t="shared" si="3"/>
        <v>75663198</v>
      </c>
      <c r="L19" s="100">
        <f t="shared" si="3"/>
        <v>67259924</v>
      </c>
      <c r="M19" s="100">
        <f t="shared" si="3"/>
        <v>63875129</v>
      </c>
      <c r="N19" s="100">
        <f t="shared" si="3"/>
        <v>206798251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265831840</v>
      </c>
      <c r="X19" s="100">
        <f t="shared" si="3"/>
        <v>177618795</v>
      </c>
      <c r="Y19" s="100">
        <f t="shared" si="3"/>
        <v>88213045</v>
      </c>
      <c r="Z19" s="137">
        <f>+IF(X19&lt;&gt;0,+(Y19/X19)*100,0)</f>
        <v>49.6642514661807</v>
      </c>
      <c r="AA19" s="102">
        <f>SUM(AA20:AA23)</f>
        <v>553699000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477355287</v>
      </c>
      <c r="D21" s="155"/>
      <c r="E21" s="156">
        <v>488699000</v>
      </c>
      <c r="F21" s="60">
        <v>488699000</v>
      </c>
      <c r="G21" s="60"/>
      <c r="H21" s="60">
        <v>24972040</v>
      </c>
      <c r="I21" s="60">
        <v>34061549</v>
      </c>
      <c r="J21" s="60">
        <v>59033589</v>
      </c>
      <c r="K21" s="60">
        <v>72881027</v>
      </c>
      <c r="L21" s="60">
        <v>64737822</v>
      </c>
      <c r="M21" s="60">
        <v>63875129</v>
      </c>
      <c r="N21" s="60">
        <v>201493978</v>
      </c>
      <c r="O21" s="60"/>
      <c r="P21" s="60"/>
      <c r="Q21" s="60"/>
      <c r="R21" s="60"/>
      <c r="S21" s="60"/>
      <c r="T21" s="60"/>
      <c r="U21" s="60"/>
      <c r="V21" s="60"/>
      <c r="W21" s="60">
        <v>260527567</v>
      </c>
      <c r="X21" s="60">
        <v>165618795</v>
      </c>
      <c r="Y21" s="60">
        <v>94908772</v>
      </c>
      <c r="Z21" s="140">
        <v>57.31</v>
      </c>
      <c r="AA21" s="62">
        <v>488699000</v>
      </c>
    </row>
    <row r="22" spans="1:27" ht="12.75">
      <c r="A22" s="138" t="s">
        <v>91</v>
      </c>
      <c r="B22" s="136"/>
      <c r="C22" s="157"/>
      <c r="D22" s="157"/>
      <c r="E22" s="158">
        <v>65000000</v>
      </c>
      <c r="F22" s="159">
        <v>65000000</v>
      </c>
      <c r="G22" s="159"/>
      <c r="H22" s="159"/>
      <c r="I22" s="159"/>
      <c r="J22" s="159"/>
      <c r="K22" s="159">
        <v>2782171</v>
      </c>
      <c r="L22" s="159">
        <v>2522102</v>
      </c>
      <c r="M22" s="159"/>
      <c r="N22" s="159">
        <v>5304273</v>
      </c>
      <c r="O22" s="159"/>
      <c r="P22" s="159"/>
      <c r="Q22" s="159"/>
      <c r="R22" s="159"/>
      <c r="S22" s="159"/>
      <c r="T22" s="159"/>
      <c r="U22" s="159"/>
      <c r="V22" s="159"/>
      <c r="W22" s="159">
        <v>5304273</v>
      </c>
      <c r="X22" s="159">
        <v>12000000</v>
      </c>
      <c r="Y22" s="159">
        <v>-6695727</v>
      </c>
      <c r="Z22" s="141">
        <v>-55.8</v>
      </c>
      <c r="AA22" s="225">
        <v>65000000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477355287</v>
      </c>
      <c r="D25" s="217">
        <f>+D5+D9+D15+D19+D24</f>
        <v>0</v>
      </c>
      <c r="E25" s="230">
        <f t="shared" si="4"/>
        <v>581459000</v>
      </c>
      <c r="F25" s="219">
        <f t="shared" si="4"/>
        <v>581459000</v>
      </c>
      <c r="G25" s="219">
        <f t="shared" si="4"/>
        <v>0</v>
      </c>
      <c r="H25" s="219">
        <f t="shared" si="4"/>
        <v>24989221</v>
      </c>
      <c r="I25" s="219">
        <f t="shared" si="4"/>
        <v>34091549</v>
      </c>
      <c r="J25" s="219">
        <f t="shared" si="4"/>
        <v>59080770</v>
      </c>
      <c r="K25" s="219">
        <f t="shared" si="4"/>
        <v>75769623</v>
      </c>
      <c r="L25" s="219">
        <f t="shared" si="4"/>
        <v>67259924</v>
      </c>
      <c r="M25" s="219">
        <f t="shared" si="4"/>
        <v>63914929</v>
      </c>
      <c r="N25" s="219">
        <f t="shared" si="4"/>
        <v>206944476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266025246</v>
      </c>
      <c r="X25" s="219">
        <f t="shared" si="4"/>
        <v>181955051</v>
      </c>
      <c r="Y25" s="219">
        <f t="shared" si="4"/>
        <v>84070195</v>
      </c>
      <c r="Z25" s="231">
        <f>+IF(X25&lt;&gt;0,+(Y25/X25)*100,0)</f>
        <v>46.20382591082893</v>
      </c>
      <c r="AA25" s="232">
        <f>+AA5+AA9+AA15+AA19+AA24</f>
        <v>581459000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464501066</v>
      </c>
      <c r="D28" s="155"/>
      <c r="E28" s="156">
        <v>553699000</v>
      </c>
      <c r="F28" s="60">
        <v>553699000</v>
      </c>
      <c r="G28" s="60"/>
      <c r="H28" s="60">
        <v>24972040</v>
      </c>
      <c r="I28" s="60">
        <v>34061549</v>
      </c>
      <c r="J28" s="60">
        <v>59033589</v>
      </c>
      <c r="K28" s="60">
        <v>75663198</v>
      </c>
      <c r="L28" s="60">
        <v>67259924</v>
      </c>
      <c r="M28" s="60">
        <v>63914929</v>
      </c>
      <c r="N28" s="60">
        <v>206838051</v>
      </c>
      <c r="O28" s="60"/>
      <c r="P28" s="60"/>
      <c r="Q28" s="60"/>
      <c r="R28" s="60"/>
      <c r="S28" s="60"/>
      <c r="T28" s="60"/>
      <c r="U28" s="60"/>
      <c r="V28" s="60"/>
      <c r="W28" s="60">
        <v>265871640</v>
      </c>
      <c r="X28" s="60">
        <v>177618795</v>
      </c>
      <c r="Y28" s="60">
        <v>88252845</v>
      </c>
      <c r="Z28" s="140">
        <v>49.69</v>
      </c>
      <c r="AA28" s="155">
        <v>553699000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464501066</v>
      </c>
      <c r="D32" s="210">
        <f>SUM(D28:D31)</f>
        <v>0</v>
      </c>
      <c r="E32" s="211">
        <f t="shared" si="5"/>
        <v>553699000</v>
      </c>
      <c r="F32" s="77">
        <f t="shared" si="5"/>
        <v>553699000</v>
      </c>
      <c r="G32" s="77">
        <f t="shared" si="5"/>
        <v>0</v>
      </c>
      <c r="H32" s="77">
        <f t="shared" si="5"/>
        <v>24972040</v>
      </c>
      <c r="I32" s="77">
        <f t="shared" si="5"/>
        <v>34061549</v>
      </c>
      <c r="J32" s="77">
        <f t="shared" si="5"/>
        <v>59033589</v>
      </c>
      <c r="K32" s="77">
        <f t="shared" si="5"/>
        <v>75663198</v>
      </c>
      <c r="L32" s="77">
        <f t="shared" si="5"/>
        <v>67259924</v>
      </c>
      <c r="M32" s="77">
        <f t="shared" si="5"/>
        <v>63914929</v>
      </c>
      <c r="N32" s="77">
        <f t="shared" si="5"/>
        <v>206838051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265871640</v>
      </c>
      <c r="X32" s="77">
        <f t="shared" si="5"/>
        <v>177618795</v>
      </c>
      <c r="Y32" s="77">
        <f t="shared" si="5"/>
        <v>88252845</v>
      </c>
      <c r="Z32" s="212">
        <f>+IF(X32&lt;&gt;0,+(Y32/X32)*100,0)</f>
        <v>49.68665900475228</v>
      </c>
      <c r="AA32" s="79">
        <f>SUM(AA28:AA31)</f>
        <v>553699000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12854221</v>
      </c>
      <c r="D35" s="155"/>
      <c r="E35" s="156">
        <v>27760000</v>
      </c>
      <c r="F35" s="60">
        <v>27760000</v>
      </c>
      <c r="G35" s="60"/>
      <c r="H35" s="60">
        <v>17181</v>
      </c>
      <c r="I35" s="60">
        <v>30000</v>
      </c>
      <c r="J35" s="60">
        <v>47181</v>
      </c>
      <c r="K35" s="60">
        <v>106425</v>
      </c>
      <c r="L35" s="60"/>
      <c r="M35" s="60"/>
      <c r="N35" s="60">
        <v>106425</v>
      </c>
      <c r="O35" s="60"/>
      <c r="P35" s="60"/>
      <c r="Q35" s="60"/>
      <c r="R35" s="60"/>
      <c r="S35" s="60"/>
      <c r="T35" s="60"/>
      <c r="U35" s="60"/>
      <c r="V35" s="60"/>
      <c r="W35" s="60">
        <v>153606</v>
      </c>
      <c r="X35" s="60">
        <v>2266256</v>
      </c>
      <c r="Y35" s="60">
        <v>-2112650</v>
      </c>
      <c r="Z35" s="140">
        <v>-93.22</v>
      </c>
      <c r="AA35" s="62">
        <v>27760000</v>
      </c>
    </row>
    <row r="36" spans="1:27" ht="12.75">
      <c r="A36" s="238" t="s">
        <v>139</v>
      </c>
      <c r="B36" s="149"/>
      <c r="C36" s="222">
        <f aca="true" t="shared" si="6" ref="C36:Y36">SUM(C32:C35)</f>
        <v>477355287</v>
      </c>
      <c r="D36" s="222">
        <f>SUM(D32:D35)</f>
        <v>0</v>
      </c>
      <c r="E36" s="218">
        <f t="shared" si="6"/>
        <v>581459000</v>
      </c>
      <c r="F36" s="220">
        <f t="shared" si="6"/>
        <v>581459000</v>
      </c>
      <c r="G36" s="220">
        <f t="shared" si="6"/>
        <v>0</v>
      </c>
      <c r="H36" s="220">
        <f t="shared" si="6"/>
        <v>24989221</v>
      </c>
      <c r="I36" s="220">
        <f t="shared" si="6"/>
        <v>34091549</v>
      </c>
      <c r="J36" s="220">
        <f t="shared" si="6"/>
        <v>59080770</v>
      </c>
      <c r="K36" s="220">
        <f t="shared" si="6"/>
        <v>75769623</v>
      </c>
      <c r="L36" s="220">
        <f t="shared" si="6"/>
        <v>67259924</v>
      </c>
      <c r="M36" s="220">
        <f t="shared" si="6"/>
        <v>63914929</v>
      </c>
      <c r="N36" s="220">
        <f t="shared" si="6"/>
        <v>206944476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266025246</v>
      </c>
      <c r="X36" s="220">
        <f t="shared" si="6"/>
        <v>179885051</v>
      </c>
      <c r="Y36" s="220">
        <f t="shared" si="6"/>
        <v>86140195</v>
      </c>
      <c r="Z36" s="221">
        <f>+IF(X36&lt;&gt;0,+(Y36/X36)*100,0)</f>
        <v>47.886244310540285</v>
      </c>
      <c r="AA36" s="239">
        <f>SUM(AA32:AA35)</f>
        <v>581459000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131303664</v>
      </c>
      <c r="D6" s="155"/>
      <c r="E6" s="59">
        <v>7752472</v>
      </c>
      <c r="F6" s="60">
        <v>7752472</v>
      </c>
      <c r="G6" s="60"/>
      <c r="H6" s="60">
        <v>261744271</v>
      </c>
      <c r="I6" s="60">
        <v>261744271</v>
      </c>
      <c r="J6" s="60">
        <v>261744271</v>
      </c>
      <c r="K6" s="60">
        <v>109695612</v>
      </c>
      <c r="L6" s="60">
        <v>127759117</v>
      </c>
      <c r="M6" s="60"/>
      <c r="N6" s="60">
        <v>127759117</v>
      </c>
      <c r="O6" s="60"/>
      <c r="P6" s="60"/>
      <c r="Q6" s="60"/>
      <c r="R6" s="60"/>
      <c r="S6" s="60"/>
      <c r="T6" s="60"/>
      <c r="U6" s="60"/>
      <c r="V6" s="60"/>
      <c r="W6" s="60">
        <v>127759117</v>
      </c>
      <c r="X6" s="60">
        <v>3876236</v>
      </c>
      <c r="Y6" s="60">
        <v>123882881</v>
      </c>
      <c r="Z6" s="140">
        <v>3195.96</v>
      </c>
      <c r="AA6" s="62">
        <v>7752472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73021613</v>
      </c>
      <c r="D8" s="155"/>
      <c r="E8" s="59">
        <v>298578682</v>
      </c>
      <c r="F8" s="60">
        <v>298578682</v>
      </c>
      <c r="G8" s="60"/>
      <c r="H8" s="60">
        <v>73021613</v>
      </c>
      <c r="I8" s="60">
        <v>73021613</v>
      </c>
      <c r="J8" s="60">
        <v>73021613</v>
      </c>
      <c r="K8" s="60">
        <v>73021613</v>
      </c>
      <c r="L8" s="60">
        <v>73021613</v>
      </c>
      <c r="M8" s="60"/>
      <c r="N8" s="60">
        <v>73021613</v>
      </c>
      <c r="O8" s="60"/>
      <c r="P8" s="60"/>
      <c r="Q8" s="60"/>
      <c r="R8" s="60"/>
      <c r="S8" s="60"/>
      <c r="T8" s="60"/>
      <c r="U8" s="60"/>
      <c r="V8" s="60"/>
      <c r="W8" s="60">
        <v>73021613</v>
      </c>
      <c r="X8" s="60">
        <v>149289341</v>
      </c>
      <c r="Y8" s="60">
        <v>-76267728</v>
      </c>
      <c r="Z8" s="140">
        <v>-51.09</v>
      </c>
      <c r="AA8" s="62">
        <v>298578682</v>
      </c>
    </row>
    <row r="9" spans="1:27" ht="12.75">
      <c r="A9" s="249" t="s">
        <v>146</v>
      </c>
      <c r="B9" s="182"/>
      <c r="C9" s="155"/>
      <c r="D9" s="155"/>
      <c r="E9" s="59">
        <v>338752968</v>
      </c>
      <c r="F9" s="60">
        <v>338752968</v>
      </c>
      <c r="G9" s="60"/>
      <c r="H9" s="60">
        <v>228041494</v>
      </c>
      <c r="I9" s="60">
        <v>228041494</v>
      </c>
      <c r="J9" s="60">
        <v>228041494</v>
      </c>
      <c r="K9" s="60">
        <v>228041494</v>
      </c>
      <c r="L9" s="60">
        <v>228041494</v>
      </c>
      <c r="M9" s="60"/>
      <c r="N9" s="60">
        <v>228041494</v>
      </c>
      <c r="O9" s="60"/>
      <c r="P9" s="60"/>
      <c r="Q9" s="60"/>
      <c r="R9" s="60"/>
      <c r="S9" s="60"/>
      <c r="T9" s="60"/>
      <c r="U9" s="60"/>
      <c r="V9" s="60"/>
      <c r="W9" s="60">
        <v>228041494</v>
      </c>
      <c r="X9" s="60">
        <v>169376484</v>
      </c>
      <c r="Y9" s="60">
        <v>58665010</v>
      </c>
      <c r="Z9" s="140">
        <v>34.64</v>
      </c>
      <c r="AA9" s="62">
        <v>338752968</v>
      </c>
    </row>
    <row r="10" spans="1:27" ht="12.75">
      <c r="A10" s="249" t="s">
        <v>147</v>
      </c>
      <c r="B10" s="182"/>
      <c r="C10" s="155">
        <v>332770346</v>
      </c>
      <c r="D10" s="155"/>
      <c r="E10" s="59">
        <v>11303986</v>
      </c>
      <c r="F10" s="60">
        <v>11303986</v>
      </c>
      <c r="G10" s="159"/>
      <c r="H10" s="159">
        <v>104728852</v>
      </c>
      <c r="I10" s="159">
        <v>104728852</v>
      </c>
      <c r="J10" s="60">
        <v>104728852</v>
      </c>
      <c r="K10" s="159">
        <v>104728852</v>
      </c>
      <c r="L10" s="159">
        <v>104728852</v>
      </c>
      <c r="M10" s="60"/>
      <c r="N10" s="159">
        <v>104728852</v>
      </c>
      <c r="O10" s="159"/>
      <c r="P10" s="159"/>
      <c r="Q10" s="60"/>
      <c r="R10" s="159"/>
      <c r="S10" s="159"/>
      <c r="T10" s="60"/>
      <c r="U10" s="159"/>
      <c r="V10" s="159"/>
      <c r="W10" s="159">
        <v>104728852</v>
      </c>
      <c r="X10" s="60">
        <v>5651993</v>
      </c>
      <c r="Y10" s="159">
        <v>99076859</v>
      </c>
      <c r="Z10" s="141">
        <v>1752.95</v>
      </c>
      <c r="AA10" s="225">
        <v>11303986</v>
      </c>
    </row>
    <row r="11" spans="1:27" ht="12.75">
      <c r="A11" s="249" t="s">
        <v>148</v>
      </c>
      <c r="B11" s="182"/>
      <c r="C11" s="155">
        <v>14175417</v>
      </c>
      <c r="D11" s="155"/>
      <c r="E11" s="59">
        <v>15548740</v>
      </c>
      <c r="F11" s="60">
        <v>15548740</v>
      </c>
      <c r="G11" s="60"/>
      <c r="H11" s="60">
        <v>14175417</v>
      </c>
      <c r="I11" s="60">
        <v>14175417</v>
      </c>
      <c r="J11" s="60">
        <v>14175417</v>
      </c>
      <c r="K11" s="60">
        <v>14175417</v>
      </c>
      <c r="L11" s="60">
        <v>14175417</v>
      </c>
      <c r="M11" s="60"/>
      <c r="N11" s="60">
        <v>14175417</v>
      </c>
      <c r="O11" s="60"/>
      <c r="P11" s="60"/>
      <c r="Q11" s="60"/>
      <c r="R11" s="60"/>
      <c r="S11" s="60"/>
      <c r="T11" s="60"/>
      <c r="U11" s="60"/>
      <c r="V11" s="60"/>
      <c r="W11" s="60">
        <v>14175417</v>
      </c>
      <c r="X11" s="60">
        <v>7774370</v>
      </c>
      <c r="Y11" s="60">
        <v>6401047</v>
      </c>
      <c r="Z11" s="140">
        <v>82.34</v>
      </c>
      <c r="AA11" s="62">
        <v>15548740</v>
      </c>
    </row>
    <row r="12" spans="1:27" ht="12.75">
      <c r="A12" s="250" t="s">
        <v>56</v>
      </c>
      <c r="B12" s="251"/>
      <c r="C12" s="168">
        <f aca="true" t="shared" si="0" ref="C12:Y12">SUM(C6:C11)</f>
        <v>551271040</v>
      </c>
      <c r="D12" s="168">
        <f>SUM(D6:D11)</f>
        <v>0</v>
      </c>
      <c r="E12" s="72">
        <f t="shared" si="0"/>
        <v>671936848</v>
      </c>
      <c r="F12" s="73">
        <f t="shared" si="0"/>
        <v>671936848</v>
      </c>
      <c r="G12" s="73">
        <f t="shared" si="0"/>
        <v>0</v>
      </c>
      <c r="H12" s="73">
        <f t="shared" si="0"/>
        <v>681711647</v>
      </c>
      <c r="I12" s="73">
        <f t="shared" si="0"/>
        <v>681711647</v>
      </c>
      <c r="J12" s="73">
        <f t="shared" si="0"/>
        <v>681711647</v>
      </c>
      <c r="K12" s="73">
        <f t="shared" si="0"/>
        <v>529662988</v>
      </c>
      <c r="L12" s="73">
        <f t="shared" si="0"/>
        <v>547726493</v>
      </c>
      <c r="M12" s="73">
        <f t="shared" si="0"/>
        <v>0</v>
      </c>
      <c r="N12" s="73">
        <f t="shared" si="0"/>
        <v>547726493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547726493</v>
      </c>
      <c r="X12" s="73">
        <f t="shared" si="0"/>
        <v>335968424</v>
      </c>
      <c r="Y12" s="73">
        <f t="shared" si="0"/>
        <v>211758069</v>
      </c>
      <c r="Z12" s="170">
        <f>+IF(X12&lt;&gt;0,+(Y12/X12)*100,0)</f>
        <v>63.02915806159211</v>
      </c>
      <c r="AA12" s="74">
        <f>SUM(AA6:AA11)</f>
        <v>671936848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5169974905</v>
      </c>
      <c r="D19" s="155"/>
      <c r="E19" s="59">
        <v>4802348242</v>
      </c>
      <c r="F19" s="60">
        <v>4802348242</v>
      </c>
      <c r="G19" s="60"/>
      <c r="H19" s="60">
        <v>5159974905</v>
      </c>
      <c r="I19" s="60">
        <v>5159974905</v>
      </c>
      <c r="J19" s="60">
        <v>5159974905</v>
      </c>
      <c r="K19" s="60">
        <v>5235744528</v>
      </c>
      <c r="L19" s="60">
        <v>5303004452</v>
      </c>
      <c r="M19" s="60"/>
      <c r="N19" s="60">
        <v>5303004452</v>
      </c>
      <c r="O19" s="60"/>
      <c r="P19" s="60"/>
      <c r="Q19" s="60"/>
      <c r="R19" s="60"/>
      <c r="S19" s="60"/>
      <c r="T19" s="60"/>
      <c r="U19" s="60"/>
      <c r="V19" s="60"/>
      <c r="W19" s="60">
        <v>5303004452</v>
      </c>
      <c r="X19" s="60">
        <v>2401174121</v>
      </c>
      <c r="Y19" s="60">
        <v>2901830331</v>
      </c>
      <c r="Z19" s="140">
        <v>120.85</v>
      </c>
      <c r="AA19" s="62">
        <v>4802348242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7187185</v>
      </c>
      <c r="D22" s="155"/>
      <c r="E22" s="59">
        <v>10241957</v>
      </c>
      <c r="F22" s="60">
        <v>10241957</v>
      </c>
      <c r="G22" s="60"/>
      <c r="H22" s="60">
        <v>7187185</v>
      </c>
      <c r="I22" s="60">
        <v>7187185</v>
      </c>
      <c r="J22" s="60">
        <v>7187185</v>
      </c>
      <c r="K22" s="60">
        <v>7187185</v>
      </c>
      <c r="L22" s="60">
        <v>7187185</v>
      </c>
      <c r="M22" s="60"/>
      <c r="N22" s="60">
        <v>7187185</v>
      </c>
      <c r="O22" s="60"/>
      <c r="P22" s="60"/>
      <c r="Q22" s="60"/>
      <c r="R22" s="60"/>
      <c r="S22" s="60"/>
      <c r="T22" s="60"/>
      <c r="U22" s="60"/>
      <c r="V22" s="60"/>
      <c r="W22" s="60">
        <v>7187185</v>
      </c>
      <c r="X22" s="60">
        <v>5120979</v>
      </c>
      <c r="Y22" s="60">
        <v>2066206</v>
      </c>
      <c r="Z22" s="140">
        <v>40.35</v>
      </c>
      <c r="AA22" s="62">
        <v>10241957</v>
      </c>
    </row>
    <row r="23" spans="1:27" ht="12.75">
      <c r="A23" s="249" t="s">
        <v>158</v>
      </c>
      <c r="B23" s="182"/>
      <c r="C23" s="155">
        <v>447504</v>
      </c>
      <c r="D23" s="155"/>
      <c r="E23" s="59">
        <v>432000</v>
      </c>
      <c r="F23" s="60">
        <v>432000</v>
      </c>
      <c r="G23" s="159"/>
      <c r="H23" s="159">
        <v>447504</v>
      </c>
      <c r="I23" s="159">
        <v>447504</v>
      </c>
      <c r="J23" s="60">
        <v>447504</v>
      </c>
      <c r="K23" s="159">
        <v>447504</v>
      </c>
      <c r="L23" s="159">
        <v>447504</v>
      </c>
      <c r="M23" s="60"/>
      <c r="N23" s="159">
        <v>447504</v>
      </c>
      <c r="O23" s="159"/>
      <c r="P23" s="159"/>
      <c r="Q23" s="60"/>
      <c r="R23" s="159"/>
      <c r="S23" s="159"/>
      <c r="T23" s="60"/>
      <c r="U23" s="159"/>
      <c r="V23" s="159"/>
      <c r="W23" s="159">
        <v>447504</v>
      </c>
      <c r="X23" s="60">
        <v>216000</v>
      </c>
      <c r="Y23" s="159">
        <v>231504</v>
      </c>
      <c r="Z23" s="141">
        <v>107.18</v>
      </c>
      <c r="AA23" s="225">
        <v>432000</v>
      </c>
    </row>
    <row r="24" spans="1:27" ht="12.75">
      <c r="A24" s="250" t="s">
        <v>57</v>
      </c>
      <c r="B24" s="253"/>
      <c r="C24" s="168">
        <f aca="true" t="shared" si="1" ref="C24:Y24">SUM(C15:C23)</f>
        <v>5177609594</v>
      </c>
      <c r="D24" s="168">
        <f>SUM(D15:D23)</f>
        <v>0</v>
      </c>
      <c r="E24" s="76">
        <f t="shared" si="1"/>
        <v>4813022199</v>
      </c>
      <c r="F24" s="77">
        <f t="shared" si="1"/>
        <v>4813022199</v>
      </c>
      <c r="G24" s="77">
        <f t="shared" si="1"/>
        <v>0</v>
      </c>
      <c r="H24" s="77">
        <f t="shared" si="1"/>
        <v>5167609594</v>
      </c>
      <c r="I24" s="77">
        <f t="shared" si="1"/>
        <v>5167609594</v>
      </c>
      <c r="J24" s="77">
        <f t="shared" si="1"/>
        <v>5167609594</v>
      </c>
      <c r="K24" s="77">
        <f t="shared" si="1"/>
        <v>5243379217</v>
      </c>
      <c r="L24" s="77">
        <f t="shared" si="1"/>
        <v>5310639141</v>
      </c>
      <c r="M24" s="77">
        <f t="shared" si="1"/>
        <v>0</v>
      </c>
      <c r="N24" s="77">
        <f t="shared" si="1"/>
        <v>5310639141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5310639141</v>
      </c>
      <c r="X24" s="77">
        <f t="shared" si="1"/>
        <v>2406511100</v>
      </c>
      <c r="Y24" s="77">
        <f t="shared" si="1"/>
        <v>2904128041</v>
      </c>
      <c r="Z24" s="212">
        <f>+IF(X24&lt;&gt;0,+(Y24/X24)*100,0)</f>
        <v>120.6779408164791</v>
      </c>
      <c r="AA24" s="79">
        <f>SUM(AA15:AA23)</f>
        <v>4813022199</v>
      </c>
    </row>
    <row r="25" spans="1:27" ht="12.75">
      <c r="A25" s="250" t="s">
        <v>159</v>
      </c>
      <c r="B25" s="251"/>
      <c r="C25" s="168">
        <f aca="true" t="shared" si="2" ref="C25:Y25">+C12+C24</f>
        <v>5728880634</v>
      </c>
      <c r="D25" s="168">
        <f>+D12+D24</f>
        <v>0</v>
      </c>
      <c r="E25" s="72">
        <f t="shared" si="2"/>
        <v>5484959047</v>
      </c>
      <c r="F25" s="73">
        <f t="shared" si="2"/>
        <v>5484959047</v>
      </c>
      <c r="G25" s="73">
        <f t="shared" si="2"/>
        <v>0</v>
      </c>
      <c r="H25" s="73">
        <f t="shared" si="2"/>
        <v>5849321241</v>
      </c>
      <c r="I25" s="73">
        <f t="shared" si="2"/>
        <v>5849321241</v>
      </c>
      <c r="J25" s="73">
        <f t="shared" si="2"/>
        <v>5849321241</v>
      </c>
      <c r="K25" s="73">
        <f t="shared" si="2"/>
        <v>5773042205</v>
      </c>
      <c r="L25" s="73">
        <f t="shared" si="2"/>
        <v>5858365634</v>
      </c>
      <c r="M25" s="73">
        <f t="shared" si="2"/>
        <v>0</v>
      </c>
      <c r="N25" s="73">
        <f t="shared" si="2"/>
        <v>5858365634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5858365634</v>
      </c>
      <c r="X25" s="73">
        <f t="shared" si="2"/>
        <v>2742479524</v>
      </c>
      <c r="Y25" s="73">
        <f t="shared" si="2"/>
        <v>3115886110</v>
      </c>
      <c r="Z25" s="170">
        <f>+IF(X25&lt;&gt;0,+(Y25/X25)*100,0)</f>
        <v>113.6156562968745</v>
      </c>
      <c r="AA25" s="74">
        <f>+AA12+AA24</f>
        <v>5484959047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1061084</v>
      </c>
      <c r="F30" s="60">
        <v>1061084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530542</v>
      </c>
      <c r="Y30" s="60">
        <v>-530542</v>
      </c>
      <c r="Z30" s="140">
        <v>-100</v>
      </c>
      <c r="AA30" s="62">
        <v>1061084</v>
      </c>
    </row>
    <row r="31" spans="1:27" ht="12.75">
      <c r="A31" s="249" t="s">
        <v>163</v>
      </c>
      <c r="B31" s="182"/>
      <c r="C31" s="155">
        <v>4351591</v>
      </c>
      <c r="D31" s="155"/>
      <c r="E31" s="59">
        <v>4674666</v>
      </c>
      <c r="F31" s="60">
        <v>4674666</v>
      </c>
      <c r="G31" s="60"/>
      <c r="H31" s="60">
        <v>4351591</v>
      </c>
      <c r="I31" s="60">
        <v>4351591</v>
      </c>
      <c r="J31" s="60">
        <v>4351591</v>
      </c>
      <c r="K31" s="60">
        <v>4351591</v>
      </c>
      <c r="L31" s="60">
        <v>4351591</v>
      </c>
      <c r="M31" s="60"/>
      <c r="N31" s="60">
        <v>4351591</v>
      </c>
      <c r="O31" s="60"/>
      <c r="P31" s="60"/>
      <c r="Q31" s="60"/>
      <c r="R31" s="60"/>
      <c r="S31" s="60"/>
      <c r="T31" s="60"/>
      <c r="U31" s="60"/>
      <c r="V31" s="60"/>
      <c r="W31" s="60">
        <v>4351591</v>
      </c>
      <c r="X31" s="60">
        <v>2337333</v>
      </c>
      <c r="Y31" s="60">
        <v>2014258</v>
      </c>
      <c r="Z31" s="140">
        <v>86.18</v>
      </c>
      <c r="AA31" s="62">
        <v>4674666</v>
      </c>
    </row>
    <row r="32" spans="1:27" ht="12.75">
      <c r="A32" s="249" t="s">
        <v>164</v>
      </c>
      <c r="B32" s="182"/>
      <c r="C32" s="155">
        <v>1673015750</v>
      </c>
      <c r="D32" s="155"/>
      <c r="E32" s="59">
        <v>531127376</v>
      </c>
      <c r="F32" s="60">
        <v>531127376</v>
      </c>
      <c r="G32" s="60"/>
      <c r="H32" s="60">
        <v>1070966750</v>
      </c>
      <c r="I32" s="60">
        <v>1070966750</v>
      </c>
      <c r="J32" s="60">
        <v>1070966750</v>
      </c>
      <c r="K32" s="60">
        <v>1070966750</v>
      </c>
      <c r="L32" s="60">
        <v>1112598601</v>
      </c>
      <c r="M32" s="60"/>
      <c r="N32" s="60">
        <v>1112598601</v>
      </c>
      <c r="O32" s="60"/>
      <c r="P32" s="60"/>
      <c r="Q32" s="60"/>
      <c r="R32" s="60"/>
      <c r="S32" s="60"/>
      <c r="T32" s="60"/>
      <c r="U32" s="60"/>
      <c r="V32" s="60"/>
      <c r="W32" s="60">
        <v>1112598601</v>
      </c>
      <c r="X32" s="60">
        <v>265563688</v>
      </c>
      <c r="Y32" s="60">
        <v>847034913</v>
      </c>
      <c r="Z32" s="140">
        <v>318.96</v>
      </c>
      <c r="AA32" s="62">
        <v>531127376</v>
      </c>
    </row>
    <row r="33" spans="1:27" ht="12.75">
      <c r="A33" s="249" t="s">
        <v>165</v>
      </c>
      <c r="B33" s="182"/>
      <c r="C33" s="155">
        <v>49379433</v>
      </c>
      <c r="D33" s="155"/>
      <c r="E33" s="59">
        <v>5588304</v>
      </c>
      <c r="F33" s="60">
        <v>5588304</v>
      </c>
      <c r="G33" s="60"/>
      <c r="H33" s="60">
        <v>3368308</v>
      </c>
      <c r="I33" s="60">
        <v>3368308</v>
      </c>
      <c r="J33" s="60">
        <v>3368308</v>
      </c>
      <c r="K33" s="60">
        <v>3368308</v>
      </c>
      <c r="L33" s="60">
        <v>3368308</v>
      </c>
      <c r="M33" s="60"/>
      <c r="N33" s="60">
        <v>3368308</v>
      </c>
      <c r="O33" s="60"/>
      <c r="P33" s="60"/>
      <c r="Q33" s="60"/>
      <c r="R33" s="60"/>
      <c r="S33" s="60"/>
      <c r="T33" s="60"/>
      <c r="U33" s="60"/>
      <c r="V33" s="60"/>
      <c r="W33" s="60">
        <v>3368308</v>
      </c>
      <c r="X33" s="60">
        <v>2794152</v>
      </c>
      <c r="Y33" s="60">
        <v>574156</v>
      </c>
      <c r="Z33" s="140">
        <v>20.55</v>
      </c>
      <c r="AA33" s="62">
        <v>5588304</v>
      </c>
    </row>
    <row r="34" spans="1:27" ht="12.75">
      <c r="A34" s="250" t="s">
        <v>58</v>
      </c>
      <c r="B34" s="251"/>
      <c r="C34" s="168">
        <f aca="true" t="shared" si="3" ref="C34:Y34">SUM(C29:C33)</f>
        <v>1726746774</v>
      </c>
      <c r="D34" s="168">
        <f>SUM(D29:D33)</f>
        <v>0</v>
      </c>
      <c r="E34" s="72">
        <f t="shared" si="3"/>
        <v>542451430</v>
      </c>
      <c r="F34" s="73">
        <f t="shared" si="3"/>
        <v>542451430</v>
      </c>
      <c r="G34" s="73">
        <f t="shared" si="3"/>
        <v>0</v>
      </c>
      <c r="H34" s="73">
        <f t="shared" si="3"/>
        <v>1078686649</v>
      </c>
      <c r="I34" s="73">
        <f t="shared" si="3"/>
        <v>1078686649</v>
      </c>
      <c r="J34" s="73">
        <f t="shared" si="3"/>
        <v>1078686649</v>
      </c>
      <c r="K34" s="73">
        <f t="shared" si="3"/>
        <v>1078686649</v>
      </c>
      <c r="L34" s="73">
        <f t="shared" si="3"/>
        <v>1120318500</v>
      </c>
      <c r="M34" s="73">
        <f t="shared" si="3"/>
        <v>0</v>
      </c>
      <c r="N34" s="73">
        <f t="shared" si="3"/>
        <v>1120318500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1120318500</v>
      </c>
      <c r="X34" s="73">
        <f t="shared" si="3"/>
        <v>271225715</v>
      </c>
      <c r="Y34" s="73">
        <f t="shared" si="3"/>
        <v>849092785</v>
      </c>
      <c r="Z34" s="170">
        <f>+IF(X34&lt;&gt;0,+(Y34/X34)*100,0)</f>
        <v>313.0576261915283</v>
      </c>
      <c r="AA34" s="74">
        <f>SUM(AA29:AA33)</f>
        <v>542451430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111603037</v>
      </c>
      <c r="D38" s="155"/>
      <c r="E38" s="59">
        <v>57936758</v>
      </c>
      <c r="F38" s="60">
        <v>57936758</v>
      </c>
      <c r="G38" s="60"/>
      <c r="H38" s="60">
        <v>108234729</v>
      </c>
      <c r="I38" s="60">
        <v>108234729</v>
      </c>
      <c r="J38" s="60">
        <v>108234729</v>
      </c>
      <c r="K38" s="60">
        <v>108234729</v>
      </c>
      <c r="L38" s="60">
        <v>108234729</v>
      </c>
      <c r="M38" s="60"/>
      <c r="N38" s="60">
        <v>108234729</v>
      </c>
      <c r="O38" s="60"/>
      <c r="P38" s="60"/>
      <c r="Q38" s="60"/>
      <c r="R38" s="60"/>
      <c r="S38" s="60"/>
      <c r="T38" s="60"/>
      <c r="U38" s="60"/>
      <c r="V38" s="60"/>
      <c r="W38" s="60">
        <v>108234729</v>
      </c>
      <c r="X38" s="60">
        <v>28968379</v>
      </c>
      <c r="Y38" s="60">
        <v>79266350</v>
      </c>
      <c r="Z38" s="140">
        <v>273.63</v>
      </c>
      <c r="AA38" s="62">
        <v>57936758</v>
      </c>
    </row>
    <row r="39" spans="1:27" ht="12.75">
      <c r="A39" s="250" t="s">
        <v>59</v>
      </c>
      <c r="B39" s="253"/>
      <c r="C39" s="168">
        <f aca="true" t="shared" si="4" ref="C39:Y39">SUM(C37:C38)</f>
        <v>111603037</v>
      </c>
      <c r="D39" s="168">
        <f>SUM(D37:D38)</f>
        <v>0</v>
      </c>
      <c r="E39" s="76">
        <f t="shared" si="4"/>
        <v>57936758</v>
      </c>
      <c r="F39" s="77">
        <f t="shared" si="4"/>
        <v>57936758</v>
      </c>
      <c r="G39" s="77">
        <f t="shared" si="4"/>
        <v>0</v>
      </c>
      <c r="H39" s="77">
        <f t="shared" si="4"/>
        <v>108234729</v>
      </c>
      <c r="I39" s="77">
        <f t="shared" si="4"/>
        <v>108234729</v>
      </c>
      <c r="J39" s="77">
        <f t="shared" si="4"/>
        <v>108234729</v>
      </c>
      <c r="K39" s="77">
        <f t="shared" si="4"/>
        <v>108234729</v>
      </c>
      <c r="L39" s="77">
        <f t="shared" si="4"/>
        <v>108234729</v>
      </c>
      <c r="M39" s="77">
        <f t="shared" si="4"/>
        <v>0</v>
      </c>
      <c r="N39" s="77">
        <f t="shared" si="4"/>
        <v>108234729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108234729</v>
      </c>
      <c r="X39" s="77">
        <f t="shared" si="4"/>
        <v>28968379</v>
      </c>
      <c r="Y39" s="77">
        <f t="shared" si="4"/>
        <v>79266350</v>
      </c>
      <c r="Z39" s="212">
        <f>+IF(X39&lt;&gt;0,+(Y39/X39)*100,0)</f>
        <v>273.63060252698295</v>
      </c>
      <c r="AA39" s="79">
        <f>SUM(AA37:AA38)</f>
        <v>57936758</v>
      </c>
    </row>
    <row r="40" spans="1:27" ht="12.75">
      <c r="A40" s="250" t="s">
        <v>167</v>
      </c>
      <c r="B40" s="251"/>
      <c r="C40" s="168">
        <f aca="true" t="shared" si="5" ref="C40:Y40">+C34+C39</f>
        <v>1838349811</v>
      </c>
      <c r="D40" s="168">
        <f>+D34+D39</f>
        <v>0</v>
      </c>
      <c r="E40" s="72">
        <f t="shared" si="5"/>
        <v>600388188</v>
      </c>
      <c r="F40" s="73">
        <f t="shared" si="5"/>
        <v>600388188</v>
      </c>
      <c r="G40" s="73">
        <f t="shared" si="5"/>
        <v>0</v>
      </c>
      <c r="H40" s="73">
        <f t="shared" si="5"/>
        <v>1186921378</v>
      </c>
      <c r="I40" s="73">
        <f t="shared" si="5"/>
        <v>1186921378</v>
      </c>
      <c r="J40" s="73">
        <f t="shared" si="5"/>
        <v>1186921378</v>
      </c>
      <c r="K40" s="73">
        <f t="shared" si="5"/>
        <v>1186921378</v>
      </c>
      <c r="L40" s="73">
        <f t="shared" si="5"/>
        <v>1228553229</v>
      </c>
      <c r="M40" s="73">
        <f t="shared" si="5"/>
        <v>0</v>
      </c>
      <c r="N40" s="73">
        <f t="shared" si="5"/>
        <v>1228553229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1228553229</v>
      </c>
      <c r="X40" s="73">
        <f t="shared" si="5"/>
        <v>300194094</v>
      </c>
      <c r="Y40" s="73">
        <f t="shared" si="5"/>
        <v>928359135</v>
      </c>
      <c r="Z40" s="170">
        <f>+IF(X40&lt;&gt;0,+(Y40/X40)*100,0)</f>
        <v>309.2529645170168</v>
      </c>
      <c r="AA40" s="74">
        <f>+AA34+AA39</f>
        <v>600388188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3890530823</v>
      </c>
      <c r="D42" s="257">
        <f>+D25-D40</f>
        <v>0</v>
      </c>
      <c r="E42" s="258">
        <f t="shared" si="6"/>
        <v>4884570859</v>
      </c>
      <c r="F42" s="259">
        <f t="shared" si="6"/>
        <v>4884570859</v>
      </c>
      <c r="G42" s="259">
        <f t="shared" si="6"/>
        <v>0</v>
      </c>
      <c r="H42" s="259">
        <f t="shared" si="6"/>
        <v>4662399863</v>
      </c>
      <c r="I42" s="259">
        <f t="shared" si="6"/>
        <v>4662399863</v>
      </c>
      <c r="J42" s="259">
        <f t="shared" si="6"/>
        <v>4662399863</v>
      </c>
      <c r="K42" s="259">
        <f t="shared" si="6"/>
        <v>4586120827</v>
      </c>
      <c r="L42" s="259">
        <f t="shared" si="6"/>
        <v>4629812405</v>
      </c>
      <c r="M42" s="259">
        <f t="shared" si="6"/>
        <v>0</v>
      </c>
      <c r="N42" s="259">
        <f t="shared" si="6"/>
        <v>4629812405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4629812405</v>
      </c>
      <c r="X42" s="259">
        <f t="shared" si="6"/>
        <v>2442285430</v>
      </c>
      <c r="Y42" s="259">
        <f t="shared" si="6"/>
        <v>2187526975</v>
      </c>
      <c r="Z42" s="260">
        <f>+IF(X42&lt;&gt;0,+(Y42/X42)*100,0)</f>
        <v>89.56885006679994</v>
      </c>
      <c r="AA42" s="261">
        <f>+AA25-AA40</f>
        <v>4884570859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3890530823</v>
      </c>
      <c r="D45" s="155"/>
      <c r="E45" s="59">
        <v>4884570859</v>
      </c>
      <c r="F45" s="60">
        <v>4884570859</v>
      </c>
      <c r="G45" s="60"/>
      <c r="H45" s="60">
        <v>4662399863</v>
      </c>
      <c r="I45" s="60">
        <v>4662399863</v>
      </c>
      <c r="J45" s="60">
        <v>4662399863</v>
      </c>
      <c r="K45" s="60">
        <v>4586120827</v>
      </c>
      <c r="L45" s="60">
        <v>4629812405</v>
      </c>
      <c r="M45" s="60"/>
      <c r="N45" s="60">
        <v>4629812405</v>
      </c>
      <c r="O45" s="60"/>
      <c r="P45" s="60"/>
      <c r="Q45" s="60"/>
      <c r="R45" s="60"/>
      <c r="S45" s="60"/>
      <c r="T45" s="60"/>
      <c r="U45" s="60"/>
      <c r="V45" s="60"/>
      <c r="W45" s="60">
        <v>4629812405</v>
      </c>
      <c r="X45" s="60">
        <v>2442285430</v>
      </c>
      <c r="Y45" s="60">
        <v>2187526975</v>
      </c>
      <c r="Z45" s="139">
        <v>89.57</v>
      </c>
      <c r="AA45" s="62">
        <v>4884570859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3890530823</v>
      </c>
      <c r="D48" s="217">
        <f>SUM(D45:D47)</f>
        <v>0</v>
      </c>
      <c r="E48" s="264">
        <f t="shared" si="7"/>
        <v>4884570859</v>
      </c>
      <c r="F48" s="219">
        <f t="shared" si="7"/>
        <v>4884570859</v>
      </c>
      <c r="G48" s="219">
        <f t="shared" si="7"/>
        <v>0</v>
      </c>
      <c r="H48" s="219">
        <f t="shared" si="7"/>
        <v>4662399863</v>
      </c>
      <c r="I48" s="219">
        <f t="shared" si="7"/>
        <v>4662399863</v>
      </c>
      <c r="J48" s="219">
        <f t="shared" si="7"/>
        <v>4662399863</v>
      </c>
      <c r="K48" s="219">
        <f t="shared" si="7"/>
        <v>4586120827</v>
      </c>
      <c r="L48" s="219">
        <f t="shared" si="7"/>
        <v>4629812405</v>
      </c>
      <c r="M48" s="219">
        <f t="shared" si="7"/>
        <v>0</v>
      </c>
      <c r="N48" s="219">
        <f t="shared" si="7"/>
        <v>4629812405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4629812405</v>
      </c>
      <c r="X48" s="219">
        <f t="shared" si="7"/>
        <v>2442285430</v>
      </c>
      <c r="Y48" s="219">
        <f t="shared" si="7"/>
        <v>2187526975</v>
      </c>
      <c r="Z48" s="265">
        <f>+IF(X48&lt;&gt;0,+(Y48/X48)*100,0)</f>
        <v>89.56885006679994</v>
      </c>
      <c r="AA48" s="232">
        <f>SUM(AA45:AA47)</f>
        <v>4884570859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214292588</v>
      </c>
      <c r="F7" s="60">
        <v>214292588</v>
      </c>
      <c r="G7" s="60">
        <v>12455</v>
      </c>
      <c r="H7" s="60">
        <v>23810</v>
      </c>
      <c r="I7" s="60">
        <v>30734</v>
      </c>
      <c r="J7" s="60">
        <v>66999</v>
      </c>
      <c r="K7" s="60">
        <v>14852</v>
      </c>
      <c r="L7" s="60">
        <v>25261</v>
      </c>
      <c r="M7" s="60">
        <v>18046</v>
      </c>
      <c r="N7" s="60">
        <v>58159</v>
      </c>
      <c r="O7" s="60"/>
      <c r="P7" s="60"/>
      <c r="Q7" s="60"/>
      <c r="R7" s="60"/>
      <c r="S7" s="60"/>
      <c r="T7" s="60"/>
      <c r="U7" s="60"/>
      <c r="V7" s="60"/>
      <c r="W7" s="60">
        <v>125158</v>
      </c>
      <c r="X7" s="60">
        <v>109451708</v>
      </c>
      <c r="Y7" s="60">
        <v>-109326550</v>
      </c>
      <c r="Z7" s="140">
        <v>-99.89</v>
      </c>
      <c r="AA7" s="62">
        <v>214292588</v>
      </c>
    </row>
    <row r="8" spans="1:27" ht="12.75">
      <c r="A8" s="249" t="s">
        <v>178</v>
      </c>
      <c r="B8" s="182"/>
      <c r="C8" s="155">
        <v>195134054</v>
      </c>
      <c r="D8" s="155"/>
      <c r="E8" s="59">
        <v>87336393</v>
      </c>
      <c r="F8" s="60">
        <v>87336393</v>
      </c>
      <c r="G8" s="60">
        <v>12175284</v>
      </c>
      <c r="H8" s="60">
        <v>3851830</v>
      </c>
      <c r="I8" s="60">
        <v>43252023</v>
      </c>
      <c r="J8" s="60">
        <v>59279137</v>
      </c>
      <c r="K8" s="60">
        <v>10313389</v>
      </c>
      <c r="L8" s="60">
        <v>4299978</v>
      </c>
      <c r="M8" s="60">
        <v>13259907</v>
      </c>
      <c r="N8" s="60">
        <v>27873274</v>
      </c>
      <c r="O8" s="60"/>
      <c r="P8" s="60"/>
      <c r="Q8" s="60"/>
      <c r="R8" s="60"/>
      <c r="S8" s="60"/>
      <c r="T8" s="60"/>
      <c r="U8" s="60"/>
      <c r="V8" s="60"/>
      <c r="W8" s="60">
        <v>87152411</v>
      </c>
      <c r="X8" s="60">
        <v>24664580</v>
      </c>
      <c r="Y8" s="60">
        <v>62487831</v>
      </c>
      <c r="Z8" s="140">
        <v>253.35</v>
      </c>
      <c r="AA8" s="62">
        <v>87336393</v>
      </c>
    </row>
    <row r="9" spans="1:27" ht="12.75">
      <c r="A9" s="249" t="s">
        <v>179</v>
      </c>
      <c r="B9" s="182"/>
      <c r="C9" s="155">
        <v>835749961</v>
      </c>
      <c r="D9" s="155"/>
      <c r="E9" s="59">
        <v>858918000</v>
      </c>
      <c r="F9" s="60">
        <v>858918000</v>
      </c>
      <c r="G9" s="60">
        <v>350318000</v>
      </c>
      <c r="H9" s="60">
        <v>7483750</v>
      </c>
      <c r="I9" s="60">
        <v>3764750</v>
      </c>
      <c r="J9" s="60">
        <v>361566500</v>
      </c>
      <c r="K9" s="60"/>
      <c r="L9" s="60">
        <v>554000</v>
      </c>
      <c r="M9" s="60">
        <v>236476000</v>
      </c>
      <c r="N9" s="60">
        <v>237030000</v>
      </c>
      <c r="O9" s="60"/>
      <c r="P9" s="60"/>
      <c r="Q9" s="60"/>
      <c r="R9" s="60"/>
      <c r="S9" s="60"/>
      <c r="T9" s="60"/>
      <c r="U9" s="60"/>
      <c r="V9" s="60"/>
      <c r="W9" s="60">
        <v>598596500</v>
      </c>
      <c r="X9" s="60">
        <v>469214822</v>
      </c>
      <c r="Y9" s="60">
        <v>129381678</v>
      </c>
      <c r="Z9" s="140">
        <v>27.57</v>
      </c>
      <c r="AA9" s="62">
        <v>858918000</v>
      </c>
    </row>
    <row r="10" spans="1:27" ht="12.75">
      <c r="A10" s="249" t="s">
        <v>180</v>
      </c>
      <c r="B10" s="182"/>
      <c r="C10" s="155">
        <v>481695081</v>
      </c>
      <c r="D10" s="155"/>
      <c r="E10" s="59">
        <v>553699000</v>
      </c>
      <c r="F10" s="60">
        <v>553699000</v>
      </c>
      <c r="G10" s="60"/>
      <c r="H10" s="60">
        <v>19140281</v>
      </c>
      <c r="I10" s="60">
        <v>82580158</v>
      </c>
      <c r="J10" s="60">
        <v>101720439</v>
      </c>
      <c r="K10" s="60"/>
      <c r="L10" s="60">
        <v>154381467</v>
      </c>
      <c r="M10" s="60">
        <v>1770780</v>
      </c>
      <c r="N10" s="60">
        <v>156152247</v>
      </c>
      <c r="O10" s="60"/>
      <c r="P10" s="60"/>
      <c r="Q10" s="60"/>
      <c r="R10" s="60"/>
      <c r="S10" s="60"/>
      <c r="T10" s="60"/>
      <c r="U10" s="60"/>
      <c r="V10" s="60"/>
      <c r="W10" s="60">
        <v>257872686</v>
      </c>
      <c r="X10" s="60">
        <v>153900000</v>
      </c>
      <c r="Y10" s="60">
        <v>103972686</v>
      </c>
      <c r="Z10" s="140">
        <v>67.56</v>
      </c>
      <c r="AA10" s="62">
        <v>553699000</v>
      </c>
    </row>
    <row r="11" spans="1:27" ht="12.75">
      <c r="A11" s="249" t="s">
        <v>181</v>
      </c>
      <c r="B11" s="182"/>
      <c r="C11" s="155">
        <v>4345432</v>
      </c>
      <c r="D11" s="155"/>
      <c r="E11" s="59">
        <v>38080600</v>
      </c>
      <c r="F11" s="60">
        <v>38080600</v>
      </c>
      <c r="G11" s="60">
        <v>959364</v>
      </c>
      <c r="H11" s="60">
        <v>1026964</v>
      </c>
      <c r="I11" s="60">
        <v>344899</v>
      </c>
      <c r="J11" s="60">
        <v>2331227</v>
      </c>
      <c r="K11" s="60">
        <v>138793</v>
      </c>
      <c r="L11" s="60">
        <v>23989</v>
      </c>
      <c r="M11" s="60">
        <v>78995</v>
      </c>
      <c r="N11" s="60">
        <v>241777</v>
      </c>
      <c r="O11" s="60"/>
      <c r="P11" s="60"/>
      <c r="Q11" s="60"/>
      <c r="R11" s="60"/>
      <c r="S11" s="60"/>
      <c r="T11" s="60"/>
      <c r="U11" s="60"/>
      <c r="V11" s="60"/>
      <c r="W11" s="60">
        <v>2573004</v>
      </c>
      <c r="X11" s="60">
        <v>1953253</v>
      </c>
      <c r="Y11" s="60">
        <v>619751</v>
      </c>
      <c r="Z11" s="140">
        <v>31.73</v>
      </c>
      <c r="AA11" s="62">
        <v>38080600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-929888814</v>
      </c>
      <c r="D14" s="155"/>
      <c r="E14" s="59">
        <v>-1016060069</v>
      </c>
      <c r="F14" s="60">
        <v>-1016060069</v>
      </c>
      <c r="G14" s="60">
        <v>-151181716</v>
      </c>
      <c r="H14" s="60">
        <v>-52714597</v>
      </c>
      <c r="I14" s="60">
        <v>-40731341</v>
      </c>
      <c r="J14" s="60">
        <v>-244627654</v>
      </c>
      <c r="K14" s="60">
        <v>-115932006</v>
      </c>
      <c r="L14" s="60">
        <v>-73961266</v>
      </c>
      <c r="M14" s="60">
        <v>-118411269</v>
      </c>
      <c r="N14" s="60">
        <v>-308304541</v>
      </c>
      <c r="O14" s="60"/>
      <c r="P14" s="60"/>
      <c r="Q14" s="60"/>
      <c r="R14" s="60"/>
      <c r="S14" s="60"/>
      <c r="T14" s="60"/>
      <c r="U14" s="60"/>
      <c r="V14" s="60"/>
      <c r="W14" s="60">
        <v>-552932195</v>
      </c>
      <c r="X14" s="60">
        <v>-349463447</v>
      </c>
      <c r="Y14" s="60">
        <v>-203468748</v>
      </c>
      <c r="Z14" s="140">
        <v>58.22</v>
      </c>
      <c r="AA14" s="62">
        <v>-1016060069</v>
      </c>
    </row>
    <row r="15" spans="1:27" ht="12.75">
      <c r="A15" s="249" t="s">
        <v>40</v>
      </c>
      <c r="B15" s="182"/>
      <c r="C15" s="155">
        <v>-22562</v>
      </c>
      <c r="D15" s="155"/>
      <c r="E15" s="59"/>
      <c r="F15" s="60"/>
      <c r="G15" s="60"/>
      <c r="H15" s="60"/>
      <c r="I15" s="60"/>
      <c r="J15" s="60"/>
      <c r="K15" s="60"/>
      <c r="L15" s="60"/>
      <c r="M15" s="60">
        <v>-374</v>
      </c>
      <c r="N15" s="60">
        <v>-374</v>
      </c>
      <c r="O15" s="60"/>
      <c r="P15" s="60"/>
      <c r="Q15" s="60"/>
      <c r="R15" s="60"/>
      <c r="S15" s="60"/>
      <c r="T15" s="60"/>
      <c r="U15" s="60"/>
      <c r="V15" s="60"/>
      <c r="W15" s="60">
        <v>-374</v>
      </c>
      <c r="X15" s="60"/>
      <c r="Y15" s="60">
        <v>-374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587013152</v>
      </c>
      <c r="D17" s="168">
        <f t="shared" si="0"/>
        <v>0</v>
      </c>
      <c r="E17" s="72">
        <f t="shared" si="0"/>
        <v>736266512</v>
      </c>
      <c r="F17" s="73">
        <f t="shared" si="0"/>
        <v>736266512</v>
      </c>
      <c r="G17" s="73">
        <f t="shared" si="0"/>
        <v>212283387</v>
      </c>
      <c r="H17" s="73">
        <f t="shared" si="0"/>
        <v>-21187962</v>
      </c>
      <c r="I17" s="73">
        <f t="shared" si="0"/>
        <v>89241223</v>
      </c>
      <c r="J17" s="73">
        <f t="shared" si="0"/>
        <v>280336648</v>
      </c>
      <c r="K17" s="73">
        <f t="shared" si="0"/>
        <v>-105464972</v>
      </c>
      <c r="L17" s="73">
        <f t="shared" si="0"/>
        <v>85323429</v>
      </c>
      <c r="M17" s="73">
        <f t="shared" si="0"/>
        <v>133192085</v>
      </c>
      <c r="N17" s="73">
        <f t="shared" si="0"/>
        <v>113050542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393387190</v>
      </c>
      <c r="X17" s="73">
        <f t="shared" si="0"/>
        <v>409720916</v>
      </c>
      <c r="Y17" s="73">
        <f t="shared" si="0"/>
        <v>-16333726</v>
      </c>
      <c r="Z17" s="170">
        <f>+IF(X17&lt;&gt;0,+(Y17/X17)*100,0)</f>
        <v>-3.9865492246434404</v>
      </c>
      <c r="AA17" s="74">
        <f>SUM(AA6:AA16)</f>
        <v>736266512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-460822435</v>
      </c>
      <c r="D26" s="155"/>
      <c r="E26" s="59">
        <v>-615240908</v>
      </c>
      <c r="F26" s="60">
        <v>-615240908</v>
      </c>
      <c r="G26" s="60"/>
      <c r="H26" s="60">
        <v>-60649648</v>
      </c>
      <c r="I26" s="60">
        <v>-34091549</v>
      </c>
      <c r="J26" s="60">
        <v>-94741197</v>
      </c>
      <c r="K26" s="60">
        <v>-101733361</v>
      </c>
      <c r="L26" s="60">
        <v>-67259924</v>
      </c>
      <c r="M26" s="60">
        <v>-94848725</v>
      </c>
      <c r="N26" s="60">
        <v>-263842010</v>
      </c>
      <c r="O26" s="60"/>
      <c r="P26" s="60"/>
      <c r="Q26" s="60"/>
      <c r="R26" s="60"/>
      <c r="S26" s="60"/>
      <c r="T26" s="60"/>
      <c r="U26" s="60"/>
      <c r="V26" s="60"/>
      <c r="W26" s="60">
        <v>-358583207</v>
      </c>
      <c r="X26" s="60">
        <v>-305268137</v>
      </c>
      <c r="Y26" s="60">
        <v>-53315070</v>
      </c>
      <c r="Z26" s="140">
        <v>17.46</v>
      </c>
      <c r="AA26" s="62">
        <v>-615240908</v>
      </c>
    </row>
    <row r="27" spans="1:27" ht="12.75">
      <c r="A27" s="250" t="s">
        <v>192</v>
      </c>
      <c r="B27" s="251"/>
      <c r="C27" s="168">
        <f aca="true" t="shared" si="1" ref="C27:Y27">SUM(C21:C26)</f>
        <v>-460822435</v>
      </c>
      <c r="D27" s="168">
        <f>SUM(D21:D26)</f>
        <v>0</v>
      </c>
      <c r="E27" s="72">
        <f t="shared" si="1"/>
        <v>-615240908</v>
      </c>
      <c r="F27" s="73">
        <f t="shared" si="1"/>
        <v>-615240908</v>
      </c>
      <c r="G27" s="73">
        <f t="shared" si="1"/>
        <v>0</v>
      </c>
      <c r="H27" s="73">
        <f t="shared" si="1"/>
        <v>-60649648</v>
      </c>
      <c r="I27" s="73">
        <f t="shared" si="1"/>
        <v>-34091549</v>
      </c>
      <c r="J27" s="73">
        <f t="shared" si="1"/>
        <v>-94741197</v>
      </c>
      <c r="K27" s="73">
        <f t="shared" si="1"/>
        <v>-101733361</v>
      </c>
      <c r="L27" s="73">
        <f t="shared" si="1"/>
        <v>-67259924</v>
      </c>
      <c r="M27" s="73">
        <f t="shared" si="1"/>
        <v>-94848725</v>
      </c>
      <c r="N27" s="73">
        <f t="shared" si="1"/>
        <v>-263842010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-358583207</v>
      </c>
      <c r="X27" s="73">
        <f t="shared" si="1"/>
        <v>-305268137</v>
      </c>
      <c r="Y27" s="73">
        <f t="shared" si="1"/>
        <v>-53315070</v>
      </c>
      <c r="Z27" s="170">
        <f>+IF(X27&lt;&gt;0,+(Y27/X27)*100,0)</f>
        <v>17.464996682572213</v>
      </c>
      <c r="AA27" s="74">
        <f>SUM(AA21:AA26)</f>
        <v>-615240908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126190717</v>
      </c>
      <c r="D38" s="153">
        <f>+D17+D27+D36</f>
        <v>0</v>
      </c>
      <c r="E38" s="99">
        <f t="shared" si="3"/>
        <v>121025604</v>
      </c>
      <c r="F38" s="100">
        <f t="shared" si="3"/>
        <v>121025604</v>
      </c>
      <c r="G38" s="100">
        <f t="shared" si="3"/>
        <v>212283387</v>
      </c>
      <c r="H38" s="100">
        <f t="shared" si="3"/>
        <v>-81837610</v>
      </c>
      <c r="I38" s="100">
        <f t="shared" si="3"/>
        <v>55149674</v>
      </c>
      <c r="J38" s="100">
        <f t="shared" si="3"/>
        <v>185595451</v>
      </c>
      <c r="K38" s="100">
        <f t="shared" si="3"/>
        <v>-207198333</v>
      </c>
      <c r="L38" s="100">
        <f t="shared" si="3"/>
        <v>18063505</v>
      </c>
      <c r="M38" s="100">
        <f t="shared" si="3"/>
        <v>38343360</v>
      </c>
      <c r="N38" s="100">
        <f t="shared" si="3"/>
        <v>-150791468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34803983</v>
      </c>
      <c r="X38" s="100">
        <f t="shared" si="3"/>
        <v>104452779</v>
      </c>
      <c r="Y38" s="100">
        <f t="shared" si="3"/>
        <v>-69648796</v>
      </c>
      <c r="Z38" s="137">
        <f>+IF(X38&lt;&gt;0,+(Y38/X38)*100,0)</f>
        <v>-66.67969647796541</v>
      </c>
      <c r="AA38" s="102">
        <f>+AA17+AA27+AA36</f>
        <v>121025604</v>
      </c>
    </row>
    <row r="39" spans="1:27" ht="12.75">
      <c r="A39" s="249" t="s">
        <v>200</v>
      </c>
      <c r="B39" s="182"/>
      <c r="C39" s="153">
        <v>7761017</v>
      </c>
      <c r="D39" s="153"/>
      <c r="E39" s="99">
        <v>7752472</v>
      </c>
      <c r="F39" s="100">
        <v>7752472</v>
      </c>
      <c r="G39" s="100">
        <v>131298494</v>
      </c>
      <c r="H39" s="100">
        <v>343581881</v>
      </c>
      <c r="I39" s="100">
        <v>261744271</v>
      </c>
      <c r="J39" s="100">
        <v>131298494</v>
      </c>
      <c r="K39" s="100">
        <v>316893945</v>
      </c>
      <c r="L39" s="100">
        <v>109695612</v>
      </c>
      <c r="M39" s="100">
        <v>127759117</v>
      </c>
      <c r="N39" s="100">
        <v>316893945</v>
      </c>
      <c r="O39" s="100"/>
      <c r="P39" s="100"/>
      <c r="Q39" s="100"/>
      <c r="R39" s="100"/>
      <c r="S39" s="100"/>
      <c r="T39" s="100"/>
      <c r="U39" s="100"/>
      <c r="V39" s="100"/>
      <c r="W39" s="100">
        <v>131298494</v>
      </c>
      <c r="X39" s="100">
        <v>7752472</v>
      </c>
      <c r="Y39" s="100">
        <v>123546022</v>
      </c>
      <c r="Z39" s="137">
        <v>1593.63</v>
      </c>
      <c r="AA39" s="102">
        <v>7752472</v>
      </c>
    </row>
    <row r="40" spans="1:27" ht="12.75">
      <c r="A40" s="269" t="s">
        <v>201</v>
      </c>
      <c r="B40" s="256"/>
      <c r="C40" s="257">
        <v>133951734</v>
      </c>
      <c r="D40" s="257"/>
      <c r="E40" s="258">
        <v>128778076</v>
      </c>
      <c r="F40" s="259">
        <v>128778076</v>
      </c>
      <c r="G40" s="259">
        <v>343581881</v>
      </c>
      <c r="H40" s="259">
        <v>261744271</v>
      </c>
      <c r="I40" s="259">
        <v>316893945</v>
      </c>
      <c r="J40" s="259">
        <v>316893945</v>
      </c>
      <c r="K40" s="259">
        <v>109695612</v>
      </c>
      <c r="L40" s="259">
        <v>127759117</v>
      </c>
      <c r="M40" s="259">
        <v>166102477</v>
      </c>
      <c r="N40" s="259">
        <v>166102477</v>
      </c>
      <c r="O40" s="259"/>
      <c r="P40" s="259"/>
      <c r="Q40" s="259"/>
      <c r="R40" s="259"/>
      <c r="S40" s="259"/>
      <c r="T40" s="259"/>
      <c r="U40" s="259"/>
      <c r="V40" s="259"/>
      <c r="W40" s="259">
        <v>166102477</v>
      </c>
      <c r="X40" s="259">
        <v>112205251</v>
      </c>
      <c r="Y40" s="259">
        <v>53897226</v>
      </c>
      <c r="Z40" s="260">
        <v>48.03</v>
      </c>
      <c r="AA40" s="261">
        <v>128778076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471256224</v>
      </c>
      <c r="D5" s="200">
        <f t="shared" si="0"/>
        <v>0</v>
      </c>
      <c r="E5" s="106">
        <f t="shared" si="0"/>
        <v>439039558</v>
      </c>
      <c r="F5" s="106">
        <f t="shared" si="0"/>
        <v>439039558</v>
      </c>
      <c r="G5" s="106">
        <f t="shared" si="0"/>
        <v>0</v>
      </c>
      <c r="H5" s="106">
        <f t="shared" si="0"/>
        <v>16250855</v>
      </c>
      <c r="I5" s="106">
        <f t="shared" si="0"/>
        <v>34091549</v>
      </c>
      <c r="J5" s="106">
        <f t="shared" si="0"/>
        <v>50342404</v>
      </c>
      <c r="K5" s="106">
        <f t="shared" si="0"/>
        <v>75769623</v>
      </c>
      <c r="L5" s="106">
        <f t="shared" si="0"/>
        <v>67259924</v>
      </c>
      <c r="M5" s="106">
        <f t="shared" si="0"/>
        <v>63914929</v>
      </c>
      <c r="N5" s="106">
        <f t="shared" si="0"/>
        <v>206944476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257286880</v>
      </c>
      <c r="X5" s="106">
        <f t="shared" si="0"/>
        <v>219519779</v>
      </c>
      <c r="Y5" s="106">
        <f t="shared" si="0"/>
        <v>37767101</v>
      </c>
      <c r="Z5" s="201">
        <f>+IF(X5&lt;&gt;0,+(Y5/X5)*100,0)</f>
        <v>17.204418286153615</v>
      </c>
      <c r="AA5" s="199">
        <f>SUM(AA11:AA18)</f>
        <v>439039558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420979558</v>
      </c>
      <c r="F8" s="60">
        <v>420979558</v>
      </c>
      <c r="G8" s="60"/>
      <c r="H8" s="60">
        <v>14467888</v>
      </c>
      <c r="I8" s="60">
        <v>34061549</v>
      </c>
      <c r="J8" s="60">
        <v>48529437</v>
      </c>
      <c r="K8" s="60">
        <v>72881027</v>
      </c>
      <c r="L8" s="60">
        <v>64737822</v>
      </c>
      <c r="M8" s="60">
        <v>63875129</v>
      </c>
      <c r="N8" s="60">
        <v>201493978</v>
      </c>
      <c r="O8" s="60"/>
      <c r="P8" s="60"/>
      <c r="Q8" s="60"/>
      <c r="R8" s="60"/>
      <c r="S8" s="60"/>
      <c r="T8" s="60"/>
      <c r="U8" s="60"/>
      <c r="V8" s="60"/>
      <c r="W8" s="60">
        <v>250023415</v>
      </c>
      <c r="X8" s="60">
        <v>210489779</v>
      </c>
      <c r="Y8" s="60">
        <v>39533636</v>
      </c>
      <c r="Z8" s="140">
        <v>18.78</v>
      </c>
      <c r="AA8" s="155">
        <v>420979558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>
        <v>1765786</v>
      </c>
      <c r="I9" s="60"/>
      <c r="J9" s="60">
        <v>1765786</v>
      </c>
      <c r="K9" s="60">
        <v>2782171</v>
      </c>
      <c r="L9" s="60">
        <v>2522102</v>
      </c>
      <c r="M9" s="60"/>
      <c r="N9" s="60">
        <v>5304273</v>
      </c>
      <c r="O9" s="60"/>
      <c r="P9" s="60"/>
      <c r="Q9" s="60"/>
      <c r="R9" s="60"/>
      <c r="S9" s="60"/>
      <c r="T9" s="60"/>
      <c r="U9" s="60"/>
      <c r="V9" s="60"/>
      <c r="W9" s="60">
        <v>7070059</v>
      </c>
      <c r="X9" s="60"/>
      <c r="Y9" s="60">
        <v>7070059</v>
      </c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420979558</v>
      </c>
      <c r="F11" s="295">
        <f t="shared" si="1"/>
        <v>420979558</v>
      </c>
      <c r="G11" s="295">
        <f t="shared" si="1"/>
        <v>0</v>
      </c>
      <c r="H11" s="295">
        <f t="shared" si="1"/>
        <v>16233674</v>
      </c>
      <c r="I11" s="295">
        <f t="shared" si="1"/>
        <v>34061549</v>
      </c>
      <c r="J11" s="295">
        <f t="shared" si="1"/>
        <v>50295223</v>
      </c>
      <c r="K11" s="295">
        <f t="shared" si="1"/>
        <v>75663198</v>
      </c>
      <c r="L11" s="295">
        <f t="shared" si="1"/>
        <v>67259924</v>
      </c>
      <c r="M11" s="295">
        <f t="shared" si="1"/>
        <v>63875129</v>
      </c>
      <c r="N11" s="295">
        <f t="shared" si="1"/>
        <v>206798251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257093474</v>
      </c>
      <c r="X11" s="295">
        <f t="shared" si="1"/>
        <v>210489779</v>
      </c>
      <c r="Y11" s="295">
        <f t="shared" si="1"/>
        <v>46603695</v>
      </c>
      <c r="Z11" s="296">
        <f>+IF(X11&lt;&gt;0,+(Y11/X11)*100,0)</f>
        <v>22.140597620181836</v>
      </c>
      <c r="AA11" s="297">
        <f>SUM(AA6:AA10)</f>
        <v>420979558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471256224</v>
      </c>
      <c r="D15" s="156"/>
      <c r="E15" s="60">
        <v>18060000</v>
      </c>
      <c r="F15" s="60">
        <v>18060000</v>
      </c>
      <c r="G15" s="60"/>
      <c r="H15" s="60">
        <v>17181</v>
      </c>
      <c r="I15" s="60">
        <v>30000</v>
      </c>
      <c r="J15" s="60">
        <v>47181</v>
      </c>
      <c r="K15" s="60">
        <v>106425</v>
      </c>
      <c r="L15" s="60"/>
      <c r="M15" s="60">
        <v>39800</v>
      </c>
      <c r="N15" s="60">
        <v>146225</v>
      </c>
      <c r="O15" s="60"/>
      <c r="P15" s="60"/>
      <c r="Q15" s="60"/>
      <c r="R15" s="60"/>
      <c r="S15" s="60"/>
      <c r="T15" s="60"/>
      <c r="U15" s="60"/>
      <c r="V15" s="60"/>
      <c r="W15" s="60">
        <v>193406</v>
      </c>
      <c r="X15" s="60">
        <v>9030000</v>
      </c>
      <c r="Y15" s="60">
        <v>-8836594</v>
      </c>
      <c r="Z15" s="140">
        <v>-97.86</v>
      </c>
      <c r="AA15" s="155">
        <v>18060000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6099063</v>
      </c>
      <c r="D20" s="154">
        <f t="shared" si="2"/>
        <v>0</v>
      </c>
      <c r="E20" s="100">
        <f t="shared" si="2"/>
        <v>142419442</v>
      </c>
      <c r="F20" s="100">
        <f t="shared" si="2"/>
        <v>142419442</v>
      </c>
      <c r="G20" s="100">
        <f t="shared" si="2"/>
        <v>0</v>
      </c>
      <c r="H20" s="100">
        <f t="shared" si="2"/>
        <v>8738366</v>
      </c>
      <c r="I20" s="100">
        <f t="shared" si="2"/>
        <v>0</v>
      </c>
      <c r="J20" s="100">
        <f t="shared" si="2"/>
        <v>8738366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8738366</v>
      </c>
      <c r="X20" s="100">
        <f t="shared" si="2"/>
        <v>71209721</v>
      </c>
      <c r="Y20" s="100">
        <f t="shared" si="2"/>
        <v>-62471355</v>
      </c>
      <c r="Z20" s="137">
        <f>+IF(X20&lt;&gt;0,+(Y20/X20)*100,0)</f>
        <v>-87.7286894580025</v>
      </c>
      <c r="AA20" s="153">
        <f>SUM(AA26:AA33)</f>
        <v>142419442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>
        <v>3999364</v>
      </c>
      <c r="D23" s="156"/>
      <c r="E23" s="60">
        <v>132719442</v>
      </c>
      <c r="F23" s="60">
        <v>132719442</v>
      </c>
      <c r="G23" s="60"/>
      <c r="H23" s="60">
        <v>8738366</v>
      </c>
      <c r="I23" s="60"/>
      <c r="J23" s="60">
        <v>8738366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8738366</v>
      </c>
      <c r="X23" s="60">
        <v>66359721</v>
      </c>
      <c r="Y23" s="60">
        <v>-57621355</v>
      </c>
      <c r="Z23" s="140">
        <v>-86.83</v>
      </c>
      <c r="AA23" s="155">
        <v>132719442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3999364</v>
      </c>
      <c r="D26" s="294">
        <f t="shared" si="3"/>
        <v>0</v>
      </c>
      <c r="E26" s="295">
        <f t="shared" si="3"/>
        <v>132719442</v>
      </c>
      <c r="F26" s="295">
        <f t="shared" si="3"/>
        <v>132719442</v>
      </c>
      <c r="G26" s="295">
        <f t="shared" si="3"/>
        <v>0</v>
      </c>
      <c r="H26" s="295">
        <f t="shared" si="3"/>
        <v>8738366</v>
      </c>
      <c r="I26" s="295">
        <f t="shared" si="3"/>
        <v>0</v>
      </c>
      <c r="J26" s="295">
        <f t="shared" si="3"/>
        <v>8738366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8738366</v>
      </c>
      <c r="X26" s="295">
        <f t="shared" si="3"/>
        <v>66359721</v>
      </c>
      <c r="Y26" s="295">
        <f t="shared" si="3"/>
        <v>-57621355</v>
      </c>
      <c r="Z26" s="296">
        <f>+IF(X26&lt;&gt;0,+(Y26/X26)*100,0)</f>
        <v>-86.83182227363494</v>
      </c>
      <c r="AA26" s="297">
        <f>SUM(AA21:AA25)</f>
        <v>132719442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2099699</v>
      </c>
      <c r="D30" s="156"/>
      <c r="E30" s="60">
        <v>9700000</v>
      </c>
      <c r="F30" s="60">
        <v>9700000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4850000</v>
      </c>
      <c r="Y30" s="60">
        <v>-4850000</v>
      </c>
      <c r="Z30" s="140">
        <v>-100</v>
      </c>
      <c r="AA30" s="155">
        <v>9700000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3999364</v>
      </c>
      <c r="D38" s="156">
        <f t="shared" si="4"/>
        <v>0</v>
      </c>
      <c r="E38" s="60">
        <f t="shared" si="4"/>
        <v>553699000</v>
      </c>
      <c r="F38" s="60">
        <f t="shared" si="4"/>
        <v>553699000</v>
      </c>
      <c r="G38" s="60">
        <f t="shared" si="4"/>
        <v>0</v>
      </c>
      <c r="H38" s="60">
        <f t="shared" si="4"/>
        <v>23206254</v>
      </c>
      <c r="I38" s="60">
        <f t="shared" si="4"/>
        <v>34061549</v>
      </c>
      <c r="J38" s="60">
        <f t="shared" si="4"/>
        <v>57267803</v>
      </c>
      <c r="K38" s="60">
        <f t="shared" si="4"/>
        <v>72881027</v>
      </c>
      <c r="L38" s="60">
        <f t="shared" si="4"/>
        <v>64737822</v>
      </c>
      <c r="M38" s="60">
        <f t="shared" si="4"/>
        <v>63875129</v>
      </c>
      <c r="N38" s="60">
        <f t="shared" si="4"/>
        <v>201493978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258761781</v>
      </c>
      <c r="X38" s="60">
        <f t="shared" si="4"/>
        <v>276849500</v>
      </c>
      <c r="Y38" s="60">
        <f t="shared" si="4"/>
        <v>-18087719</v>
      </c>
      <c r="Z38" s="140">
        <f t="shared" si="5"/>
        <v>-6.533412196879532</v>
      </c>
      <c r="AA38" s="155">
        <f>AA8+AA23</f>
        <v>553699000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1765786</v>
      </c>
      <c r="I39" s="60">
        <f t="shared" si="4"/>
        <v>0</v>
      </c>
      <c r="J39" s="60">
        <f t="shared" si="4"/>
        <v>1765786</v>
      </c>
      <c r="K39" s="60">
        <f t="shared" si="4"/>
        <v>2782171</v>
      </c>
      <c r="L39" s="60">
        <f t="shared" si="4"/>
        <v>2522102</v>
      </c>
      <c r="M39" s="60">
        <f t="shared" si="4"/>
        <v>0</v>
      </c>
      <c r="N39" s="60">
        <f t="shared" si="4"/>
        <v>5304273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7070059</v>
      </c>
      <c r="X39" s="60">
        <f t="shared" si="4"/>
        <v>0</v>
      </c>
      <c r="Y39" s="60">
        <f t="shared" si="4"/>
        <v>7070059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3999364</v>
      </c>
      <c r="D41" s="294">
        <f t="shared" si="6"/>
        <v>0</v>
      </c>
      <c r="E41" s="295">
        <f t="shared" si="6"/>
        <v>553699000</v>
      </c>
      <c r="F41" s="295">
        <f t="shared" si="6"/>
        <v>553699000</v>
      </c>
      <c r="G41" s="295">
        <f t="shared" si="6"/>
        <v>0</v>
      </c>
      <c r="H41" s="295">
        <f t="shared" si="6"/>
        <v>24972040</v>
      </c>
      <c r="I41" s="295">
        <f t="shared" si="6"/>
        <v>34061549</v>
      </c>
      <c r="J41" s="295">
        <f t="shared" si="6"/>
        <v>59033589</v>
      </c>
      <c r="K41" s="295">
        <f t="shared" si="6"/>
        <v>75663198</v>
      </c>
      <c r="L41" s="295">
        <f t="shared" si="6"/>
        <v>67259924</v>
      </c>
      <c r="M41" s="295">
        <f t="shared" si="6"/>
        <v>63875129</v>
      </c>
      <c r="N41" s="295">
        <f t="shared" si="6"/>
        <v>206798251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265831840</v>
      </c>
      <c r="X41" s="295">
        <f t="shared" si="6"/>
        <v>276849500</v>
      </c>
      <c r="Y41" s="295">
        <f t="shared" si="6"/>
        <v>-11017660</v>
      </c>
      <c r="Z41" s="296">
        <f t="shared" si="5"/>
        <v>-3.979656817151557</v>
      </c>
      <c r="AA41" s="297">
        <f>SUM(AA36:AA40)</f>
        <v>553699000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473355923</v>
      </c>
      <c r="D45" s="129">
        <f t="shared" si="7"/>
        <v>0</v>
      </c>
      <c r="E45" s="54">
        <f t="shared" si="7"/>
        <v>27760000</v>
      </c>
      <c r="F45" s="54">
        <f t="shared" si="7"/>
        <v>27760000</v>
      </c>
      <c r="G45" s="54">
        <f t="shared" si="7"/>
        <v>0</v>
      </c>
      <c r="H45" s="54">
        <f t="shared" si="7"/>
        <v>17181</v>
      </c>
      <c r="I45" s="54">
        <f t="shared" si="7"/>
        <v>30000</v>
      </c>
      <c r="J45" s="54">
        <f t="shared" si="7"/>
        <v>47181</v>
      </c>
      <c r="K45" s="54">
        <f t="shared" si="7"/>
        <v>106425</v>
      </c>
      <c r="L45" s="54">
        <f t="shared" si="7"/>
        <v>0</v>
      </c>
      <c r="M45" s="54">
        <f t="shared" si="7"/>
        <v>39800</v>
      </c>
      <c r="N45" s="54">
        <f t="shared" si="7"/>
        <v>146225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193406</v>
      </c>
      <c r="X45" s="54">
        <f t="shared" si="7"/>
        <v>13880000</v>
      </c>
      <c r="Y45" s="54">
        <f t="shared" si="7"/>
        <v>-13686594</v>
      </c>
      <c r="Z45" s="184">
        <f t="shared" si="5"/>
        <v>-98.60658501440922</v>
      </c>
      <c r="AA45" s="130">
        <f t="shared" si="8"/>
        <v>27760000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477355287</v>
      </c>
      <c r="D49" s="218">
        <f t="shared" si="9"/>
        <v>0</v>
      </c>
      <c r="E49" s="220">
        <f t="shared" si="9"/>
        <v>581459000</v>
      </c>
      <c r="F49" s="220">
        <f t="shared" si="9"/>
        <v>581459000</v>
      </c>
      <c r="G49" s="220">
        <f t="shared" si="9"/>
        <v>0</v>
      </c>
      <c r="H49" s="220">
        <f t="shared" si="9"/>
        <v>24989221</v>
      </c>
      <c r="I49" s="220">
        <f t="shared" si="9"/>
        <v>34091549</v>
      </c>
      <c r="J49" s="220">
        <f t="shared" si="9"/>
        <v>59080770</v>
      </c>
      <c r="K49" s="220">
        <f t="shared" si="9"/>
        <v>75769623</v>
      </c>
      <c r="L49" s="220">
        <f t="shared" si="9"/>
        <v>67259924</v>
      </c>
      <c r="M49" s="220">
        <f t="shared" si="9"/>
        <v>63914929</v>
      </c>
      <c r="N49" s="220">
        <f t="shared" si="9"/>
        <v>206944476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266025246</v>
      </c>
      <c r="X49" s="220">
        <f t="shared" si="9"/>
        <v>290729500</v>
      </c>
      <c r="Y49" s="220">
        <f t="shared" si="9"/>
        <v>-24704254</v>
      </c>
      <c r="Z49" s="221">
        <f t="shared" si="5"/>
        <v>-8.497333087973528</v>
      </c>
      <c r="AA49" s="222">
        <f>SUM(AA41:AA48)</f>
        <v>581459000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109218824</v>
      </c>
      <c r="F51" s="54">
        <f t="shared" si="10"/>
        <v>109218824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54609413</v>
      </c>
      <c r="Y51" s="54">
        <f t="shared" si="10"/>
        <v>-54609413</v>
      </c>
      <c r="Z51" s="184">
        <f>+IF(X51&lt;&gt;0,+(Y51/X51)*100,0)</f>
        <v>-100</v>
      </c>
      <c r="AA51" s="130">
        <f>SUM(AA57:AA61)</f>
        <v>109218824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81632265</v>
      </c>
      <c r="F54" s="60">
        <v>81632265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40816133</v>
      </c>
      <c r="Y54" s="60">
        <v>-40816133</v>
      </c>
      <c r="Z54" s="140">
        <v>-100</v>
      </c>
      <c r="AA54" s="155">
        <v>81632265</v>
      </c>
    </row>
    <row r="55" spans="1:27" ht="12.75">
      <c r="A55" s="310" t="s">
        <v>209</v>
      </c>
      <c r="B55" s="142"/>
      <c r="C55" s="62"/>
      <c r="D55" s="156"/>
      <c r="E55" s="60">
        <v>3920584</v>
      </c>
      <c r="F55" s="60">
        <v>3920584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1960292</v>
      </c>
      <c r="Y55" s="60">
        <v>-1960292</v>
      </c>
      <c r="Z55" s="140">
        <v>-100</v>
      </c>
      <c r="AA55" s="155">
        <v>3920584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85552849</v>
      </c>
      <c r="F57" s="295">
        <f t="shared" si="11"/>
        <v>85552849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42776425</v>
      </c>
      <c r="Y57" s="295">
        <f t="shared" si="11"/>
        <v>-42776425</v>
      </c>
      <c r="Z57" s="296">
        <f>+IF(X57&lt;&gt;0,+(Y57/X57)*100,0)</f>
        <v>-100</v>
      </c>
      <c r="AA57" s="297">
        <f>SUM(AA52:AA56)</f>
        <v>85552849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23665975</v>
      </c>
      <c r="F61" s="60">
        <v>23665975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11832988</v>
      </c>
      <c r="Y61" s="60">
        <v>-11832988</v>
      </c>
      <c r="Z61" s="140">
        <v>-100</v>
      </c>
      <c r="AA61" s="155">
        <v>23665975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7572</v>
      </c>
      <c r="I65" s="60">
        <v>9143922</v>
      </c>
      <c r="J65" s="60">
        <v>9151494</v>
      </c>
      <c r="K65" s="60">
        <v>8991371</v>
      </c>
      <c r="L65" s="60"/>
      <c r="M65" s="60"/>
      <c r="N65" s="60">
        <v>8991371</v>
      </c>
      <c r="O65" s="60"/>
      <c r="P65" s="60"/>
      <c r="Q65" s="60"/>
      <c r="R65" s="60"/>
      <c r="S65" s="60"/>
      <c r="T65" s="60"/>
      <c r="U65" s="60"/>
      <c r="V65" s="60"/>
      <c r="W65" s="60">
        <v>18142865</v>
      </c>
      <c r="X65" s="60"/>
      <c r="Y65" s="60">
        <v>18142865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109218824</v>
      </c>
      <c r="F66" s="275"/>
      <c r="G66" s="275"/>
      <c r="H66" s="275"/>
      <c r="I66" s="275">
        <v>9598478</v>
      </c>
      <c r="J66" s="275">
        <v>9598478</v>
      </c>
      <c r="K66" s="275">
        <v>5035539</v>
      </c>
      <c r="L66" s="275"/>
      <c r="M66" s="275"/>
      <c r="N66" s="275">
        <v>5035539</v>
      </c>
      <c r="O66" s="275"/>
      <c r="P66" s="275"/>
      <c r="Q66" s="275"/>
      <c r="R66" s="275"/>
      <c r="S66" s="275"/>
      <c r="T66" s="275"/>
      <c r="U66" s="275"/>
      <c r="V66" s="275"/>
      <c r="W66" s="275">
        <v>14634017</v>
      </c>
      <c r="X66" s="275"/>
      <c r="Y66" s="275">
        <v>14634017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>
        <v>1401869</v>
      </c>
      <c r="J67" s="60">
        <v>1401869</v>
      </c>
      <c r="K67" s="60">
        <v>1034199</v>
      </c>
      <c r="L67" s="60"/>
      <c r="M67" s="60"/>
      <c r="N67" s="60">
        <v>1034199</v>
      </c>
      <c r="O67" s="60"/>
      <c r="P67" s="60"/>
      <c r="Q67" s="60"/>
      <c r="R67" s="60"/>
      <c r="S67" s="60"/>
      <c r="T67" s="60"/>
      <c r="U67" s="60"/>
      <c r="V67" s="60"/>
      <c r="W67" s="60">
        <v>2436068</v>
      </c>
      <c r="X67" s="60"/>
      <c r="Y67" s="60">
        <v>2436068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9158</v>
      </c>
      <c r="I68" s="60">
        <v>156357</v>
      </c>
      <c r="J68" s="60">
        <v>165515</v>
      </c>
      <c r="K68" s="60">
        <v>609979</v>
      </c>
      <c r="L68" s="60"/>
      <c r="M68" s="60"/>
      <c r="N68" s="60">
        <v>609979</v>
      </c>
      <c r="O68" s="60"/>
      <c r="P68" s="60"/>
      <c r="Q68" s="60"/>
      <c r="R68" s="60"/>
      <c r="S68" s="60"/>
      <c r="T68" s="60"/>
      <c r="U68" s="60"/>
      <c r="V68" s="60"/>
      <c r="W68" s="60">
        <v>775494</v>
      </c>
      <c r="X68" s="60"/>
      <c r="Y68" s="60">
        <v>775494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109218824</v>
      </c>
      <c r="F69" s="220">
        <f t="shared" si="12"/>
        <v>0</v>
      </c>
      <c r="G69" s="220">
        <f t="shared" si="12"/>
        <v>0</v>
      </c>
      <c r="H69" s="220">
        <f t="shared" si="12"/>
        <v>16730</v>
      </c>
      <c r="I69" s="220">
        <f t="shared" si="12"/>
        <v>20300626</v>
      </c>
      <c r="J69" s="220">
        <f t="shared" si="12"/>
        <v>20317356</v>
      </c>
      <c r="K69" s="220">
        <f t="shared" si="12"/>
        <v>15671088</v>
      </c>
      <c r="L69" s="220">
        <f t="shared" si="12"/>
        <v>0</v>
      </c>
      <c r="M69" s="220">
        <f t="shared" si="12"/>
        <v>0</v>
      </c>
      <c r="N69" s="220">
        <f t="shared" si="12"/>
        <v>15671088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35988444</v>
      </c>
      <c r="X69" s="220">
        <f t="shared" si="12"/>
        <v>0</v>
      </c>
      <c r="Y69" s="220">
        <f t="shared" si="12"/>
        <v>35988444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420979558</v>
      </c>
      <c r="F5" s="358">
        <f t="shared" si="0"/>
        <v>420979558</v>
      </c>
      <c r="G5" s="358">
        <f t="shared" si="0"/>
        <v>0</v>
      </c>
      <c r="H5" s="356">
        <f t="shared" si="0"/>
        <v>16233674</v>
      </c>
      <c r="I5" s="356">
        <f t="shared" si="0"/>
        <v>34061549</v>
      </c>
      <c r="J5" s="358">
        <f t="shared" si="0"/>
        <v>50295223</v>
      </c>
      <c r="K5" s="358">
        <f t="shared" si="0"/>
        <v>75663198</v>
      </c>
      <c r="L5" s="356">
        <f t="shared" si="0"/>
        <v>67259924</v>
      </c>
      <c r="M5" s="356">
        <f t="shared" si="0"/>
        <v>63875129</v>
      </c>
      <c r="N5" s="358">
        <f t="shared" si="0"/>
        <v>206798251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257093474</v>
      </c>
      <c r="X5" s="356">
        <f t="shared" si="0"/>
        <v>210489779</v>
      </c>
      <c r="Y5" s="358">
        <f t="shared" si="0"/>
        <v>46603695</v>
      </c>
      <c r="Z5" s="359">
        <f>+IF(X5&lt;&gt;0,+(Y5/X5)*100,0)</f>
        <v>22.140597620181836</v>
      </c>
      <c r="AA5" s="360">
        <f>+AA6+AA8+AA11+AA13+AA15</f>
        <v>420979558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420979558</v>
      </c>
      <c r="F11" s="364">
        <f t="shared" si="3"/>
        <v>420979558</v>
      </c>
      <c r="G11" s="364">
        <f t="shared" si="3"/>
        <v>0</v>
      </c>
      <c r="H11" s="362">
        <f t="shared" si="3"/>
        <v>14467888</v>
      </c>
      <c r="I11" s="362">
        <f t="shared" si="3"/>
        <v>34061549</v>
      </c>
      <c r="J11" s="364">
        <f t="shared" si="3"/>
        <v>48529437</v>
      </c>
      <c r="K11" s="364">
        <f t="shared" si="3"/>
        <v>72881027</v>
      </c>
      <c r="L11" s="362">
        <f t="shared" si="3"/>
        <v>64737822</v>
      </c>
      <c r="M11" s="362">
        <f t="shared" si="3"/>
        <v>63875129</v>
      </c>
      <c r="N11" s="364">
        <f t="shared" si="3"/>
        <v>201493978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250023415</v>
      </c>
      <c r="X11" s="362">
        <f t="shared" si="3"/>
        <v>210489779</v>
      </c>
      <c r="Y11" s="364">
        <f t="shared" si="3"/>
        <v>39533636</v>
      </c>
      <c r="Z11" s="365">
        <f>+IF(X11&lt;&gt;0,+(Y11/X11)*100,0)</f>
        <v>18.781736665702898</v>
      </c>
      <c r="AA11" s="366">
        <f t="shared" si="3"/>
        <v>420979558</v>
      </c>
    </row>
    <row r="12" spans="1:27" ht="12.75">
      <c r="A12" s="291" t="s">
        <v>233</v>
      </c>
      <c r="B12" s="136"/>
      <c r="C12" s="60"/>
      <c r="D12" s="340"/>
      <c r="E12" s="60">
        <v>420979558</v>
      </c>
      <c r="F12" s="59">
        <v>420979558</v>
      </c>
      <c r="G12" s="59"/>
      <c r="H12" s="60">
        <v>14467888</v>
      </c>
      <c r="I12" s="60">
        <v>34061549</v>
      </c>
      <c r="J12" s="59">
        <v>48529437</v>
      </c>
      <c r="K12" s="59">
        <v>72881027</v>
      </c>
      <c r="L12" s="60">
        <v>64737822</v>
      </c>
      <c r="M12" s="60">
        <v>63875129</v>
      </c>
      <c r="N12" s="59">
        <v>201493978</v>
      </c>
      <c r="O12" s="59"/>
      <c r="P12" s="60"/>
      <c r="Q12" s="60"/>
      <c r="R12" s="59"/>
      <c r="S12" s="59"/>
      <c r="T12" s="60"/>
      <c r="U12" s="60"/>
      <c r="V12" s="59"/>
      <c r="W12" s="59">
        <v>250023415</v>
      </c>
      <c r="X12" s="60">
        <v>210489779</v>
      </c>
      <c r="Y12" s="59">
        <v>39533636</v>
      </c>
      <c r="Z12" s="61">
        <v>18.78</v>
      </c>
      <c r="AA12" s="62">
        <v>420979558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1765786</v>
      </c>
      <c r="I13" s="275">
        <f t="shared" si="4"/>
        <v>0</v>
      </c>
      <c r="J13" s="342">
        <f t="shared" si="4"/>
        <v>1765786</v>
      </c>
      <c r="K13" s="342">
        <f t="shared" si="4"/>
        <v>2782171</v>
      </c>
      <c r="L13" s="275">
        <f t="shared" si="4"/>
        <v>2522102</v>
      </c>
      <c r="M13" s="275">
        <f t="shared" si="4"/>
        <v>0</v>
      </c>
      <c r="N13" s="342">
        <f t="shared" si="4"/>
        <v>5304273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7070059</v>
      </c>
      <c r="X13" s="275">
        <f t="shared" si="4"/>
        <v>0</v>
      </c>
      <c r="Y13" s="342">
        <f t="shared" si="4"/>
        <v>7070059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>
        <v>1765786</v>
      </c>
      <c r="I14" s="60"/>
      <c r="J14" s="59">
        <v>1765786</v>
      </c>
      <c r="K14" s="59">
        <v>2782171</v>
      </c>
      <c r="L14" s="60">
        <v>2522102</v>
      </c>
      <c r="M14" s="60"/>
      <c r="N14" s="59">
        <v>5304273</v>
      </c>
      <c r="O14" s="59"/>
      <c r="P14" s="60"/>
      <c r="Q14" s="60"/>
      <c r="R14" s="59"/>
      <c r="S14" s="59"/>
      <c r="T14" s="60"/>
      <c r="U14" s="60"/>
      <c r="V14" s="59"/>
      <c r="W14" s="59">
        <v>7070059</v>
      </c>
      <c r="X14" s="60"/>
      <c r="Y14" s="59">
        <v>7070059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471256224</v>
      </c>
      <c r="D40" s="344">
        <f t="shared" si="9"/>
        <v>0</v>
      </c>
      <c r="E40" s="343">
        <f t="shared" si="9"/>
        <v>18060000</v>
      </c>
      <c r="F40" s="345">
        <f t="shared" si="9"/>
        <v>18060000</v>
      </c>
      <c r="G40" s="345">
        <f t="shared" si="9"/>
        <v>0</v>
      </c>
      <c r="H40" s="343">
        <f t="shared" si="9"/>
        <v>17181</v>
      </c>
      <c r="I40" s="343">
        <f t="shared" si="9"/>
        <v>30000</v>
      </c>
      <c r="J40" s="345">
        <f t="shared" si="9"/>
        <v>47181</v>
      </c>
      <c r="K40" s="345">
        <f t="shared" si="9"/>
        <v>106425</v>
      </c>
      <c r="L40" s="343">
        <f t="shared" si="9"/>
        <v>0</v>
      </c>
      <c r="M40" s="343">
        <f t="shared" si="9"/>
        <v>39800</v>
      </c>
      <c r="N40" s="345">
        <f t="shared" si="9"/>
        <v>146225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193406</v>
      </c>
      <c r="X40" s="343">
        <f t="shared" si="9"/>
        <v>9030000</v>
      </c>
      <c r="Y40" s="345">
        <f t="shared" si="9"/>
        <v>-8836594</v>
      </c>
      <c r="Z40" s="336">
        <f>+IF(X40&lt;&gt;0,+(Y40/X40)*100,0)</f>
        <v>-97.8581838316722</v>
      </c>
      <c r="AA40" s="350">
        <f>SUM(AA41:AA49)</f>
        <v>18060000</v>
      </c>
    </row>
    <row r="41" spans="1:27" ht="12.75">
      <c r="A41" s="361" t="s">
        <v>249</v>
      </c>
      <c r="B41" s="142"/>
      <c r="C41" s="362"/>
      <c r="D41" s="363"/>
      <c r="E41" s="362">
        <v>3850000</v>
      </c>
      <c r="F41" s="364">
        <v>3850000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1925000</v>
      </c>
      <c r="Y41" s="364">
        <v>-1925000</v>
      </c>
      <c r="Z41" s="365">
        <v>-100</v>
      </c>
      <c r="AA41" s="366">
        <v>3850000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1300000</v>
      </c>
      <c r="F42" s="53">
        <f t="shared" si="10"/>
        <v>1300000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650000</v>
      </c>
      <c r="Y42" s="53">
        <f t="shared" si="10"/>
        <v>-650000</v>
      </c>
      <c r="Z42" s="94">
        <f>+IF(X42&lt;&gt;0,+(Y42/X42)*100,0)</f>
        <v>-100</v>
      </c>
      <c r="AA42" s="95">
        <f>+AA62</f>
        <v>1300000</v>
      </c>
    </row>
    <row r="43" spans="1:27" ht="12.75">
      <c r="A43" s="361" t="s">
        <v>251</v>
      </c>
      <c r="B43" s="136"/>
      <c r="C43" s="275"/>
      <c r="D43" s="369"/>
      <c r="E43" s="305">
        <v>7600000</v>
      </c>
      <c r="F43" s="370">
        <v>7600000</v>
      </c>
      <c r="G43" s="370"/>
      <c r="H43" s="305">
        <v>17181</v>
      </c>
      <c r="I43" s="305"/>
      <c r="J43" s="370">
        <v>17181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17181</v>
      </c>
      <c r="X43" s="305">
        <v>3800000</v>
      </c>
      <c r="Y43" s="370">
        <v>-3782819</v>
      </c>
      <c r="Z43" s="371">
        <v>-99.55</v>
      </c>
      <c r="AA43" s="303">
        <v>7600000</v>
      </c>
    </row>
    <row r="44" spans="1:27" ht="12.75">
      <c r="A44" s="361" t="s">
        <v>252</v>
      </c>
      <c r="B44" s="136"/>
      <c r="C44" s="60"/>
      <c r="D44" s="368"/>
      <c r="E44" s="54">
        <v>5310000</v>
      </c>
      <c r="F44" s="53">
        <v>5310000</v>
      </c>
      <c r="G44" s="53"/>
      <c r="H44" s="54"/>
      <c r="I44" s="54">
        <v>30000</v>
      </c>
      <c r="J44" s="53">
        <v>30000</v>
      </c>
      <c r="K44" s="53">
        <v>83300</v>
      </c>
      <c r="L44" s="54"/>
      <c r="M44" s="54">
        <v>39800</v>
      </c>
      <c r="N44" s="53">
        <v>123100</v>
      </c>
      <c r="O44" s="53"/>
      <c r="P44" s="54"/>
      <c r="Q44" s="54"/>
      <c r="R44" s="53"/>
      <c r="S44" s="53"/>
      <c r="T44" s="54"/>
      <c r="U44" s="54"/>
      <c r="V44" s="53"/>
      <c r="W44" s="53">
        <v>153100</v>
      </c>
      <c r="X44" s="54">
        <v>2655000</v>
      </c>
      <c r="Y44" s="53">
        <v>-2501900</v>
      </c>
      <c r="Z44" s="94">
        <v>-94.23</v>
      </c>
      <c r="AA44" s="95">
        <v>5310000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801403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470454821</v>
      </c>
      <c r="D49" s="368"/>
      <c r="E49" s="54"/>
      <c r="F49" s="53"/>
      <c r="G49" s="53"/>
      <c r="H49" s="54"/>
      <c r="I49" s="54"/>
      <c r="J49" s="53"/>
      <c r="K49" s="53">
        <v>23125</v>
      </c>
      <c r="L49" s="54"/>
      <c r="M49" s="54"/>
      <c r="N49" s="53">
        <v>23125</v>
      </c>
      <c r="O49" s="53"/>
      <c r="P49" s="54"/>
      <c r="Q49" s="54"/>
      <c r="R49" s="53"/>
      <c r="S49" s="53"/>
      <c r="T49" s="54"/>
      <c r="U49" s="54"/>
      <c r="V49" s="53"/>
      <c r="W49" s="53">
        <v>23125</v>
      </c>
      <c r="X49" s="54"/>
      <c r="Y49" s="53">
        <v>23125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471256224</v>
      </c>
      <c r="D60" s="346">
        <f t="shared" si="14"/>
        <v>0</v>
      </c>
      <c r="E60" s="219">
        <f t="shared" si="14"/>
        <v>439039558</v>
      </c>
      <c r="F60" s="264">
        <f t="shared" si="14"/>
        <v>439039558</v>
      </c>
      <c r="G60" s="264">
        <f t="shared" si="14"/>
        <v>0</v>
      </c>
      <c r="H60" s="219">
        <f t="shared" si="14"/>
        <v>16250855</v>
      </c>
      <c r="I60" s="219">
        <f t="shared" si="14"/>
        <v>34091549</v>
      </c>
      <c r="J60" s="264">
        <f t="shared" si="14"/>
        <v>50342404</v>
      </c>
      <c r="K60" s="264">
        <f t="shared" si="14"/>
        <v>75769623</v>
      </c>
      <c r="L60" s="219">
        <f t="shared" si="14"/>
        <v>67259924</v>
      </c>
      <c r="M60" s="219">
        <f t="shared" si="14"/>
        <v>63914929</v>
      </c>
      <c r="N60" s="264">
        <f t="shared" si="14"/>
        <v>206944476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257286880</v>
      </c>
      <c r="X60" s="219">
        <f t="shared" si="14"/>
        <v>219519779</v>
      </c>
      <c r="Y60" s="264">
        <f t="shared" si="14"/>
        <v>37767101</v>
      </c>
      <c r="Z60" s="337">
        <f>+IF(X60&lt;&gt;0,+(Y60/X60)*100,0)</f>
        <v>17.204418286153615</v>
      </c>
      <c r="AA60" s="232">
        <f>+AA57+AA54+AA51+AA40+AA37+AA34+AA22+AA5</f>
        <v>439039558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1300000</v>
      </c>
      <c r="F62" s="349">
        <f t="shared" si="15"/>
        <v>1300000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650000</v>
      </c>
      <c r="Y62" s="349">
        <f t="shared" si="15"/>
        <v>-650000</v>
      </c>
      <c r="Z62" s="338">
        <f>+IF(X62&lt;&gt;0,+(Y62/X62)*100,0)</f>
        <v>-100</v>
      </c>
      <c r="AA62" s="351">
        <f>SUM(AA63:AA66)</f>
        <v>1300000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1300000</v>
      </c>
      <c r="F64" s="59">
        <v>1300000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650000</v>
      </c>
      <c r="Y64" s="59">
        <v>-650000</v>
      </c>
      <c r="Z64" s="61">
        <v>-100</v>
      </c>
      <c r="AA64" s="62">
        <v>1300000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3999364</v>
      </c>
      <c r="D5" s="357">
        <f t="shared" si="0"/>
        <v>0</v>
      </c>
      <c r="E5" s="356">
        <f t="shared" si="0"/>
        <v>132719442</v>
      </c>
      <c r="F5" s="358">
        <f t="shared" si="0"/>
        <v>132719442</v>
      </c>
      <c r="G5" s="358">
        <f t="shared" si="0"/>
        <v>0</v>
      </c>
      <c r="H5" s="356">
        <f t="shared" si="0"/>
        <v>8738366</v>
      </c>
      <c r="I5" s="356">
        <f t="shared" si="0"/>
        <v>0</v>
      </c>
      <c r="J5" s="358">
        <f t="shared" si="0"/>
        <v>8738366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8738366</v>
      </c>
      <c r="X5" s="356">
        <f t="shared" si="0"/>
        <v>66359721</v>
      </c>
      <c r="Y5" s="358">
        <f t="shared" si="0"/>
        <v>-57621355</v>
      </c>
      <c r="Z5" s="359">
        <f>+IF(X5&lt;&gt;0,+(Y5/X5)*100,0)</f>
        <v>-86.83182227363494</v>
      </c>
      <c r="AA5" s="360">
        <f>+AA6+AA8+AA11+AA13+AA15</f>
        <v>132719442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3999364</v>
      </c>
      <c r="D11" s="363">
        <f aca="true" t="shared" si="3" ref="D11:AA11">+D12</f>
        <v>0</v>
      </c>
      <c r="E11" s="362">
        <f t="shared" si="3"/>
        <v>132719442</v>
      </c>
      <c r="F11" s="364">
        <f t="shared" si="3"/>
        <v>132719442</v>
      </c>
      <c r="G11" s="364">
        <f t="shared" si="3"/>
        <v>0</v>
      </c>
      <c r="H11" s="362">
        <f t="shared" si="3"/>
        <v>8738366</v>
      </c>
      <c r="I11" s="362">
        <f t="shared" si="3"/>
        <v>0</v>
      </c>
      <c r="J11" s="364">
        <f t="shared" si="3"/>
        <v>8738366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8738366</v>
      </c>
      <c r="X11" s="362">
        <f t="shared" si="3"/>
        <v>66359721</v>
      </c>
      <c r="Y11" s="364">
        <f t="shared" si="3"/>
        <v>-57621355</v>
      </c>
      <c r="Z11" s="365">
        <f>+IF(X11&lt;&gt;0,+(Y11/X11)*100,0)</f>
        <v>-86.83182227363494</v>
      </c>
      <c r="AA11" s="366">
        <f t="shared" si="3"/>
        <v>132719442</v>
      </c>
    </row>
    <row r="12" spans="1:27" ht="12.75">
      <c r="A12" s="291" t="s">
        <v>233</v>
      </c>
      <c r="B12" s="136"/>
      <c r="C12" s="60">
        <v>3999364</v>
      </c>
      <c r="D12" s="340"/>
      <c r="E12" s="60">
        <v>132719442</v>
      </c>
      <c r="F12" s="59">
        <v>132719442</v>
      </c>
      <c r="G12" s="59"/>
      <c r="H12" s="60">
        <v>8738366</v>
      </c>
      <c r="I12" s="60"/>
      <c r="J12" s="59">
        <v>8738366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8738366</v>
      </c>
      <c r="X12" s="60">
        <v>66359721</v>
      </c>
      <c r="Y12" s="59">
        <v>-57621355</v>
      </c>
      <c r="Z12" s="61">
        <v>-86.83</v>
      </c>
      <c r="AA12" s="62">
        <v>132719442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2099699</v>
      </c>
      <c r="D40" s="344">
        <f t="shared" si="9"/>
        <v>0</v>
      </c>
      <c r="E40" s="343">
        <f t="shared" si="9"/>
        <v>9700000</v>
      </c>
      <c r="F40" s="345">
        <f t="shared" si="9"/>
        <v>9700000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4850000</v>
      </c>
      <c r="Y40" s="345">
        <f t="shared" si="9"/>
        <v>-4850000</v>
      </c>
      <c r="Z40" s="336">
        <f>+IF(X40&lt;&gt;0,+(Y40/X40)*100,0)</f>
        <v>-100</v>
      </c>
      <c r="AA40" s="350">
        <f>SUM(AA41:AA49)</f>
        <v>9700000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9700000</v>
      </c>
      <c r="F42" s="53">
        <f t="shared" si="10"/>
        <v>9700000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4850000</v>
      </c>
      <c r="Y42" s="53">
        <f t="shared" si="10"/>
        <v>-4850000</v>
      </c>
      <c r="Z42" s="94">
        <f>+IF(X42&lt;&gt;0,+(Y42/X42)*100,0)</f>
        <v>-100</v>
      </c>
      <c r="AA42" s="95">
        <f>+AA62</f>
        <v>9700000</v>
      </c>
    </row>
    <row r="43" spans="1:27" ht="12.75">
      <c r="A43" s="361" t="s">
        <v>251</v>
      </c>
      <c r="B43" s="136"/>
      <c r="C43" s="275">
        <v>2099699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6099063</v>
      </c>
      <c r="D60" s="346">
        <f t="shared" si="14"/>
        <v>0</v>
      </c>
      <c r="E60" s="219">
        <f t="shared" si="14"/>
        <v>142419442</v>
      </c>
      <c r="F60" s="264">
        <f t="shared" si="14"/>
        <v>142419442</v>
      </c>
      <c r="G60" s="264">
        <f t="shared" si="14"/>
        <v>0</v>
      </c>
      <c r="H60" s="219">
        <f t="shared" si="14"/>
        <v>8738366</v>
      </c>
      <c r="I60" s="219">
        <f t="shared" si="14"/>
        <v>0</v>
      </c>
      <c r="J60" s="264">
        <f t="shared" si="14"/>
        <v>8738366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8738366</v>
      </c>
      <c r="X60" s="219">
        <f t="shared" si="14"/>
        <v>71209721</v>
      </c>
      <c r="Y60" s="264">
        <f t="shared" si="14"/>
        <v>-62471355</v>
      </c>
      <c r="Z60" s="337">
        <f>+IF(X60&lt;&gt;0,+(Y60/X60)*100,0)</f>
        <v>-87.7286894580025</v>
      </c>
      <c r="AA60" s="232">
        <f>+AA57+AA54+AA51+AA40+AA37+AA34+AA22+AA5</f>
        <v>142419442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9700000</v>
      </c>
      <c r="F62" s="349">
        <f t="shared" si="15"/>
        <v>9700000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4850000</v>
      </c>
      <c r="Y62" s="349">
        <f t="shared" si="15"/>
        <v>-4850000</v>
      </c>
      <c r="Z62" s="338">
        <f>+IF(X62&lt;&gt;0,+(Y62/X62)*100,0)</f>
        <v>-100</v>
      </c>
      <c r="AA62" s="351">
        <f>SUM(AA63:AA66)</f>
        <v>9700000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>
        <v>9700000</v>
      </c>
      <c r="F64" s="59">
        <v>9700000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4850000</v>
      </c>
      <c r="Y64" s="59">
        <v>-4850000</v>
      </c>
      <c r="Z64" s="61">
        <v>-100</v>
      </c>
      <c r="AA64" s="62">
        <v>9700000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2019-02-04T13:55:50Z</dcterms:created>
  <dcterms:modified xsi:type="dcterms:W3CDTF">2019-02-04T13:55:54Z</dcterms:modified>
  <cp:category/>
  <cp:version/>
  <cp:contentType/>
  <cp:contentStatus/>
</cp:coreProperties>
</file>