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<sst xmlns="http://schemas.openxmlformats.org/spreadsheetml/2006/main" count="859" uniqueCount="304">
  <si>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Limpopo: Vhembe(DC34)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</si>
  <si>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</si>
  <si>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</si>
  <si>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</si>
  <si>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</si>
  <si>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</si>
  <si>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</si>
  <si>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</si>
  <si>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</si>
  <si>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</si>
  <si>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</si>
  <si>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</si>
  <si>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</si>
  <si>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</si>
  <si>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</si>
  <si>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</si>
  <si>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</si>
  <si>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</si>
  <si>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</si>
  <si>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</si>
  <si>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</si>
  <si>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</si>
  <si>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</si>
  <si>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</si>
  <si>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</si>
  <si>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</si>
  <si>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</si>
  <si>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</si>
  <si>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</si>
  <si>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</si>
  <si>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</si>
  <si>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</si>
  <si>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</si>
  <si>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</si>
  <si>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</si>
  <si>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</si>
  <si>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</si>
  <si>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</si>
  <si>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</si>
  <si>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</si>
  <si>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</si>
  <si>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</si>
  <si>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</si>
  <si>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</si>
  <si>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</si>
  <si>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</si>
  <si>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</si>
  <si>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</si>
  <si>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</si>
  <si>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</si>
  <si>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</si>
  <si>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</si>
  <si>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</si>
  <si>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</si>
  <si>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</si>
  <si>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</si>
  <si>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</si>
  <si>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</si>
  <si>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</si>
  <si>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</si>
  <si>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</si>
  <si>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</si>
  <si>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</si>
  <si>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</si>
  <si>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</si>
  <si>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</si>
  <si>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</si>
  <si>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</si>
  <si>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</si>
  <si>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</si>
  <si>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Vhembe(DC34)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</si>
  <si>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</si>
  <si>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</si>
  <si>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</si>
  <si>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</si>
  <si>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</si>
  <si>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</si>
  <si>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</si>
  <si>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</si>
  <si>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</si>
  <si>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</si>
  <si>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</si>
  <si>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</si>
  <si>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</si>
  <si>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</si>
  <si>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</si>
  <si>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</si>
  <si>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</si>
  <si>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</si>
  <si>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</si>
  <si>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</si>
  <si>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</si>
  <si>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</si>
  <si>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</si>
  <si>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</si>
  <si>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</si>
  <si>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</si>
  <si>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</si>
  <si>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</si>
  <si>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</si>
  <si>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Vhembe(DC34)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</si>
  <si>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</si>
  <si>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</si>
  <si>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</si>
  <si>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</si>
  <si>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</si>
  <si>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</si>
  <si>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</si>
  <si>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</si>
  <si>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</si>
  <si>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</si>
  <si>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</si>
  <si>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</si>
  <si>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</si>
  <si>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</si>
  <si>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</si>
  <si>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</si>
  <si>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</si>
  <si>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</si>
  <si>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</si>
  <si>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</si>
  <si>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</si>
  <si>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</si>
  <si>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</si>
  <si>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</si>
  <si>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</si>
  <si>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</si>
  <si>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</si>
  <si>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</si>
  <si>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Vhembe(DC34)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</si>
  <si>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</si>
  <si>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</si>
  <si>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</si>
  <si>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</si>
  <si>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</si>
  <si>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</si>
  <si>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</si>
  <si>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</si>
  <si>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</si>
  <si>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</si>
  <si>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Vhembe(DC34)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</si>
  <si>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</si>
  <si>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</si>
  <si>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</si>
  <si>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</si>
  <si>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</si>
  <si>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</si>
  <si>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</si>
  <si>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</si>
  <si>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</si>
  <si>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</si>
  <si>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</si>
  <si>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</si>
  <si>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</si>
  <si>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</si>
  <si>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</si>
  <si>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</si>
  <si>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</si>
  <si>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</si>
  <si>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</si>
  <si>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</si>
  <si>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</si>
  <si>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</si>
  <si>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</si>
  <si>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</si>
  <si>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</si>
  <si>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</si>
  <si>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</si>
  <si>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</si>
  <si>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</si>
  <si>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</si>
  <si>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</si>
  <si>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</si>
  <si>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</si>
  <si>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Vhembe(DC34)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</si>
  <si>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</si>
  <si>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</si>
  <si>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</si>
  <si>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</si>
  <si>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</si>
  <si>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</si>
  <si>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</si>
  <si>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</si>
  <si>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</si>
  <si>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</si>
  <si>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</si>
  <si>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</si>
  <si>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</si>
  <si>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</si>
  <si>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</si>
  <si>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</si>
  <si>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</si>
  <si>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</si>
  <si>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</si>
  <si>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</si>
  <si>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</si>
  <si>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</si>
  <si>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</si>
  <si>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</si>
  <si>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</si>
  <si>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</si>
  <si>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</si>
  <si>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Vhembe(DC34)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</si>
  <si>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</si>
  <si>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</si>
  <si>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</si>
  <si>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</si>
  <si>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</si>
  <si>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</si>
  <si>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</si>
  <si>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</si>
  <si>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</si>
  <si>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</si>
  <si>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</si>
  <si>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</si>
  <si>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</si>
  <si>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</si>
  <si>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</si>
  <si>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</si>
  <si>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</si>
  <si>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</si>
  <si>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</si>
  <si>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</si>
  <si>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</si>
  <si>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</si>
  <si>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</si>
  <si>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</si>
  <si>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</si>
  <si>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Vhembe(DC34)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</si>
  <si>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</si>
  <si>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</si>
  <si>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</si>
  <si>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</si>
  <si>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</si>
  <si>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</si>
  <si>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</si>
  <si>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</si>
  <si>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</si>
  <si>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</si>
  <si>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</si>
  <si>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</si>
  <si>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</si>
  <si>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</si>
  <si>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</si>
  <si>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</si>
  <si>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</si>
  <si>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</si>
  <si>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</si>
  <si>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</si>
  <si>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</si>
  <si>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</si>
  <si>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</si>
  <si>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</si>
  <si>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</si>
  <si>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</si>
  <si>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</si>
  <si>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</si>
  <si>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</si>
  <si>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</si>
  <si>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</si>
  <si>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</si>
  <si>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</si>
  <si>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</si>
  <si>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</si>
  <si>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Vhembe(DC34)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</si>
  <si>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</si>
  <si>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</si>
  <si>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Limpopo: Vhembe(DC34)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</si>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</sst>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103828721</v>
      </c>
      <c r="C6" s="19">
        <v>0</v>
      </c>
      <c r="D6" s="59">
        <v>134620581</v>
      </c>
      <c r="E6" s="60">
        <v>134620581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67310292</v>
      </c>
      <c r="X6" s="60">
        <v>-67310292</v>
      </c>
      <c r="Y6" s="61">
        <v>-100</v>
      </c>
      <c r="Z6" s="62">
        <v>134620581</v>
      </c>
    </row>
    <row r="7" spans="1:26" ht="12.75">
      <c r="A7" s="58" t="s">
        <v>33</v>
      </c>
      <c r="B7" s="19">
        <v>36970060</v>
      </c>
      <c r="C7" s="19">
        <v>0</v>
      </c>
      <c r="D7" s="59">
        <v>22000000</v>
      </c>
      <c r="E7" s="60">
        <v>22000000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10999998</v>
      </c>
      <c r="X7" s="60">
        <v>-10999998</v>
      </c>
      <c r="Y7" s="61">
        <v>-100</v>
      </c>
      <c r="Z7" s="62">
        <v>22000000</v>
      </c>
    </row>
    <row r="8" spans="1:26" ht="12.75">
      <c r="A8" s="58" t="s">
        <v>34</v>
      </c>
      <c r="B8" s="19">
        <v>828453083</v>
      </c>
      <c r="C8" s="19">
        <v>0</v>
      </c>
      <c r="D8" s="59">
        <v>919557000</v>
      </c>
      <c r="E8" s="60">
        <v>919557000</v>
      </c>
      <c r="F8" s="60">
        <v>75964543</v>
      </c>
      <c r="G8" s="60">
        <v>53448052</v>
      </c>
      <c r="H8" s="60">
        <v>0</v>
      </c>
      <c r="I8" s="60">
        <v>129412595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129412595</v>
      </c>
      <c r="W8" s="60">
        <v>565111103</v>
      </c>
      <c r="X8" s="60">
        <v>-435698508</v>
      </c>
      <c r="Y8" s="61">
        <v>-77.1</v>
      </c>
      <c r="Z8" s="62">
        <v>919557000</v>
      </c>
    </row>
    <row r="9" spans="1:26" ht="12.75">
      <c r="A9" s="58" t="s">
        <v>35</v>
      </c>
      <c r="B9" s="19">
        <v>6171381</v>
      </c>
      <c r="C9" s="19">
        <v>0</v>
      </c>
      <c r="D9" s="59">
        <v>5281000</v>
      </c>
      <c r="E9" s="60">
        <v>5281000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68973558</v>
      </c>
      <c r="L9" s="60">
        <v>0</v>
      </c>
      <c r="M9" s="60">
        <v>68973558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68973558</v>
      </c>
      <c r="W9" s="60">
        <v>2640504</v>
      </c>
      <c r="X9" s="60">
        <v>66333054</v>
      </c>
      <c r="Y9" s="61">
        <v>2512.14</v>
      </c>
      <c r="Z9" s="62">
        <v>5281000</v>
      </c>
    </row>
    <row r="10" spans="1:26" ht="22.5">
      <c r="A10" s="63" t="s">
        <v>279</v>
      </c>
      <c r="B10" s="64">
        <f>SUM(B5:B9)</f>
        <v>975423245</v>
      </c>
      <c r="C10" s="64">
        <f>SUM(C5:C9)</f>
        <v>0</v>
      </c>
      <c r="D10" s="65">
        <f aca="true" t="shared" si="0" ref="D10:Z10">SUM(D5:D9)</f>
        <v>1081458581</v>
      </c>
      <c r="E10" s="66">
        <f t="shared" si="0"/>
        <v>1081458581</v>
      </c>
      <c r="F10" s="66">
        <f t="shared" si="0"/>
        <v>75964543</v>
      </c>
      <c r="G10" s="66">
        <f t="shared" si="0"/>
        <v>53448052</v>
      </c>
      <c r="H10" s="66">
        <f t="shared" si="0"/>
        <v>0</v>
      </c>
      <c r="I10" s="66">
        <f t="shared" si="0"/>
        <v>129412595</v>
      </c>
      <c r="J10" s="66">
        <f t="shared" si="0"/>
        <v>0</v>
      </c>
      <c r="K10" s="66">
        <f t="shared" si="0"/>
        <v>68973558</v>
      </c>
      <c r="L10" s="66">
        <f t="shared" si="0"/>
        <v>0</v>
      </c>
      <c r="M10" s="66">
        <f t="shared" si="0"/>
        <v>68973558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198386153</v>
      </c>
      <c r="W10" s="66">
        <f t="shared" si="0"/>
        <v>646061897</v>
      </c>
      <c r="X10" s="66">
        <f t="shared" si="0"/>
        <v>-447675744</v>
      </c>
      <c r="Y10" s="67">
        <f>+IF(W10&lt;&gt;0,(X10/W10)*100,0)</f>
        <v>-69.2930114094006</v>
      </c>
      <c r="Z10" s="68">
        <f t="shared" si="0"/>
        <v>1081458581</v>
      </c>
    </row>
    <row r="11" spans="1:26" ht="12.75">
      <c r="A11" s="58" t="s">
        <v>37</v>
      </c>
      <c r="B11" s="19">
        <v>447052353</v>
      </c>
      <c r="C11" s="19">
        <v>0</v>
      </c>
      <c r="D11" s="59">
        <v>572102064</v>
      </c>
      <c r="E11" s="60">
        <v>572102064</v>
      </c>
      <c r="F11" s="60">
        <v>52725642</v>
      </c>
      <c r="G11" s="60">
        <v>52725642</v>
      </c>
      <c r="H11" s="60">
        <v>0</v>
      </c>
      <c r="I11" s="60">
        <v>105451284</v>
      </c>
      <c r="J11" s="60">
        <v>0</v>
      </c>
      <c r="K11" s="60">
        <v>47932214</v>
      </c>
      <c r="L11" s="60">
        <v>39293391</v>
      </c>
      <c r="M11" s="60">
        <v>87225605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192676889</v>
      </c>
      <c r="W11" s="60">
        <v>286051032</v>
      </c>
      <c r="X11" s="60">
        <v>-93374143</v>
      </c>
      <c r="Y11" s="61">
        <v>-32.64</v>
      </c>
      <c r="Z11" s="62">
        <v>572102064</v>
      </c>
    </row>
    <row r="12" spans="1:26" ht="12.75">
      <c r="A12" s="58" t="s">
        <v>38</v>
      </c>
      <c r="B12" s="19">
        <v>13918539</v>
      </c>
      <c r="C12" s="19">
        <v>0</v>
      </c>
      <c r="D12" s="59">
        <v>11853368</v>
      </c>
      <c r="E12" s="60">
        <v>11853368</v>
      </c>
      <c r="F12" s="60">
        <v>291922</v>
      </c>
      <c r="G12" s="60">
        <v>291922</v>
      </c>
      <c r="H12" s="60">
        <v>0</v>
      </c>
      <c r="I12" s="60">
        <v>583844</v>
      </c>
      <c r="J12" s="60">
        <v>0</v>
      </c>
      <c r="K12" s="60">
        <v>1079519</v>
      </c>
      <c r="L12" s="60">
        <v>1007152</v>
      </c>
      <c r="M12" s="60">
        <v>2086671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2670515</v>
      </c>
      <c r="W12" s="60">
        <v>5926686</v>
      </c>
      <c r="X12" s="60">
        <v>-3256171</v>
      </c>
      <c r="Y12" s="61">
        <v>-54.94</v>
      </c>
      <c r="Z12" s="62">
        <v>11853368</v>
      </c>
    </row>
    <row r="13" spans="1:26" ht="12.75">
      <c r="A13" s="58" t="s">
        <v>280</v>
      </c>
      <c r="B13" s="19">
        <v>292631734</v>
      </c>
      <c r="C13" s="19">
        <v>0</v>
      </c>
      <c r="D13" s="59">
        <v>20000000</v>
      </c>
      <c r="E13" s="60">
        <v>20000000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10000002</v>
      </c>
      <c r="X13" s="60">
        <v>-10000002</v>
      </c>
      <c r="Y13" s="61">
        <v>-100</v>
      </c>
      <c r="Z13" s="62">
        <v>20000000</v>
      </c>
    </row>
    <row r="14" spans="1:26" ht="12.75">
      <c r="A14" s="58" t="s">
        <v>40</v>
      </c>
      <c r="B14" s="19">
        <v>992094</v>
      </c>
      <c r="C14" s="19">
        <v>0</v>
      </c>
      <c r="D14" s="59">
        <v>1190775</v>
      </c>
      <c r="E14" s="60">
        <v>1190775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595386</v>
      </c>
      <c r="X14" s="60">
        <v>-595386</v>
      </c>
      <c r="Y14" s="61">
        <v>-100</v>
      </c>
      <c r="Z14" s="62">
        <v>1190775</v>
      </c>
    </row>
    <row r="15" spans="1:26" ht="12.75">
      <c r="A15" s="58" t="s">
        <v>41</v>
      </c>
      <c r="B15" s="19">
        <v>69007467</v>
      </c>
      <c r="C15" s="19">
        <v>0</v>
      </c>
      <c r="D15" s="59">
        <v>170990130</v>
      </c>
      <c r="E15" s="60">
        <v>170990130</v>
      </c>
      <c r="F15" s="60">
        <v>12205218</v>
      </c>
      <c r="G15" s="60">
        <v>0</v>
      </c>
      <c r="H15" s="60">
        <v>0</v>
      </c>
      <c r="I15" s="60">
        <v>12205218</v>
      </c>
      <c r="J15" s="60">
        <v>0</v>
      </c>
      <c r="K15" s="60">
        <v>8731697</v>
      </c>
      <c r="L15" s="60">
        <v>56891</v>
      </c>
      <c r="M15" s="60">
        <v>8788588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20993806</v>
      </c>
      <c r="W15" s="60">
        <v>85495068</v>
      </c>
      <c r="X15" s="60">
        <v>-64501262</v>
      </c>
      <c r="Y15" s="61">
        <v>-75.44</v>
      </c>
      <c r="Z15" s="62">
        <v>170990130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314199128</v>
      </c>
      <c r="C17" s="19">
        <v>0</v>
      </c>
      <c r="D17" s="59">
        <v>206058915</v>
      </c>
      <c r="E17" s="60">
        <v>206058915</v>
      </c>
      <c r="F17" s="60">
        <v>10741761</v>
      </c>
      <c r="G17" s="60">
        <v>430488</v>
      </c>
      <c r="H17" s="60">
        <v>0</v>
      </c>
      <c r="I17" s="60">
        <v>11172249</v>
      </c>
      <c r="J17" s="60">
        <v>0</v>
      </c>
      <c r="K17" s="60">
        <v>11230128</v>
      </c>
      <c r="L17" s="60">
        <v>12851911</v>
      </c>
      <c r="M17" s="60">
        <v>24082039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35254288</v>
      </c>
      <c r="W17" s="60">
        <v>103029456</v>
      </c>
      <c r="X17" s="60">
        <v>-67775168</v>
      </c>
      <c r="Y17" s="61">
        <v>-65.78</v>
      </c>
      <c r="Z17" s="62">
        <v>206058915</v>
      </c>
    </row>
    <row r="18" spans="1:26" ht="12.75">
      <c r="A18" s="70" t="s">
        <v>44</v>
      </c>
      <c r="B18" s="71">
        <f>SUM(B11:B17)</f>
        <v>1137801315</v>
      </c>
      <c r="C18" s="71">
        <f>SUM(C11:C17)</f>
        <v>0</v>
      </c>
      <c r="D18" s="72">
        <f aca="true" t="shared" si="1" ref="D18:Z18">SUM(D11:D17)</f>
        <v>982195252</v>
      </c>
      <c r="E18" s="73">
        <f t="shared" si="1"/>
        <v>982195252</v>
      </c>
      <c r="F18" s="73">
        <f t="shared" si="1"/>
        <v>75964543</v>
      </c>
      <c r="G18" s="73">
        <f t="shared" si="1"/>
        <v>53448052</v>
      </c>
      <c r="H18" s="73">
        <f t="shared" si="1"/>
        <v>0</v>
      </c>
      <c r="I18" s="73">
        <f t="shared" si="1"/>
        <v>129412595</v>
      </c>
      <c r="J18" s="73">
        <f t="shared" si="1"/>
        <v>0</v>
      </c>
      <c r="K18" s="73">
        <f t="shared" si="1"/>
        <v>68973558</v>
      </c>
      <c r="L18" s="73">
        <f t="shared" si="1"/>
        <v>53209345</v>
      </c>
      <c r="M18" s="73">
        <f t="shared" si="1"/>
        <v>122182903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251595498</v>
      </c>
      <c r="W18" s="73">
        <f t="shared" si="1"/>
        <v>491097630</v>
      </c>
      <c r="X18" s="73">
        <f t="shared" si="1"/>
        <v>-239502132</v>
      </c>
      <c r="Y18" s="67">
        <f>+IF(W18&lt;&gt;0,(X18/W18)*100,0)</f>
        <v>-48.76874115641731</v>
      </c>
      <c r="Z18" s="74">
        <f t="shared" si="1"/>
        <v>982195252</v>
      </c>
    </row>
    <row r="19" spans="1:26" ht="12.75">
      <c r="A19" s="70" t="s">
        <v>45</v>
      </c>
      <c r="B19" s="75">
        <f>+B10-B18</f>
        <v>-162378070</v>
      </c>
      <c r="C19" s="75">
        <f>+C10-C18</f>
        <v>0</v>
      </c>
      <c r="D19" s="76">
        <f aca="true" t="shared" si="2" ref="D19:Z19">+D10-D18</f>
        <v>99263329</v>
      </c>
      <c r="E19" s="77">
        <f t="shared" si="2"/>
        <v>99263329</v>
      </c>
      <c r="F19" s="77">
        <f t="shared" si="2"/>
        <v>0</v>
      </c>
      <c r="G19" s="77">
        <f t="shared" si="2"/>
        <v>0</v>
      </c>
      <c r="H19" s="77">
        <f t="shared" si="2"/>
        <v>0</v>
      </c>
      <c r="I19" s="77">
        <f t="shared" si="2"/>
        <v>0</v>
      </c>
      <c r="J19" s="77">
        <f t="shared" si="2"/>
        <v>0</v>
      </c>
      <c r="K19" s="77">
        <f t="shared" si="2"/>
        <v>0</v>
      </c>
      <c r="L19" s="77">
        <f t="shared" si="2"/>
        <v>-53209345</v>
      </c>
      <c r="M19" s="77">
        <f t="shared" si="2"/>
        <v>-53209345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-53209345</v>
      </c>
      <c r="W19" s="77">
        <f>IF(E10=E18,0,W10-W18)</f>
        <v>154964267</v>
      </c>
      <c r="X19" s="77">
        <f t="shared" si="2"/>
        <v>-208173612</v>
      </c>
      <c r="Y19" s="78">
        <f>+IF(W19&lt;&gt;0,(X19/W19)*100,0)</f>
        <v>-134.33652546493187</v>
      </c>
      <c r="Z19" s="79">
        <f t="shared" si="2"/>
        <v>99263329</v>
      </c>
    </row>
    <row r="20" spans="1:26" ht="12.75">
      <c r="A20" s="58" t="s">
        <v>46</v>
      </c>
      <c r="B20" s="19">
        <v>532309715</v>
      </c>
      <c r="C20" s="19">
        <v>0</v>
      </c>
      <c r="D20" s="59">
        <v>544895000</v>
      </c>
      <c r="E20" s="60">
        <v>544895000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453111103</v>
      </c>
      <c r="X20" s="60">
        <v>-453111103</v>
      </c>
      <c r="Y20" s="61">
        <v>-100</v>
      </c>
      <c r="Z20" s="62">
        <v>544895000</v>
      </c>
    </row>
    <row r="21" spans="1:26" ht="12.75">
      <c r="A21" s="58" t="s">
        <v>281</v>
      </c>
      <c r="B21" s="80">
        <v>1516000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371447645</v>
      </c>
      <c r="C22" s="86">
        <f>SUM(C19:C21)</f>
        <v>0</v>
      </c>
      <c r="D22" s="87">
        <f aca="true" t="shared" si="3" ref="D22:Z22">SUM(D19:D21)</f>
        <v>644158329</v>
      </c>
      <c r="E22" s="88">
        <f t="shared" si="3"/>
        <v>644158329</v>
      </c>
      <c r="F22" s="88">
        <f t="shared" si="3"/>
        <v>0</v>
      </c>
      <c r="G22" s="88">
        <f t="shared" si="3"/>
        <v>0</v>
      </c>
      <c r="H22" s="88">
        <f t="shared" si="3"/>
        <v>0</v>
      </c>
      <c r="I22" s="88">
        <f t="shared" si="3"/>
        <v>0</v>
      </c>
      <c r="J22" s="88">
        <f t="shared" si="3"/>
        <v>0</v>
      </c>
      <c r="K22" s="88">
        <f t="shared" si="3"/>
        <v>0</v>
      </c>
      <c r="L22" s="88">
        <f t="shared" si="3"/>
        <v>-53209345</v>
      </c>
      <c r="M22" s="88">
        <f t="shared" si="3"/>
        <v>-53209345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-53209345</v>
      </c>
      <c r="W22" s="88">
        <f t="shared" si="3"/>
        <v>608075370</v>
      </c>
      <c r="X22" s="88">
        <f t="shared" si="3"/>
        <v>-661284715</v>
      </c>
      <c r="Y22" s="89">
        <f>+IF(W22&lt;&gt;0,(X22/W22)*100,0)</f>
        <v>-108.75045226712604</v>
      </c>
      <c r="Z22" s="90">
        <f t="shared" si="3"/>
        <v>644158329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371447645</v>
      </c>
      <c r="C24" s="75">
        <f>SUM(C22:C23)</f>
        <v>0</v>
      </c>
      <c r="D24" s="76">
        <f aca="true" t="shared" si="4" ref="D24:Z24">SUM(D22:D23)</f>
        <v>644158329</v>
      </c>
      <c r="E24" s="77">
        <f t="shared" si="4"/>
        <v>644158329</v>
      </c>
      <c r="F24" s="77">
        <f t="shared" si="4"/>
        <v>0</v>
      </c>
      <c r="G24" s="77">
        <f t="shared" si="4"/>
        <v>0</v>
      </c>
      <c r="H24" s="77">
        <f t="shared" si="4"/>
        <v>0</v>
      </c>
      <c r="I24" s="77">
        <f t="shared" si="4"/>
        <v>0</v>
      </c>
      <c r="J24" s="77">
        <f t="shared" si="4"/>
        <v>0</v>
      </c>
      <c r="K24" s="77">
        <f t="shared" si="4"/>
        <v>0</v>
      </c>
      <c r="L24" s="77">
        <f t="shared" si="4"/>
        <v>-53209345</v>
      </c>
      <c r="M24" s="77">
        <f t="shared" si="4"/>
        <v>-53209345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-53209345</v>
      </c>
      <c r="W24" s="77">
        <f t="shared" si="4"/>
        <v>608075370</v>
      </c>
      <c r="X24" s="77">
        <f t="shared" si="4"/>
        <v>-661284715</v>
      </c>
      <c r="Y24" s="78">
        <f>+IF(W24&lt;&gt;0,(X24/W24)*100,0)</f>
        <v>-108.75045226712604</v>
      </c>
      <c r="Z24" s="79">
        <f t="shared" si="4"/>
        <v>644158329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719503017</v>
      </c>
      <c r="C27" s="22">
        <v>0</v>
      </c>
      <c r="D27" s="99">
        <v>644158330</v>
      </c>
      <c r="E27" s="100">
        <v>644158330</v>
      </c>
      <c r="F27" s="100">
        <v>35857580</v>
      </c>
      <c r="G27" s="100">
        <v>42473501</v>
      </c>
      <c r="H27" s="100">
        <v>51321476</v>
      </c>
      <c r="I27" s="100">
        <v>129652557</v>
      </c>
      <c r="J27" s="100">
        <v>25781831</v>
      </c>
      <c r="K27" s="100">
        <v>49285529</v>
      </c>
      <c r="L27" s="100">
        <v>24757454</v>
      </c>
      <c r="M27" s="100">
        <v>99824814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229477371</v>
      </c>
      <c r="W27" s="100">
        <v>322079165</v>
      </c>
      <c r="X27" s="100">
        <v>-92601794</v>
      </c>
      <c r="Y27" s="101">
        <v>-28.75</v>
      </c>
      <c r="Z27" s="102">
        <v>644158330</v>
      </c>
    </row>
    <row r="28" spans="1:26" ht="12.75">
      <c r="A28" s="103" t="s">
        <v>46</v>
      </c>
      <c r="B28" s="19">
        <v>678880000</v>
      </c>
      <c r="C28" s="19">
        <v>0</v>
      </c>
      <c r="D28" s="59">
        <v>544895000</v>
      </c>
      <c r="E28" s="60">
        <v>544895000</v>
      </c>
      <c r="F28" s="60">
        <v>35857580</v>
      </c>
      <c r="G28" s="60">
        <v>42473501</v>
      </c>
      <c r="H28" s="60">
        <v>51321475</v>
      </c>
      <c r="I28" s="60">
        <v>129652556</v>
      </c>
      <c r="J28" s="60">
        <v>25781831</v>
      </c>
      <c r="K28" s="60">
        <v>49285529</v>
      </c>
      <c r="L28" s="60">
        <v>24757453</v>
      </c>
      <c r="M28" s="60">
        <v>99824813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229477369</v>
      </c>
      <c r="W28" s="60">
        <v>272447500</v>
      </c>
      <c r="X28" s="60">
        <v>-42970131</v>
      </c>
      <c r="Y28" s="61">
        <v>-15.77</v>
      </c>
      <c r="Z28" s="62">
        <v>544895000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40623017</v>
      </c>
      <c r="C31" s="19">
        <v>0</v>
      </c>
      <c r="D31" s="59">
        <v>99263330</v>
      </c>
      <c r="E31" s="60">
        <v>99263330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49631665</v>
      </c>
      <c r="X31" s="60">
        <v>-49631665</v>
      </c>
      <c r="Y31" s="61">
        <v>-100</v>
      </c>
      <c r="Z31" s="62">
        <v>99263330</v>
      </c>
    </row>
    <row r="32" spans="1:26" ht="12.75">
      <c r="A32" s="70" t="s">
        <v>54</v>
      </c>
      <c r="B32" s="22">
        <f>SUM(B28:B31)</f>
        <v>719503017</v>
      </c>
      <c r="C32" s="22">
        <f>SUM(C28:C31)</f>
        <v>0</v>
      </c>
      <c r="D32" s="99">
        <f aca="true" t="shared" si="5" ref="D32:Z32">SUM(D28:D31)</f>
        <v>644158330</v>
      </c>
      <c r="E32" s="100">
        <f t="shared" si="5"/>
        <v>644158330</v>
      </c>
      <c r="F32" s="100">
        <f t="shared" si="5"/>
        <v>35857580</v>
      </c>
      <c r="G32" s="100">
        <f t="shared" si="5"/>
        <v>42473501</v>
      </c>
      <c r="H32" s="100">
        <f t="shared" si="5"/>
        <v>51321475</v>
      </c>
      <c r="I32" s="100">
        <f t="shared" si="5"/>
        <v>129652556</v>
      </c>
      <c r="J32" s="100">
        <f t="shared" si="5"/>
        <v>25781831</v>
      </c>
      <c r="K32" s="100">
        <f t="shared" si="5"/>
        <v>49285529</v>
      </c>
      <c r="L32" s="100">
        <f t="shared" si="5"/>
        <v>24757453</v>
      </c>
      <c r="M32" s="100">
        <f t="shared" si="5"/>
        <v>99824813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229477369</v>
      </c>
      <c r="W32" s="100">
        <f t="shared" si="5"/>
        <v>322079165</v>
      </c>
      <c r="X32" s="100">
        <f t="shared" si="5"/>
        <v>-92601796</v>
      </c>
      <c r="Y32" s="101">
        <f>+IF(W32&lt;&gt;0,(X32/W32)*100,0)</f>
        <v>-28.75125312747256</v>
      </c>
      <c r="Z32" s="102">
        <f t="shared" si="5"/>
        <v>644158330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872190962</v>
      </c>
      <c r="C35" s="19">
        <v>0</v>
      </c>
      <c r="D35" s="59">
        <v>812682429</v>
      </c>
      <c r="E35" s="60">
        <v>812682429</v>
      </c>
      <c r="F35" s="60">
        <v>1014208203</v>
      </c>
      <c r="G35" s="60">
        <v>1014208203</v>
      </c>
      <c r="H35" s="60">
        <v>936120995</v>
      </c>
      <c r="I35" s="60">
        <v>936120995</v>
      </c>
      <c r="J35" s="60">
        <v>758918454</v>
      </c>
      <c r="K35" s="60">
        <v>663661581</v>
      </c>
      <c r="L35" s="60">
        <v>983381108</v>
      </c>
      <c r="M35" s="60">
        <v>983381108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983381108</v>
      </c>
      <c r="W35" s="60">
        <v>406341215</v>
      </c>
      <c r="X35" s="60">
        <v>577039893</v>
      </c>
      <c r="Y35" s="61">
        <v>142.01</v>
      </c>
      <c r="Z35" s="62">
        <v>812682429</v>
      </c>
    </row>
    <row r="36" spans="1:26" ht="12.75">
      <c r="A36" s="58" t="s">
        <v>57</v>
      </c>
      <c r="B36" s="19">
        <v>5800592489</v>
      </c>
      <c r="C36" s="19">
        <v>0</v>
      </c>
      <c r="D36" s="59">
        <v>8454314972</v>
      </c>
      <c r="E36" s="60">
        <v>8454314972</v>
      </c>
      <c r="F36" s="60">
        <v>8448452040</v>
      </c>
      <c r="G36" s="60">
        <v>8448452040</v>
      </c>
      <c r="H36" s="60">
        <v>6717031588</v>
      </c>
      <c r="I36" s="60">
        <v>6717031588</v>
      </c>
      <c r="J36" s="60">
        <v>6717031589</v>
      </c>
      <c r="K36" s="60">
        <v>6717031589</v>
      </c>
      <c r="L36" s="60">
        <v>6717031589</v>
      </c>
      <c r="M36" s="60">
        <v>6717031589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6717031589</v>
      </c>
      <c r="W36" s="60">
        <v>4227157486</v>
      </c>
      <c r="X36" s="60">
        <v>2489874103</v>
      </c>
      <c r="Y36" s="61">
        <v>58.9</v>
      </c>
      <c r="Z36" s="62">
        <v>8454314972</v>
      </c>
    </row>
    <row r="37" spans="1:26" ht="12.75">
      <c r="A37" s="58" t="s">
        <v>58</v>
      </c>
      <c r="B37" s="19">
        <v>822429073</v>
      </c>
      <c r="C37" s="19">
        <v>0</v>
      </c>
      <c r="D37" s="59">
        <v>696045002</v>
      </c>
      <c r="E37" s="60">
        <v>696045002</v>
      </c>
      <c r="F37" s="60">
        <v>26464006</v>
      </c>
      <c r="G37" s="60">
        <v>26464006</v>
      </c>
      <c r="H37" s="60">
        <v>8704128</v>
      </c>
      <c r="I37" s="60">
        <v>8704128</v>
      </c>
      <c r="J37" s="60">
        <v>30923176</v>
      </c>
      <c r="K37" s="60">
        <v>31286795</v>
      </c>
      <c r="L37" s="60">
        <v>20992564</v>
      </c>
      <c r="M37" s="60">
        <v>20992564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20992564</v>
      </c>
      <c r="W37" s="60">
        <v>348022501</v>
      </c>
      <c r="X37" s="60">
        <v>-327029937</v>
      </c>
      <c r="Y37" s="61">
        <v>-93.97</v>
      </c>
      <c r="Z37" s="62">
        <v>696045002</v>
      </c>
    </row>
    <row r="38" spans="1:26" ht="12.75">
      <c r="A38" s="58" t="s">
        <v>59</v>
      </c>
      <c r="B38" s="19">
        <v>1370611</v>
      </c>
      <c r="C38" s="19">
        <v>0</v>
      </c>
      <c r="D38" s="59">
        <v>727854</v>
      </c>
      <c r="E38" s="60">
        <v>727854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363927</v>
      </c>
      <c r="X38" s="60">
        <v>-363927</v>
      </c>
      <c r="Y38" s="61">
        <v>-100</v>
      </c>
      <c r="Z38" s="62">
        <v>727854</v>
      </c>
    </row>
    <row r="39" spans="1:26" ht="12.75">
      <c r="A39" s="58" t="s">
        <v>60</v>
      </c>
      <c r="B39" s="19">
        <v>5848983767</v>
      </c>
      <c r="C39" s="19">
        <v>0</v>
      </c>
      <c r="D39" s="59">
        <v>8570224546</v>
      </c>
      <c r="E39" s="60">
        <v>8570224546</v>
      </c>
      <c r="F39" s="60">
        <v>9436196238</v>
      </c>
      <c r="G39" s="60">
        <v>9436196238</v>
      </c>
      <c r="H39" s="60">
        <v>7644448455</v>
      </c>
      <c r="I39" s="60">
        <v>7644448455</v>
      </c>
      <c r="J39" s="60">
        <v>7445026865</v>
      </c>
      <c r="K39" s="60">
        <v>7349406374</v>
      </c>
      <c r="L39" s="60">
        <v>7679420132</v>
      </c>
      <c r="M39" s="60">
        <v>7679420132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7679420132</v>
      </c>
      <c r="W39" s="60">
        <v>4285112273</v>
      </c>
      <c r="X39" s="60">
        <v>3394307859</v>
      </c>
      <c r="Y39" s="61">
        <v>79.21</v>
      </c>
      <c r="Z39" s="62">
        <v>8570224546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782925141</v>
      </c>
      <c r="C42" s="19">
        <v>0</v>
      </c>
      <c r="D42" s="59">
        <v>589386145</v>
      </c>
      <c r="E42" s="60">
        <v>589386145</v>
      </c>
      <c r="F42" s="60">
        <v>532244880</v>
      </c>
      <c r="G42" s="60">
        <v>-53448052</v>
      </c>
      <c r="H42" s="60">
        <v>-98571612</v>
      </c>
      <c r="I42" s="60">
        <v>380225216</v>
      </c>
      <c r="J42" s="60">
        <v>-38174283</v>
      </c>
      <c r="K42" s="60">
        <v>-54077055</v>
      </c>
      <c r="L42" s="60">
        <v>370956800</v>
      </c>
      <c r="M42" s="60">
        <v>278705462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658930678</v>
      </c>
      <c r="W42" s="60"/>
      <c r="X42" s="60">
        <v>658930678</v>
      </c>
      <c r="Y42" s="61">
        <v>0</v>
      </c>
      <c r="Z42" s="62">
        <v>589386145</v>
      </c>
    </row>
    <row r="43" spans="1:26" ht="12.75">
      <c r="A43" s="58" t="s">
        <v>63</v>
      </c>
      <c r="B43" s="19">
        <v>-503250559</v>
      </c>
      <c r="C43" s="19">
        <v>0</v>
      </c>
      <c r="D43" s="59">
        <v>-644158330</v>
      </c>
      <c r="E43" s="60">
        <v>-644158330</v>
      </c>
      <c r="F43" s="60">
        <v>0</v>
      </c>
      <c r="G43" s="60">
        <v>0</v>
      </c>
      <c r="H43" s="60">
        <v>-146409560</v>
      </c>
      <c r="I43" s="60">
        <v>-146409560</v>
      </c>
      <c r="J43" s="60">
        <v>-25852729</v>
      </c>
      <c r="K43" s="60">
        <v>-49285529</v>
      </c>
      <c r="L43" s="60">
        <v>-24361465</v>
      </c>
      <c r="M43" s="60">
        <v>-99499723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-245909283</v>
      </c>
      <c r="W43" s="60"/>
      <c r="X43" s="60">
        <v>-245909283</v>
      </c>
      <c r="Y43" s="61">
        <v>0</v>
      </c>
      <c r="Z43" s="62">
        <v>-644158330</v>
      </c>
    </row>
    <row r="44" spans="1:26" ht="12.75">
      <c r="A44" s="58" t="s">
        <v>64</v>
      </c>
      <c r="B44" s="19">
        <v>-1113482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432162967</v>
      </c>
      <c r="C45" s="22">
        <v>0</v>
      </c>
      <c r="D45" s="99">
        <v>174259293</v>
      </c>
      <c r="E45" s="100">
        <v>174259293</v>
      </c>
      <c r="F45" s="100">
        <v>1154368970</v>
      </c>
      <c r="G45" s="100">
        <v>1100920918</v>
      </c>
      <c r="H45" s="100">
        <v>855939746</v>
      </c>
      <c r="I45" s="100">
        <v>855939746</v>
      </c>
      <c r="J45" s="100">
        <v>791912734</v>
      </c>
      <c r="K45" s="100">
        <v>688550150</v>
      </c>
      <c r="L45" s="100">
        <v>1035145485</v>
      </c>
      <c r="M45" s="100">
        <v>1035145485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1035145485</v>
      </c>
      <c r="W45" s="100">
        <v>229031478</v>
      </c>
      <c r="X45" s="100">
        <v>806114007</v>
      </c>
      <c r="Y45" s="101">
        <v>351.97</v>
      </c>
      <c r="Z45" s="102">
        <v>174259293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15069867</v>
      </c>
      <c r="C49" s="52">
        <v>0</v>
      </c>
      <c r="D49" s="129">
        <v>13980901</v>
      </c>
      <c r="E49" s="54">
        <v>7978796</v>
      </c>
      <c r="F49" s="54">
        <v>0</v>
      </c>
      <c r="G49" s="54">
        <v>0</v>
      </c>
      <c r="H49" s="54">
        <v>0</v>
      </c>
      <c r="I49" s="54">
        <v>17705900</v>
      </c>
      <c r="J49" s="54">
        <v>0</v>
      </c>
      <c r="K49" s="54">
        <v>0</v>
      </c>
      <c r="L49" s="54">
        <v>0</v>
      </c>
      <c r="M49" s="54">
        <v>93893633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137715754</v>
      </c>
      <c r="W49" s="54">
        <v>0</v>
      </c>
      <c r="X49" s="54">
        <v>0</v>
      </c>
      <c r="Y49" s="54">
        <v>286344851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2600199</v>
      </c>
      <c r="C51" s="52">
        <v>0</v>
      </c>
      <c r="D51" s="129">
        <v>797312</v>
      </c>
      <c r="E51" s="54">
        <v>8907160</v>
      </c>
      <c r="F51" s="54">
        <v>0</v>
      </c>
      <c r="G51" s="54">
        <v>0</v>
      </c>
      <c r="H51" s="54">
        <v>0</v>
      </c>
      <c r="I51" s="54">
        <v>6850</v>
      </c>
      <c r="J51" s="54">
        <v>0</v>
      </c>
      <c r="K51" s="54">
        <v>0</v>
      </c>
      <c r="L51" s="54">
        <v>0</v>
      </c>
      <c r="M51" s="54">
        <v>19158975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31470496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77.59687610906812</v>
      </c>
      <c r="C58" s="5">
        <f>IF(C67=0,0,+(C76/C67)*100)</f>
        <v>0</v>
      </c>
      <c r="D58" s="6">
        <f aca="true" t="shared" si="6" ref="D58:Z58">IF(D67=0,0,+(D76/D67)*100)</f>
        <v>40.000124498051306</v>
      </c>
      <c r="E58" s="7">
        <f t="shared" si="6"/>
        <v>40.000124498051306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40.000124498051306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77.59687610906812</v>
      </c>
      <c r="C60" s="12">
        <f t="shared" si="7"/>
        <v>0</v>
      </c>
      <c r="D60" s="3">
        <f t="shared" si="7"/>
        <v>40.000124498051306</v>
      </c>
      <c r="E60" s="13">
        <f t="shared" si="7"/>
        <v>40.000124498051306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40.000124498051306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77.59687610906812</v>
      </c>
      <c r="C62" s="12">
        <f t="shared" si="7"/>
        <v>0</v>
      </c>
      <c r="D62" s="3">
        <f t="shared" si="7"/>
        <v>40.000124498051306</v>
      </c>
      <c r="E62" s="13">
        <f t="shared" si="7"/>
        <v>40.000124498051306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40.000124498051306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103828721</v>
      </c>
      <c r="C67" s="24"/>
      <c r="D67" s="25">
        <v>134620581</v>
      </c>
      <c r="E67" s="26">
        <v>134620581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>
        <v>67310292</v>
      </c>
      <c r="X67" s="26"/>
      <c r="Y67" s="25"/>
      <c r="Z67" s="27">
        <v>134620581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103828721</v>
      </c>
      <c r="C69" s="19"/>
      <c r="D69" s="20">
        <v>134620581</v>
      </c>
      <c r="E69" s="21">
        <v>134620581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>
        <v>67310292</v>
      </c>
      <c r="X69" s="21"/>
      <c r="Y69" s="20"/>
      <c r="Z69" s="23">
        <v>134620581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103828721</v>
      </c>
      <c r="C71" s="19"/>
      <c r="D71" s="20">
        <v>134620581</v>
      </c>
      <c r="E71" s="21">
        <v>134620581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67310292</v>
      </c>
      <c r="X71" s="21"/>
      <c r="Y71" s="20"/>
      <c r="Z71" s="23">
        <v>134620581</v>
      </c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288</v>
      </c>
      <c r="B76" s="32">
        <v>80567844</v>
      </c>
      <c r="C76" s="32"/>
      <c r="D76" s="33">
        <v>53848400</v>
      </c>
      <c r="E76" s="34">
        <v>53848400</v>
      </c>
      <c r="F76" s="34">
        <v>939431</v>
      </c>
      <c r="G76" s="34"/>
      <c r="H76" s="34"/>
      <c r="I76" s="34">
        <v>939431</v>
      </c>
      <c r="J76" s="34">
        <v>12687253</v>
      </c>
      <c r="K76" s="34">
        <v>12567925</v>
      </c>
      <c r="L76" s="34">
        <v>6309220</v>
      </c>
      <c r="M76" s="34">
        <v>31564398</v>
      </c>
      <c r="N76" s="34"/>
      <c r="O76" s="34"/>
      <c r="P76" s="34"/>
      <c r="Q76" s="34"/>
      <c r="R76" s="34"/>
      <c r="S76" s="34"/>
      <c r="T76" s="34"/>
      <c r="U76" s="34"/>
      <c r="V76" s="34">
        <v>32503829</v>
      </c>
      <c r="W76" s="34"/>
      <c r="X76" s="34"/>
      <c r="Y76" s="33"/>
      <c r="Z76" s="35">
        <v>53848400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80567844</v>
      </c>
      <c r="C78" s="19"/>
      <c r="D78" s="20">
        <v>53848400</v>
      </c>
      <c r="E78" s="21">
        <v>53848400</v>
      </c>
      <c r="F78" s="21">
        <v>939431</v>
      </c>
      <c r="G78" s="21"/>
      <c r="H78" s="21"/>
      <c r="I78" s="21">
        <v>939431</v>
      </c>
      <c r="J78" s="21">
        <v>12687253</v>
      </c>
      <c r="K78" s="21">
        <v>12567925</v>
      </c>
      <c r="L78" s="21">
        <v>6309220</v>
      </c>
      <c r="M78" s="21">
        <v>31564398</v>
      </c>
      <c r="N78" s="21"/>
      <c r="O78" s="21"/>
      <c r="P78" s="21"/>
      <c r="Q78" s="21"/>
      <c r="R78" s="21"/>
      <c r="S78" s="21"/>
      <c r="T78" s="21"/>
      <c r="U78" s="21"/>
      <c r="V78" s="21">
        <v>32503829</v>
      </c>
      <c r="W78" s="21"/>
      <c r="X78" s="21"/>
      <c r="Y78" s="20"/>
      <c r="Z78" s="23">
        <v>53848400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80567844</v>
      </c>
      <c r="C80" s="19"/>
      <c r="D80" s="20">
        <v>53848400</v>
      </c>
      <c r="E80" s="21">
        <v>53848400</v>
      </c>
      <c r="F80" s="21">
        <v>939431</v>
      </c>
      <c r="G80" s="21"/>
      <c r="H80" s="21"/>
      <c r="I80" s="21">
        <v>939431</v>
      </c>
      <c r="J80" s="21">
        <v>12687253</v>
      </c>
      <c r="K80" s="21">
        <v>12567925</v>
      </c>
      <c r="L80" s="21">
        <v>6309220</v>
      </c>
      <c r="M80" s="21">
        <v>31564398</v>
      </c>
      <c r="N80" s="21"/>
      <c r="O80" s="21"/>
      <c r="P80" s="21"/>
      <c r="Q80" s="21"/>
      <c r="R80" s="21"/>
      <c r="S80" s="21"/>
      <c r="T80" s="21"/>
      <c r="U80" s="21"/>
      <c r="V80" s="21">
        <v>32503829</v>
      </c>
      <c r="W80" s="21"/>
      <c r="X80" s="21"/>
      <c r="Y80" s="20"/>
      <c r="Z80" s="23">
        <v>53848400</v>
      </c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56027364</v>
      </c>
      <c r="D5" s="357">
        <f t="shared" si="0"/>
        <v>0</v>
      </c>
      <c r="E5" s="356">
        <f t="shared" si="0"/>
        <v>87665624</v>
      </c>
      <c r="F5" s="358">
        <f t="shared" si="0"/>
        <v>87665624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43832812</v>
      </c>
      <c r="Y5" s="358">
        <f t="shared" si="0"/>
        <v>-43832812</v>
      </c>
      <c r="Z5" s="359">
        <f>+IF(X5&lt;&gt;0,+(Y5/X5)*100,0)</f>
        <v>-100</v>
      </c>
      <c r="AA5" s="360">
        <f>+AA6+AA8+AA11+AA13+AA15</f>
        <v>87665624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56027364</v>
      </c>
      <c r="D11" s="363">
        <f aca="true" t="shared" si="3" ref="D11:AA11">+D12</f>
        <v>0</v>
      </c>
      <c r="E11" s="362">
        <f t="shared" si="3"/>
        <v>87665624</v>
      </c>
      <c r="F11" s="364">
        <f t="shared" si="3"/>
        <v>87665624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43832812</v>
      </c>
      <c r="Y11" s="364">
        <f t="shared" si="3"/>
        <v>-43832812</v>
      </c>
      <c r="Z11" s="365">
        <f>+IF(X11&lt;&gt;0,+(Y11/X11)*100,0)</f>
        <v>-100</v>
      </c>
      <c r="AA11" s="366">
        <f t="shared" si="3"/>
        <v>87665624</v>
      </c>
    </row>
    <row r="12" spans="1:27" ht="12.75">
      <c r="A12" s="291" t="s">
        <v>233</v>
      </c>
      <c r="B12" s="136"/>
      <c r="C12" s="60">
        <v>56027364</v>
      </c>
      <c r="D12" s="340"/>
      <c r="E12" s="60">
        <v>87665624</v>
      </c>
      <c r="F12" s="59">
        <v>87665624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43832812</v>
      </c>
      <c r="Y12" s="59">
        <v>-43832812</v>
      </c>
      <c r="Z12" s="61">
        <v>-100</v>
      </c>
      <c r="AA12" s="62">
        <v>87665624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56027364</v>
      </c>
      <c r="D60" s="346">
        <f t="shared" si="14"/>
        <v>0</v>
      </c>
      <c r="E60" s="219">
        <f t="shared" si="14"/>
        <v>87665624</v>
      </c>
      <c r="F60" s="264">
        <f t="shared" si="14"/>
        <v>87665624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43832812</v>
      </c>
      <c r="Y60" s="264">
        <f t="shared" si="14"/>
        <v>-43832812</v>
      </c>
      <c r="Z60" s="337">
        <f>+IF(X60&lt;&gt;0,+(Y60/X60)*100,0)</f>
        <v>-100</v>
      </c>
      <c r="AA60" s="232">
        <f>+AA57+AA54+AA51+AA40+AA37+AA34+AA22+AA5</f>
        <v>87665624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1402501007</v>
      </c>
      <c r="D5" s="153">
        <f>SUM(D6:D8)</f>
        <v>0</v>
      </c>
      <c r="E5" s="154">
        <f t="shared" si="0"/>
        <v>946838000</v>
      </c>
      <c r="F5" s="100">
        <f t="shared" si="0"/>
        <v>946838000</v>
      </c>
      <c r="G5" s="100">
        <f t="shared" si="0"/>
        <v>75964543</v>
      </c>
      <c r="H5" s="100">
        <f t="shared" si="0"/>
        <v>53448052</v>
      </c>
      <c r="I5" s="100">
        <f t="shared" si="0"/>
        <v>0</v>
      </c>
      <c r="J5" s="100">
        <f t="shared" si="0"/>
        <v>129412595</v>
      </c>
      <c r="K5" s="100">
        <f t="shared" si="0"/>
        <v>0</v>
      </c>
      <c r="L5" s="100">
        <f t="shared" si="0"/>
        <v>68973558</v>
      </c>
      <c r="M5" s="100">
        <f t="shared" si="0"/>
        <v>0</v>
      </c>
      <c r="N5" s="100">
        <f t="shared" si="0"/>
        <v>68973558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198386153</v>
      </c>
      <c r="X5" s="100">
        <f t="shared" si="0"/>
        <v>523205922</v>
      </c>
      <c r="Y5" s="100">
        <f t="shared" si="0"/>
        <v>-324819769</v>
      </c>
      <c r="Z5" s="137">
        <f>+IF(X5&lt;&gt;0,+(Y5/X5)*100,0)</f>
        <v>-62.08258648112167</v>
      </c>
      <c r="AA5" s="153">
        <f>SUM(AA6:AA8)</f>
        <v>946838000</v>
      </c>
    </row>
    <row r="6" spans="1:27" ht="12.75">
      <c r="A6" s="138" t="s">
        <v>75</v>
      </c>
      <c r="B6" s="136"/>
      <c r="C6" s="155">
        <v>8281</v>
      </c>
      <c r="D6" s="155"/>
      <c r="E6" s="156">
        <v>11000</v>
      </c>
      <c r="F6" s="60">
        <v>11000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>
        <v>11000</v>
      </c>
    </row>
    <row r="7" spans="1:27" ht="12.75">
      <c r="A7" s="138" t="s">
        <v>76</v>
      </c>
      <c r="B7" s="136"/>
      <c r="C7" s="157">
        <v>1402492726</v>
      </c>
      <c r="D7" s="157"/>
      <c r="E7" s="158">
        <v>946827000</v>
      </c>
      <c r="F7" s="159">
        <v>946827000</v>
      </c>
      <c r="G7" s="159">
        <v>75964543</v>
      </c>
      <c r="H7" s="159">
        <v>53448052</v>
      </c>
      <c r="I7" s="159"/>
      <c r="J7" s="159">
        <v>129412595</v>
      </c>
      <c r="K7" s="159"/>
      <c r="L7" s="159">
        <v>68973558</v>
      </c>
      <c r="M7" s="159"/>
      <c r="N7" s="159">
        <v>68973558</v>
      </c>
      <c r="O7" s="159"/>
      <c r="P7" s="159"/>
      <c r="Q7" s="159"/>
      <c r="R7" s="159"/>
      <c r="S7" s="159"/>
      <c r="T7" s="159"/>
      <c r="U7" s="159"/>
      <c r="V7" s="159"/>
      <c r="W7" s="159">
        <v>198386153</v>
      </c>
      <c r="X7" s="159">
        <v>523205922</v>
      </c>
      <c r="Y7" s="159">
        <v>-324819769</v>
      </c>
      <c r="Z7" s="141">
        <v>-62.08</v>
      </c>
      <c r="AA7" s="157">
        <v>946827000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6120402</v>
      </c>
      <c r="Y9" s="100">
        <f t="shared" si="1"/>
        <v>-6120402</v>
      </c>
      <c r="Z9" s="137">
        <f>+IF(X9&lt;&gt;0,+(Y9/X9)*100,0)</f>
        <v>-100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3424002</v>
      </c>
      <c r="Y10" s="60">
        <v>-3424002</v>
      </c>
      <c r="Z10" s="140">
        <v>-100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2696400</v>
      </c>
      <c r="Y12" s="60">
        <v>-2696400</v>
      </c>
      <c r="Z12" s="140">
        <v>-100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106747953</v>
      </c>
      <c r="D19" s="153">
        <f>SUM(D20:D23)</f>
        <v>0</v>
      </c>
      <c r="E19" s="154">
        <f t="shared" si="3"/>
        <v>679515581</v>
      </c>
      <c r="F19" s="100">
        <f t="shared" si="3"/>
        <v>679515581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283544526</v>
      </c>
      <c r="Y19" s="100">
        <f t="shared" si="3"/>
        <v>-283544526</v>
      </c>
      <c r="Z19" s="137">
        <f>+IF(X19&lt;&gt;0,+(Y19/X19)*100,0)</f>
        <v>-100</v>
      </c>
      <c r="AA19" s="153">
        <f>SUM(AA20:AA23)</f>
        <v>679515581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106747953</v>
      </c>
      <c r="D21" s="155"/>
      <c r="E21" s="156">
        <v>679515581</v>
      </c>
      <c r="F21" s="60">
        <v>679515581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283544526</v>
      </c>
      <c r="Y21" s="60">
        <v>-283544526</v>
      </c>
      <c r="Z21" s="140">
        <v>-100</v>
      </c>
      <c r="AA21" s="155">
        <v>679515581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1509248960</v>
      </c>
      <c r="D25" s="168">
        <f>+D5+D9+D15+D19+D24</f>
        <v>0</v>
      </c>
      <c r="E25" s="169">
        <f t="shared" si="4"/>
        <v>1626353581</v>
      </c>
      <c r="F25" s="73">
        <f t="shared" si="4"/>
        <v>1626353581</v>
      </c>
      <c r="G25" s="73">
        <f t="shared" si="4"/>
        <v>75964543</v>
      </c>
      <c r="H25" s="73">
        <f t="shared" si="4"/>
        <v>53448052</v>
      </c>
      <c r="I25" s="73">
        <f t="shared" si="4"/>
        <v>0</v>
      </c>
      <c r="J25" s="73">
        <f t="shared" si="4"/>
        <v>129412595</v>
      </c>
      <c r="K25" s="73">
        <f t="shared" si="4"/>
        <v>0</v>
      </c>
      <c r="L25" s="73">
        <f t="shared" si="4"/>
        <v>68973558</v>
      </c>
      <c r="M25" s="73">
        <f t="shared" si="4"/>
        <v>0</v>
      </c>
      <c r="N25" s="73">
        <f t="shared" si="4"/>
        <v>68973558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198386153</v>
      </c>
      <c r="X25" s="73">
        <f t="shared" si="4"/>
        <v>812870850</v>
      </c>
      <c r="Y25" s="73">
        <f t="shared" si="4"/>
        <v>-614484697</v>
      </c>
      <c r="Z25" s="170">
        <f>+IF(X25&lt;&gt;0,+(Y25/X25)*100,0)</f>
        <v>-75.59438218260625</v>
      </c>
      <c r="AA25" s="168">
        <f>+AA5+AA9+AA15+AA19+AA24</f>
        <v>1626353581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1068793848</v>
      </c>
      <c r="D28" s="153">
        <f>SUM(D29:D31)</f>
        <v>0</v>
      </c>
      <c r="E28" s="154">
        <f t="shared" si="5"/>
        <v>982195252</v>
      </c>
      <c r="F28" s="100">
        <f t="shared" si="5"/>
        <v>982195252</v>
      </c>
      <c r="G28" s="100">
        <f t="shared" si="5"/>
        <v>63759325</v>
      </c>
      <c r="H28" s="100">
        <f t="shared" si="5"/>
        <v>53448052</v>
      </c>
      <c r="I28" s="100">
        <f t="shared" si="5"/>
        <v>0</v>
      </c>
      <c r="J28" s="100">
        <f t="shared" si="5"/>
        <v>117207377</v>
      </c>
      <c r="K28" s="100">
        <f t="shared" si="5"/>
        <v>0</v>
      </c>
      <c r="L28" s="100">
        <f t="shared" si="5"/>
        <v>49011733</v>
      </c>
      <c r="M28" s="100">
        <f t="shared" si="5"/>
        <v>43534237</v>
      </c>
      <c r="N28" s="100">
        <f t="shared" si="5"/>
        <v>92545970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209753347</v>
      </c>
      <c r="X28" s="100">
        <f t="shared" si="5"/>
        <v>198601800</v>
      </c>
      <c r="Y28" s="100">
        <f t="shared" si="5"/>
        <v>11151547</v>
      </c>
      <c r="Z28" s="137">
        <f>+IF(X28&lt;&gt;0,+(Y28/X28)*100,0)</f>
        <v>5.615028161879701</v>
      </c>
      <c r="AA28" s="153">
        <f>SUM(AA29:AA31)</f>
        <v>982195252</v>
      </c>
    </row>
    <row r="29" spans="1:27" ht="12.75">
      <c r="A29" s="138" t="s">
        <v>75</v>
      </c>
      <c r="B29" s="136"/>
      <c r="C29" s="155"/>
      <c r="D29" s="155"/>
      <c r="E29" s="156"/>
      <c r="F29" s="60"/>
      <c r="G29" s="60">
        <v>291922</v>
      </c>
      <c r="H29" s="60">
        <v>291922</v>
      </c>
      <c r="I29" s="60"/>
      <c r="J29" s="60">
        <v>583844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583844</v>
      </c>
      <c r="X29" s="60"/>
      <c r="Y29" s="60">
        <v>583844</v>
      </c>
      <c r="Z29" s="140">
        <v>0</v>
      </c>
      <c r="AA29" s="155"/>
    </row>
    <row r="30" spans="1:27" ht="12.75">
      <c r="A30" s="138" t="s">
        <v>76</v>
      </c>
      <c r="B30" s="136"/>
      <c r="C30" s="157">
        <v>268558682</v>
      </c>
      <c r="D30" s="157"/>
      <c r="E30" s="158">
        <v>398239820</v>
      </c>
      <c r="F30" s="159">
        <v>398239820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198295854</v>
      </c>
      <c r="Y30" s="159">
        <v>-198295854</v>
      </c>
      <c r="Z30" s="141">
        <v>-100</v>
      </c>
      <c r="AA30" s="157">
        <v>398239820</v>
      </c>
    </row>
    <row r="31" spans="1:27" ht="12.75">
      <c r="A31" s="138" t="s">
        <v>77</v>
      </c>
      <c r="B31" s="136"/>
      <c r="C31" s="155">
        <v>800235166</v>
      </c>
      <c r="D31" s="155"/>
      <c r="E31" s="156">
        <v>583955432</v>
      </c>
      <c r="F31" s="60">
        <v>583955432</v>
      </c>
      <c r="G31" s="60">
        <v>63467403</v>
      </c>
      <c r="H31" s="60">
        <v>53156130</v>
      </c>
      <c r="I31" s="60"/>
      <c r="J31" s="60">
        <v>116623533</v>
      </c>
      <c r="K31" s="60"/>
      <c r="L31" s="60">
        <v>49011733</v>
      </c>
      <c r="M31" s="60">
        <v>43534237</v>
      </c>
      <c r="N31" s="60">
        <v>92545970</v>
      </c>
      <c r="O31" s="60"/>
      <c r="P31" s="60"/>
      <c r="Q31" s="60"/>
      <c r="R31" s="60"/>
      <c r="S31" s="60"/>
      <c r="T31" s="60"/>
      <c r="U31" s="60"/>
      <c r="V31" s="60"/>
      <c r="W31" s="60">
        <v>209169503</v>
      </c>
      <c r="X31" s="60">
        <v>305946</v>
      </c>
      <c r="Y31" s="60">
        <v>208863557</v>
      </c>
      <c r="Z31" s="140">
        <v>68268.11</v>
      </c>
      <c r="AA31" s="155">
        <v>583955432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5959902</v>
      </c>
      <c r="Y32" s="100">
        <f t="shared" si="6"/>
        <v>-5959902</v>
      </c>
      <c r="Z32" s="137">
        <f>+IF(X32&lt;&gt;0,+(Y32/X32)*100,0)</f>
        <v>-100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3263502</v>
      </c>
      <c r="Y33" s="60">
        <v>-3263502</v>
      </c>
      <c r="Z33" s="140">
        <v>-100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2696400</v>
      </c>
      <c r="Y35" s="60">
        <v>-2696400</v>
      </c>
      <c r="Z35" s="140">
        <v>-100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0</v>
      </c>
      <c r="Y38" s="100">
        <f t="shared" si="7"/>
        <v>0</v>
      </c>
      <c r="Z38" s="137">
        <f>+IF(X38&lt;&gt;0,+(Y38/X38)*100,0)</f>
        <v>0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69007467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12205218</v>
      </c>
      <c r="H42" s="100">
        <f t="shared" si="8"/>
        <v>0</v>
      </c>
      <c r="I42" s="100">
        <f t="shared" si="8"/>
        <v>0</v>
      </c>
      <c r="J42" s="100">
        <f t="shared" si="8"/>
        <v>12205218</v>
      </c>
      <c r="K42" s="100">
        <f t="shared" si="8"/>
        <v>0</v>
      </c>
      <c r="L42" s="100">
        <f t="shared" si="8"/>
        <v>19961825</v>
      </c>
      <c r="M42" s="100">
        <f t="shared" si="8"/>
        <v>9675108</v>
      </c>
      <c r="N42" s="100">
        <f t="shared" si="8"/>
        <v>29636933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41842151</v>
      </c>
      <c r="X42" s="100">
        <f t="shared" si="8"/>
        <v>286635924</v>
      </c>
      <c r="Y42" s="100">
        <f t="shared" si="8"/>
        <v>-244793773</v>
      </c>
      <c r="Z42" s="137">
        <f>+IF(X42&lt;&gt;0,+(Y42/X42)*100,0)</f>
        <v>-85.40233533323618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69007467</v>
      </c>
      <c r="D44" s="155"/>
      <c r="E44" s="156"/>
      <c r="F44" s="60"/>
      <c r="G44" s="60">
        <v>12205218</v>
      </c>
      <c r="H44" s="60"/>
      <c r="I44" s="60"/>
      <c r="J44" s="60">
        <v>12205218</v>
      </c>
      <c r="K44" s="60"/>
      <c r="L44" s="60">
        <v>19961825</v>
      </c>
      <c r="M44" s="60">
        <v>9675108</v>
      </c>
      <c r="N44" s="60">
        <v>29636933</v>
      </c>
      <c r="O44" s="60"/>
      <c r="P44" s="60"/>
      <c r="Q44" s="60"/>
      <c r="R44" s="60"/>
      <c r="S44" s="60"/>
      <c r="T44" s="60"/>
      <c r="U44" s="60"/>
      <c r="V44" s="60"/>
      <c r="W44" s="60">
        <v>41842151</v>
      </c>
      <c r="X44" s="60">
        <v>286635924</v>
      </c>
      <c r="Y44" s="60">
        <v>-244793773</v>
      </c>
      <c r="Z44" s="140">
        <v>-85.4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1137801315</v>
      </c>
      <c r="D48" s="168">
        <f>+D28+D32+D38+D42+D47</f>
        <v>0</v>
      </c>
      <c r="E48" s="169">
        <f t="shared" si="9"/>
        <v>982195252</v>
      </c>
      <c r="F48" s="73">
        <f t="shared" si="9"/>
        <v>982195252</v>
      </c>
      <c r="G48" s="73">
        <f t="shared" si="9"/>
        <v>75964543</v>
      </c>
      <c r="H48" s="73">
        <f t="shared" si="9"/>
        <v>53448052</v>
      </c>
      <c r="I48" s="73">
        <f t="shared" si="9"/>
        <v>0</v>
      </c>
      <c r="J48" s="73">
        <f t="shared" si="9"/>
        <v>129412595</v>
      </c>
      <c r="K48" s="73">
        <f t="shared" si="9"/>
        <v>0</v>
      </c>
      <c r="L48" s="73">
        <f t="shared" si="9"/>
        <v>68973558</v>
      </c>
      <c r="M48" s="73">
        <f t="shared" si="9"/>
        <v>53209345</v>
      </c>
      <c r="N48" s="73">
        <f t="shared" si="9"/>
        <v>122182903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251595498</v>
      </c>
      <c r="X48" s="73">
        <f t="shared" si="9"/>
        <v>491197626</v>
      </c>
      <c r="Y48" s="73">
        <f t="shared" si="9"/>
        <v>-239602128</v>
      </c>
      <c r="Z48" s="170">
        <f>+IF(X48&lt;&gt;0,+(Y48/X48)*100,0)</f>
        <v>-48.77917060617064</v>
      </c>
      <c r="AA48" s="168">
        <f>+AA28+AA32+AA38+AA42+AA47</f>
        <v>982195252</v>
      </c>
    </row>
    <row r="49" spans="1:27" ht="12.75">
      <c r="A49" s="148" t="s">
        <v>49</v>
      </c>
      <c r="B49" s="149"/>
      <c r="C49" s="171">
        <f aca="true" t="shared" si="10" ref="C49:Y49">+C25-C48</f>
        <v>371447645</v>
      </c>
      <c r="D49" s="171">
        <f>+D25-D48</f>
        <v>0</v>
      </c>
      <c r="E49" s="172">
        <f t="shared" si="10"/>
        <v>644158329</v>
      </c>
      <c r="F49" s="173">
        <f t="shared" si="10"/>
        <v>644158329</v>
      </c>
      <c r="G49" s="173">
        <f t="shared" si="10"/>
        <v>0</v>
      </c>
      <c r="H49" s="173">
        <f t="shared" si="10"/>
        <v>0</v>
      </c>
      <c r="I49" s="173">
        <f t="shared" si="10"/>
        <v>0</v>
      </c>
      <c r="J49" s="173">
        <f t="shared" si="10"/>
        <v>0</v>
      </c>
      <c r="K49" s="173">
        <f t="shared" si="10"/>
        <v>0</v>
      </c>
      <c r="L49" s="173">
        <f t="shared" si="10"/>
        <v>0</v>
      </c>
      <c r="M49" s="173">
        <f t="shared" si="10"/>
        <v>-53209345</v>
      </c>
      <c r="N49" s="173">
        <f t="shared" si="10"/>
        <v>-53209345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-53209345</v>
      </c>
      <c r="X49" s="173">
        <f>IF(F25=F48,0,X25-X48)</f>
        <v>321673224</v>
      </c>
      <c r="Y49" s="173">
        <f t="shared" si="10"/>
        <v>-374882569</v>
      </c>
      <c r="Z49" s="174">
        <f>+IF(X49&lt;&gt;0,+(Y49/X49)*100,0)</f>
        <v>-116.54142807982053</v>
      </c>
      <c r="AA49" s="171">
        <f>+AA25-AA48</f>
        <v>644158329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103828721</v>
      </c>
      <c r="D8" s="155">
        <v>0</v>
      </c>
      <c r="E8" s="156">
        <v>134620581</v>
      </c>
      <c r="F8" s="60">
        <v>134620581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67310292</v>
      </c>
      <c r="Y8" s="60">
        <v>-67310292</v>
      </c>
      <c r="Z8" s="140">
        <v>-100</v>
      </c>
      <c r="AA8" s="155">
        <v>134620581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8281</v>
      </c>
      <c r="D12" s="155">
        <v>0</v>
      </c>
      <c r="E12" s="156">
        <v>11000</v>
      </c>
      <c r="F12" s="60">
        <v>11000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5502</v>
      </c>
      <c r="Y12" s="60">
        <v>-5502</v>
      </c>
      <c r="Z12" s="140">
        <v>-100</v>
      </c>
      <c r="AA12" s="155">
        <v>11000</v>
      </c>
    </row>
    <row r="13" spans="1:27" ht="12.75">
      <c r="A13" s="181" t="s">
        <v>109</v>
      </c>
      <c r="B13" s="185"/>
      <c r="C13" s="155">
        <v>36970060</v>
      </c>
      <c r="D13" s="155">
        <v>0</v>
      </c>
      <c r="E13" s="156">
        <v>22000000</v>
      </c>
      <c r="F13" s="60">
        <v>22000000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10999998</v>
      </c>
      <c r="Y13" s="60">
        <v>-10999998</v>
      </c>
      <c r="Z13" s="140">
        <v>-100</v>
      </c>
      <c r="AA13" s="155">
        <v>22000000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389230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68973558</v>
      </c>
      <c r="M18" s="60">
        <v>0</v>
      </c>
      <c r="N18" s="60">
        <v>68973558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68973558</v>
      </c>
      <c r="X18" s="60"/>
      <c r="Y18" s="60">
        <v>68973558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828453083</v>
      </c>
      <c r="D19" s="155">
        <v>0</v>
      </c>
      <c r="E19" s="156">
        <v>919557000</v>
      </c>
      <c r="F19" s="60">
        <v>919557000</v>
      </c>
      <c r="G19" s="60">
        <v>75964543</v>
      </c>
      <c r="H19" s="60">
        <v>53448052</v>
      </c>
      <c r="I19" s="60">
        <v>0</v>
      </c>
      <c r="J19" s="60">
        <v>129412595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129412595</v>
      </c>
      <c r="X19" s="60">
        <v>565111103</v>
      </c>
      <c r="Y19" s="60">
        <v>-435698508</v>
      </c>
      <c r="Z19" s="140">
        <v>-77.1</v>
      </c>
      <c r="AA19" s="155">
        <v>919557000</v>
      </c>
    </row>
    <row r="20" spans="1:27" ht="12.75">
      <c r="A20" s="181" t="s">
        <v>35</v>
      </c>
      <c r="B20" s="185"/>
      <c r="C20" s="155">
        <v>5773870</v>
      </c>
      <c r="D20" s="155">
        <v>0</v>
      </c>
      <c r="E20" s="156">
        <v>5270000</v>
      </c>
      <c r="F20" s="54">
        <v>5270000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2635002</v>
      </c>
      <c r="Y20" s="54">
        <v>-2635002</v>
      </c>
      <c r="Z20" s="184">
        <v>-100</v>
      </c>
      <c r="AA20" s="130">
        <v>5270000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975423245</v>
      </c>
      <c r="D22" s="188">
        <f>SUM(D5:D21)</f>
        <v>0</v>
      </c>
      <c r="E22" s="189">
        <f t="shared" si="0"/>
        <v>1081458581</v>
      </c>
      <c r="F22" s="190">
        <f t="shared" si="0"/>
        <v>1081458581</v>
      </c>
      <c r="G22" s="190">
        <f t="shared" si="0"/>
        <v>75964543</v>
      </c>
      <c r="H22" s="190">
        <f t="shared" si="0"/>
        <v>53448052</v>
      </c>
      <c r="I22" s="190">
        <f t="shared" si="0"/>
        <v>0</v>
      </c>
      <c r="J22" s="190">
        <f t="shared" si="0"/>
        <v>129412595</v>
      </c>
      <c r="K22" s="190">
        <f t="shared" si="0"/>
        <v>0</v>
      </c>
      <c r="L22" s="190">
        <f t="shared" si="0"/>
        <v>68973558</v>
      </c>
      <c r="M22" s="190">
        <f t="shared" si="0"/>
        <v>0</v>
      </c>
      <c r="N22" s="190">
        <f t="shared" si="0"/>
        <v>68973558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198386153</v>
      </c>
      <c r="X22" s="190">
        <f t="shared" si="0"/>
        <v>646061897</v>
      </c>
      <c r="Y22" s="190">
        <f t="shared" si="0"/>
        <v>-447675744</v>
      </c>
      <c r="Z22" s="191">
        <f>+IF(X22&lt;&gt;0,+(Y22/X22)*100,0)</f>
        <v>-69.2930114094006</v>
      </c>
      <c r="AA22" s="188">
        <f>SUM(AA5:AA21)</f>
        <v>1081458581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447052353</v>
      </c>
      <c r="D25" s="155">
        <v>0</v>
      </c>
      <c r="E25" s="156">
        <v>572102064</v>
      </c>
      <c r="F25" s="60">
        <v>572102064</v>
      </c>
      <c r="G25" s="60">
        <v>52725642</v>
      </c>
      <c r="H25" s="60">
        <v>52725642</v>
      </c>
      <c r="I25" s="60">
        <v>0</v>
      </c>
      <c r="J25" s="60">
        <v>105451284</v>
      </c>
      <c r="K25" s="60">
        <v>0</v>
      </c>
      <c r="L25" s="60">
        <v>47932214</v>
      </c>
      <c r="M25" s="60">
        <v>39293391</v>
      </c>
      <c r="N25" s="60">
        <v>87225605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192676889</v>
      </c>
      <c r="X25" s="60">
        <v>286051032</v>
      </c>
      <c r="Y25" s="60">
        <v>-93374143</v>
      </c>
      <c r="Z25" s="140">
        <v>-32.64</v>
      </c>
      <c r="AA25" s="155">
        <v>572102064</v>
      </c>
    </row>
    <row r="26" spans="1:27" ht="12.75">
      <c r="A26" s="183" t="s">
        <v>38</v>
      </c>
      <c r="B26" s="182"/>
      <c r="C26" s="155">
        <v>13918539</v>
      </c>
      <c r="D26" s="155">
        <v>0</v>
      </c>
      <c r="E26" s="156">
        <v>11853368</v>
      </c>
      <c r="F26" s="60">
        <v>11853368</v>
      </c>
      <c r="G26" s="60">
        <v>291922</v>
      </c>
      <c r="H26" s="60">
        <v>291922</v>
      </c>
      <c r="I26" s="60">
        <v>0</v>
      </c>
      <c r="J26" s="60">
        <v>583844</v>
      </c>
      <c r="K26" s="60">
        <v>0</v>
      </c>
      <c r="L26" s="60">
        <v>1079519</v>
      </c>
      <c r="M26" s="60">
        <v>1007152</v>
      </c>
      <c r="N26" s="60">
        <v>2086671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2670515</v>
      </c>
      <c r="X26" s="60">
        <v>5926686</v>
      </c>
      <c r="Y26" s="60">
        <v>-3256171</v>
      </c>
      <c r="Z26" s="140">
        <v>-54.94</v>
      </c>
      <c r="AA26" s="155">
        <v>11853368</v>
      </c>
    </row>
    <row r="27" spans="1:27" ht="12.75">
      <c r="A27" s="183" t="s">
        <v>118</v>
      </c>
      <c r="B27" s="182"/>
      <c r="C27" s="155">
        <v>43101823</v>
      </c>
      <c r="D27" s="155">
        <v>0</v>
      </c>
      <c r="E27" s="156">
        <v>10600000</v>
      </c>
      <c r="F27" s="60">
        <v>10600000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5299998</v>
      </c>
      <c r="Y27" s="60">
        <v>-5299998</v>
      </c>
      <c r="Z27" s="140">
        <v>-100</v>
      </c>
      <c r="AA27" s="155">
        <v>10600000</v>
      </c>
    </row>
    <row r="28" spans="1:27" ht="12.75">
      <c r="A28" s="183" t="s">
        <v>39</v>
      </c>
      <c r="B28" s="182"/>
      <c r="C28" s="155">
        <v>292631734</v>
      </c>
      <c r="D28" s="155">
        <v>0</v>
      </c>
      <c r="E28" s="156">
        <v>20000000</v>
      </c>
      <c r="F28" s="60">
        <v>20000000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10000002</v>
      </c>
      <c r="Y28" s="60">
        <v>-10000002</v>
      </c>
      <c r="Z28" s="140">
        <v>-100</v>
      </c>
      <c r="AA28" s="155">
        <v>20000000</v>
      </c>
    </row>
    <row r="29" spans="1:27" ht="12.75">
      <c r="A29" s="183" t="s">
        <v>40</v>
      </c>
      <c r="B29" s="182"/>
      <c r="C29" s="155">
        <v>992094</v>
      </c>
      <c r="D29" s="155">
        <v>0</v>
      </c>
      <c r="E29" s="156">
        <v>1190775</v>
      </c>
      <c r="F29" s="60">
        <v>1190775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595386</v>
      </c>
      <c r="Y29" s="60">
        <v>-595386</v>
      </c>
      <c r="Z29" s="140">
        <v>-100</v>
      </c>
      <c r="AA29" s="155">
        <v>1190775</v>
      </c>
    </row>
    <row r="30" spans="1:27" ht="12.75">
      <c r="A30" s="183" t="s">
        <v>119</v>
      </c>
      <c r="B30" s="182"/>
      <c r="C30" s="155">
        <v>69007467</v>
      </c>
      <c r="D30" s="155">
        <v>0</v>
      </c>
      <c r="E30" s="156">
        <v>83324506</v>
      </c>
      <c r="F30" s="60">
        <v>83324506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41662254</v>
      </c>
      <c r="Y30" s="60">
        <v>-41662254</v>
      </c>
      <c r="Z30" s="140">
        <v>-100</v>
      </c>
      <c r="AA30" s="155">
        <v>83324506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87665624</v>
      </c>
      <c r="F31" s="60">
        <v>87665624</v>
      </c>
      <c r="G31" s="60">
        <v>12205218</v>
      </c>
      <c r="H31" s="60">
        <v>0</v>
      </c>
      <c r="I31" s="60">
        <v>0</v>
      </c>
      <c r="J31" s="60">
        <v>12205218</v>
      </c>
      <c r="K31" s="60">
        <v>0</v>
      </c>
      <c r="L31" s="60">
        <v>8731697</v>
      </c>
      <c r="M31" s="60">
        <v>56891</v>
      </c>
      <c r="N31" s="60">
        <v>8788588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20993806</v>
      </c>
      <c r="X31" s="60">
        <v>43832814</v>
      </c>
      <c r="Y31" s="60">
        <v>-22839008</v>
      </c>
      <c r="Z31" s="140">
        <v>-52.1</v>
      </c>
      <c r="AA31" s="155">
        <v>87665624</v>
      </c>
    </row>
    <row r="32" spans="1:27" ht="12.75">
      <c r="A32" s="183" t="s">
        <v>121</v>
      </c>
      <c r="B32" s="182"/>
      <c r="C32" s="155">
        <v>145256490</v>
      </c>
      <c r="D32" s="155">
        <v>0</v>
      </c>
      <c r="E32" s="156">
        <v>40900825</v>
      </c>
      <c r="F32" s="60">
        <v>40900825</v>
      </c>
      <c r="G32" s="60">
        <v>1438545</v>
      </c>
      <c r="H32" s="60">
        <v>0</v>
      </c>
      <c r="I32" s="60">
        <v>0</v>
      </c>
      <c r="J32" s="60">
        <v>1438545</v>
      </c>
      <c r="K32" s="60">
        <v>0</v>
      </c>
      <c r="L32" s="60">
        <v>11206940</v>
      </c>
      <c r="M32" s="60">
        <v>9587147</v>
      </c>
      <c r="N32" s="60">
        <v>20794087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22232632</v>
      </c>
      <c r="X32" s="60">
        <v>20450412</v>
      </c>
      <c r="Y32" s="60">
        <v>1782220</v>
      </c>
      <c r="Z32" s="140">
        <v>8.71</v>
      </c>
      <c r="AA32" s="155">
        <v>40900825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125840815</v>
      </c>
      <c r="D34" s="155">
        <v>0</v>
      </c>
      <c r="E34" s="156">
        <v>154558090</v>
      </c>
      <c r="F34" s="60">
        <v>154558090</v>
      </c>
      <c r="G34" s="60">
        <v>9303216</v>
      </c>
      <c r="H34" s="60">
        <v>430488</v>
      </c>
      <c r="I34" s="60">
        <v>0</v>
      </c>
      <c r="J34" s="60">
        <v>9733704</v>
      </c>
      <c r="K34" s="60">
        <v>0</v>
      </c>
      <c r="L34" s="60">
        <v>23188</v>
      </c>
      <c r="M34" s="60">
        <v>3264764</v>
      </c>
      <c r="N34" s="60">
        <v>3287952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13021656</v>
      </c>
      <c r="X34" s="60">
        <v>77279046</v>
      </c>
      <c r="Y34" s="60">
        <v>-64257390</v>
      </c>
      <c r="Z34" s="140">
        <v>-83.15</v>
      </c>
      <c r="AA34" s="155">
        <v>154558090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1137801315</v>
      </c>
      <c r="D36" s="188">
        <f>SUM(D25:D35)</f>
        <v>0</v>
      </c>
      <c r="E36" s="189">
        <f t="shared" si="1"/>
        <v>982195252</v>
      </c>
      <c r="F36" s="190">
        <f t="shared" si="1"/>
        <v>982195252</v>
      </c>
      <c r="G36" s="190">
        <f t="shared" si="1"/>
        <v>75964543</v>
      </c>
      <c r="H36" s="190">
        <f t="shared" si="1"/>
        <v>53448052</v>
      </c>
      <c r="I36" s="190">
        <f t="shared" si="1"/>
        <v>0</v>
      </c>
      <c r="J36" s="190">
        <f t="shared" si="1"/>
        <v>129412595</v>
      </c>
      <c r="K36" s="190">
        <f t="shared" si="1"/>
        <v>0</v>
      </c>
      <c r="L36" s="190">
        <f t="shared" si="1"/>
        <v>68973558</v>
      </c>
      <c r="M36" s="190">
        <f t="shared" si="1"/>
        <v>53209345</v>
      </c>
      <c r="N36" s="190">
        <f t="shared" si="1"/>
        <v>122182903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251595498</v>
      </c>
      <c r="X36" s="190">
        <f t="shared" si="1"/>
        <v>491097630</v>
      </c>
      <c r="Y36" s="190">
        <f t="shared" si="1"/>
        <v>-239502132</v>
      </c>
      <c r="Z36" s="191">
        <f>+IF(X36&lt;&gt;0,+(Y36/X36)*100,0)</f>
        <v>-48.76874115641731</v>
      </c>
      <c r="AA36" s="188">
        <f>SUM(AA25:AA35)</f>
        <v>982195252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-162378070</v>
      </c>
      <c r="D38" s="199">
        <f>+D22-D36</f>
        <v>0</v>
      </c>
      <c r="E38" s="200">
        <f t="shared" si="2"/>
        <v>99263329</v>
      </c>
      <c r="F38" s="106">
        <f t="shared" si="2"/>
        <v>99263329</v>
      </c>
      <c r="G38" s="106">
        <f t="shared" si="2"/>
        <v>0</v>
      </c>
      <c r="H38" s="106">
        <f t="shared" si="2"/>
        <v>0</v>
      </c>
      <c r="I38" s="106">
        <f t="shared" si="2"/>
        <v>0</v>
      </c>
      <c r="J38" s="106">
        <f t="shared" si="2"/>
        <v>0</v>
      </c>
      <c r="K38" s="106">
        <f t="shared" si="2"/>
        <v>0</v>
      </c>
      <c r="L38" s="106">
        <f t="shared" si="2"/>
        <v>0</v>
      </c>
      <c r="M38" s="106">
        <f t="shared" si="2"/>
        <v>-53209345</v>
      </c>
      <c r="N38" s="106">
        <f t="shared" si="2"/>
        <v>-53209345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-53209345</v>
      </c>
      <c r="X38" s="106">
        <f>IF(F22=F36,0,X22-X36)</f>
        <v>154964267</v>
      </c>
      <c r="Y38" s="106">
        <f t="shared" si="2"/>
        <v>-208173612</v>
      </c>
      <c r="Z38" s="201">
        <f>+IF(X38&lt;&gt;0,+(Y38/X38)*100,0)</f>
        <v>-134.33652546493187</v>
      </c>
      <c r="AA38" s="199">
        <f>+AA22-AA36</f>
        <v>99263329</v>
      </c>
    </row>
    <row r="39" spans="1:27" ht="12.75">
      <c r="A39" s="181" t="s">
        <v>46</v>
      </c>
      <c r="B39" s="185"/>
      <c r="C39" s="155">
        <v>532309715</v>
      </c>
      <c r="D39" s="155">
        <v>0</v>
      </c>
      <c r="E39" s="156">
        <v>544895000</v>
      </c>
      <c r="F39" s="60">
        <v>544895000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453111103</v>
      </c>
      <c r="Y39" s="60">
        <v>-453111103</v>
      </c>
      <c r="Z39" s="140">
        <v>-100</v>
      </c>
      <c r="AA39" s="155">
        <v>544895000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1516000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371447645</v>
      </c>
      <c r="D42" s="206">
        <f>SUM(D38:D41)</f>
        <v>0</v>
      </c>
      <c r="E42" s="207">
        <f t="shared" si="3"/>
        <v>644158329</v>
      </c>
      <c r="F42" s="88">
        <f t="shared" si="3"/>
        <v>644158329</v>
      </c>
      <c r="G42" s="88">
        <f t="shared" si="3"/>
        <v>0</v>
      </c>
      <c r="H42" s="88">
        <f t="shared" si="3"/>
        <v>0</v>
      </c>
      <c r="I42" s="88">
        <f t="shared" si="3"/>
        <v>0</v>
      </c>
      <c r="J42" s="88">
        <f t="shared" si="3"/>
        <v>0</v>
      </c>
      <c r="K42" s="88">
        <f t="shared" si="3"/>
        <v>0</v>
      </c>
      <c r="L42" s="88">
        <f t="shared" si="3"/>
        <v>0</v>
      </c>
      <c r="M42" s="88">
        <f t="shared" si="3"/>
        <v>-53209345</v>
      </c>
      <c r="N42" s="88">
        <f t="shared" si="3"/>
        <v>-53209345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-53209345</v>
      </c>
      <c r="X42" s="88">
        <f t="shared" si="3"/>
        <v>608075370</v>
      </c>
      <c r="Y42" s="88">
        <f t="shared" si="3"/>
        <v>-661284715</v>
      </c>
      <c r="Z42" s="208">
        <f>+IF(X42&lt;&gt;0,+(Y42/X42)*100,0)</f>
        <v>-108.75045226712604</v>
      </c>
      <c r="AA42" s="206">
        <f>SUM(AA38:AA41)</f>
        <v>644158329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371447645</v>
      </c>
      <c r="D44" s="210">
        <f>+D42-D43</f>
        <v>0</v>
      </c>
      <c r="E44" s="211">
        <f t="shared" si="4"/>
        <v>644158329</v>
      </c>
      <c r="F44" s="77">
        <f t="shared" si="4"/>
        <v>644158329</v>
      </c>
      <c r="G44" s="77">
        <f t="shared" si="4"/>
        <v>0</v>
      </c>
      <c r="H44" s="77">
        <f t="shared" si="4"/>
        <v>0</v>
      </c>
      <c r="I44" s="77">
        <f t="shared" si="4"/>
        <v>0</v>
      </c>
      <c r="J44" s="77">
        <f t="shared" si="4"/>
        <v>0</v>
      </c>
      <c r="K44" s="77">
        <f t="shared" si="4"/>
        <v>0</v>
      </c>
      <c r="L44" s="77">
        <f t="shared" si="4"/>
        <v>0</v>
      </c>
      <c r="M44" s="77">
        <f t="shared" si="4"/>
        <v>-53209345</v>
      </c>
      <c r="N44" s="77">
        <f t="shared" si="4"/>
        <v>-53209345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-53209345</v>
      </c>
      <c r="X44" s="77">
        <f t="shared" si="4"/>
        <v>608075370</v>
      </c>
      <c r="Y44" s="77">
        <f t="shared" si="4"/>
        <v>-661284715</v>
      </c>
      <c r="Z44" s="212">
        <f>+IF(X44&lt;&gt;0,+(Y44/X44)*100,0)</f>
        <v>-108.75045226712604</v>
      </c>
      <c r="AA44" s="210">
        <f>+AA42-AA43</f>
        <v>644158329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371447645</v>
      </c>
      <c r="D46" s="206">
        <f>SUM(D44:D45)</f>
        <v>0</v>
      </c>
      <c r="E46" s="207">
        <f t="shared" si="5"/>
        <v>644158329</v>
      </c>
      <c r="F46" s="88">
        <f t="shared" si="5"/>
        <v>644158329</v>
      </c>
      <c r="G46" s="88">
        <f t="shared" si="5"/>
        <v>0</v>
      </c>
      <c r="H46" s="88">
        <f t="shared" si="5"/>
        <v>0</v>
      </c>
      <c r="I46" s="88">
        <f t="shared" si="5"/>
        <v>0</v>
      </c>
      <c r="J46" s="88">
        <f t="shared" si="5"/>
        <v>0</v>
      </c>
      <c r="K46" s="88">
        <f t="shared" si="5"/>
        <v>0</v>
      </c>
      <c r="L46" s="88">
        <f t="shared" si="5"/>
        <v>0</v>
      </c>
      <c r="M46" s="88">
        <f t="shared" si="5"/>
        <v>-53209345</v>
      </c>
      <c r="N46" s="88">
        <f t="shared" si="5"/>
        <v>-53209345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-53209345</v>
      </c>
      <c r="X46" s="88">
        <f t="shared" si="5"/>
        <v>608075370</v>
      </c>
      <c r="Y46" s="88">
        <f t="shared" si="5"/>
        <v>-661284715</v>
      </c>
      <c r="Z46" s="208">
        <f>+IF(X46&lt;&gt;0,+(Y46/X46)*100,0)</f>
        <v>-108.75045226712604</v>
      </c>
      <c r="AA46" s="206">
        <f>SUM(AA44:AA45)</f>
        <v>644158329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371447645</v>
      </c>
      <c r="D48" s="217">
        <f>SUM(D46:D47)</f>
        <v>0</v>
      </c>
      <c r="E48" s="218">
        <f t="shared" si="6"/>
        <v>644158329</v>
      </c>
      <c r="F48" s="219">
        <f t="shared" si="6"/>
        <v>644158329</v>
      </c>
      <c r="G48" s="219">
        <f t="shared" si="6"/>
        <v>0</v>
      </c>
      <c r="H48" s="220">
        <f t="shared" si="6"/>
        <v>0</v>
      </c>
      <c r="I48" s="220">
        <f t="shared" si="6"/>
        <v>0</v>
      </c>
      <c r="J48" s="220">
        <f t="shared" si="6"/>
        <v>0</v>
      </c>
      <c r="K48" s="220">
        <f t="shared" si="6"/>
        <v>0</v>
      </c>
      <c r="L48" s="220">
        <f t="shared" si="6"/>
        <v>0</v>
      </c>
      <c r="M48" s="219">
        <f t="shared" si="6"/>
        <v>-53209345</v>
      </c>
      <c r="N48" s="219">
        <f t="shared" si="6"/>
        <v>-53209345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-53209345</v>
      </c>
      <c r="X48" s="220">
        <f t="shared" si="6"/>
        <v>608075370</v>
      </c>
      <c r="Y48" s="220">
        <f t="shared" si="6"/>
        <v>-661284715</v>
      </c>
      <c r="Z48" s="221">
        <f>+IF(X48&lt;&gt;0,+(Y48/X48)*100,0)</f>
        <v>-108.75045226712604</v>
      </c>
      <c r="AA48" s="222">
        <f>SUM(AA46:AA47)</f>
        <v>644158329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14732984</v>
      </c>
      <c r="D5" s="153">
        <f>SUM(D6:D8)</f>
        <v>0</v>
      </c>
      <c r="E5" s="154">
        <f t="shared" si="0"/>
        <v>14386000</v>
      </c>
      <c r="F5" s="100">
        <f t="shared" si="0"/>
        <v>14386000</v>
      </c>
      <c r="G5" s="100">
        <f t="shared" si="0"/>
        <v>0</v>
      </c>
      <c r="H5" s="100">
        <f t="shared" si="0"/>
        <v>0</v>
      </c>
      <c r="I5" s="100">
        <f t="shared" si="0"/>
        <v>1347051</v>
      </c>
      <c r="J5" s="100">
        <f t="shared" si="0"/>
        <v>1347051</v>
      </c>
      <c r="K5" s="100">
        <f t="shared" si="0"/>
        <v>891710</v>
      </c>
      <c r="L5" s="100">
        <f t="shared" si="0"/>
        <v>0</v>
      </c>
      <c r="M5" s="100">
        <f t="shared" si="0"/>
        <v>517720</v>
      </c>
      <c r="N5" s="100">
        <f t="shared" si="0"/>
        <v>1409430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2756481</v>
      </c>
      <c r="X5" s="100">
        <f t="shared" si="0"/>
        <v>7468000</v>
      </c>
      <c r="Y5" s="100">
        <f t="shared" si="0"/>
        <v>-4711519</v>
      </c>
      <c r="Z5" s="137">
        <f>+IF(X5&lt;&gt;0,+(Y5/X5)*100,0)</f>
        <v>-63.0894349223353</v>
      </c>
      <c r="AA5" s="153">
        <f>SUM(AA6:AA8)</f>
        <v>14386000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12200000</v>
      </c>
      <c r="D7" s="157"/>
      <c r="E7" s="158">
        <v>14386000</v>
      </c>
      <c r="F7" s="159">
        <v>14386000</v>
      </c>
      <c r="G7" s="159"/>
      <c r="H7" s="159"/>
      <c r="I7" s="159"/>
      <c r="J7" s="159"/>
      <c r="K7" s="159"/>
      <c r="L7" s="159"/>
      <c r="M7" s="159">
        <v>517720</v>
      </c>
      <c r="N7" s="159">
        <v>517720</v>
      </c>
      <c r="O7" s="159"/>
      <c r="P7" s="159"/>
      <c r="Q7" s="159"/>
      <c r="R7" s="159"/>
      <c r="S7" s="159"/>
      <c r="T7" s="159"/>
      <c r="U7" s="159"/>
      <c r="V7" s="159"/>
      <c r="W7" s="159">
        <v>517720</v>
      </c>
      <c r="X7" s="159">
        <v>7468000</v>
      </c>
      <c r="Y7" s="159">
        <v>-6950280</v>
      </c>
      <c r="Z7" s="141">
        <v>-93.07</v>
      </c>
      <c r="AA7" s="225">
        <v>14386000</v>
      </c>
    </row>
    <row r="8" spans="1:27" ht="12.75">
      <c r="A8" s="138" t="s">
        <v>77</v>
      </c>
      <c r="B8" s="136"/>
      <c r="C8" s="155">
        <v>2532984</v>
      </c>
      <c r="D8" s="155"/>
      <c r="E8" s="156"/>
      <c r="F8" s="60"/>
      <c r="G8" s="60"/>
      <c r="H8" s="60"/>
      <c r="I8" s="60">
        <v>1347051</v>
      </c>
      <c r="J8" s="60">
        <v>1347051</v>
      </c>
      <c r="K8" s="60">
        <v>891710</v>
      </c>
      <c r="L8" s="60"/>
      <c r="M8" s="60"/>
      <c r="N8" s="60">
        <v>891710</v>
      </c>
      <c r="O8" s="60"/>
      <c r="P8" s="60"/>
      <c r="Q8" s="60"/>
      <c r="R8" s="60"/>
      <c r="S8" s="60"/>
      <c r="T8" s="60"/>
      <c r="U8" s="60"/>
      <c r="V8" s="60"/>
      <c r="W8" s="60">
        <v>2238761</v>
      </c>
      <c r="X8" s="60"/>
      <c r="Y8" s="60">
        <v>2238761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9340033</v>
      </c>
      <c r="D9" s="153">
        <f>SUM(D10:D14)</f>
        <v>0</v>
      </c>
      <c r="E9" s="154">
        <f t="shared" si="1"/>
        <v>17543100</v>
      </c>
      <c r="F9" s="100">
        <f t="shared" si="1"/>
        <v>17543100</v>
      </c>
      <c r="G9" s="100">
        <f t="shared" si="1"/>
        <v>0</v>
      </c>
      <c r="H9" s="100">
        <f t="shared" si="1"/>
        <v>0</v>
      </c>
      <c r="I9" s="100">
        <f t="shared" si="1"/>
        <v>430388</v>
      </c>
      <c r="J9" s="100">
        <f t="shared" si="1"/>
        <v>430388</v>
      </c>
      <c r="K9" s="100">
        <f t="shared" si="1"/>
        <v>29710</v>
      </c>
      <c r="L9" s="100">
        <f t="shared" si="1"/>
        <v>0</v>
      </c>
      <c r="M9" s="100">
        <f t="shared" si="1"/>
        <v>906731</v>
      </c>
      <c r="N9" s="100">
        <f t="shared" si="1"/>
        <v>936441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1366829</v>
      </c>
      <c r="X9" s="100">
        <f t="shared" si="1"/>
        <v>8771550</v>
      </c>
      <c r="Y9" s="100">
        <f t="shared" si="1"/>
        <v>-7404721</v>
      </c>
      <c r="Z9" s="137">
        <f>+IF(X9&lt;&gt;0,+(Y9/X9)*100,0)</f>
        <v>-84.4174746766535</v>
      </c>
      <c r="AA9" s="102">
        <f>SUM(AA10:AA14)</f>
        <v>17543100</v>
      </c>
    </row>
    <row r="10" spans="1:27" ht="12.75">
      <c r="A10" s="138" t="s">
        <v>79</v>
      </c>
      <c r="B10" s="136"/>
      <c r="C10" s="155">
        <v>9340033</v>
      </c>
      <c r="D10" s="155"/>
      <c r="E10" s="156">
        <v>17543100</v>
      </c>
      <c r="F10" s="60">
        <v>17543100</v>
      </c>
      <c r="G10" s="60"/>
      <c r="H10" s="60"/>
      <c r="I10" s="60">
        <v>430388</v>
      </c>
      <c r="J10" s="60">
        <v>430388</v>
      </c>
      <c r="K10" s="60">
        <v>29710</v>
      </c>
      <c r="L10" s="60"/>
      <c r="M10" s="60">
        <v>906731</v>
      </c>
      <c r="N10" s="60">
        <v>936441</v>
      </c>
      <c r="O10" s="60"/>
      <c r="P10" s="60"/>
      <c r="Q10" s="60"/>
      <c r="R10" s="60"/>
      <c r="S10" s="60"/>
      <c r="T10" s="60"/>
      <c r="U10" s="60"/>
      <c r="V10" s="60"/>
      <c r="W10" s="60">
        <v>1366829</v>
      </c>
      <c r="X10" s="60">
        <v>8771550</v>
      </c>
      <c r="Y10" s="60">
        <v>-7404721</v>
      </c>
      <c r="Z10" s="140">
        <v>-84.42</v>
      </c>
      <c r="AA10" s="62">
        <v>17543100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2293000</v>
      </c>
      <c r="D15" s="153">
        <f>SUM(D16:D18)</f>
        <v>0</v>
      </c>
      <c r="E15" s="154">
        <f t="shared" si="2"/>
        <v>2362932</v>
      </c>
      <c r="F15" s="100">
        <f t="shared" si="2"/>
        <v>2362932</v>
      </c>
      <c r="G15" s="100">
        <f t="shared" si="2"/>
        <v>0</v>
      </c>
      <c r="H15" s="100">
        <f t="shared" si="2"/>
        <v>0</v>
      </c>
      <c r="I15" s="100">
        <f t="shared" si="2"/>
        <v>376822</v>
      </c>
      <c r="J15" s="100">
        <f t="shared" si="2"/>
        <v>376822</v>
      </c>
      <c r="K15" s="100">
        <f t="shared" si="2"/>
        <v>0</v>
      </c>
      <c r="L15" s="100">
        <f t="shared" si="2"/>
        <v>395988</v>
      </c>
      <c r="M15" s="100">
        <f t="shared" si="2"/>
        <v>791976</v>
      </c>
      <c r="N15" s="100">
        <f t="shared" si="2"/>
        <v>1187964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1564786</v>
      </c>
      <c r="X15" s="100">
        <f t="shared" si="2"/>
        <v>1181466</v>
      </c>
      <c r="Y15" s="100">
        <f t="shared" si="2"/>
        <v>383320</v>
      </c>
      <c r="Z15" s="137">
        <f>+IF(X15&lt;&gt;0,+(Y15/X15)*100,0)</f>
        <v>32.44443767319584</v>
      </c>
      <c r="AA15" s="102">
        <f>SUM(AA16:AA18)</f>
        <v>2362932</v>
      </c>
    </row>
    <row r="16" spans="1:27" ht="12.75">
      <c r="A16" s="138" t="s">
        <v>85</v>
      </c>
      <c r="B16" s="136"/>
      <c r="C16" s="155">
        <v>2293000</v>
      </c>
      <c r="D16" s="155"/>
      <c r="E16" s="156">
        <v>2362932</v>
      </c>
      <c r="F16" s="60">
        <v>2362932</v>
      </c>
      <c r="G16" s="60"/>
      <c r="H16" s="60"/>
      <c r="I16" s="60">
        <v>376822</v>
      </c>
      <c r="J16" s="60">
        <v>376822</v>
      </c>
      <c r="K16" s="60"/>
      <c r="L16" s="60">
        <v>395988</v>
      </c>
      <c r="M16" s="60">
        <v>791976</v>
      </c>
      <c r="N16" s="60">
        <v>1187964</v>
      </c>
      <c r="O16" s="60"/>
      <c r="P16" s="60"/>
      <c r="Q16" s="60"/>
      <c r="R16" s="60"/>
      <c r="S16" s="60"/>
      <c r="T16" s="60"/>
      <c r="U16" s="60"/>
      <c r="V16" s="60"/>
      <c r="W16" s="60">
        <v>1564786</v>
      </c>
      <c r="X16" s="60">
        <v>1181466</v>
      </c>
      <c r="Y16" s="60">
        <v>383320</v>
      </c>
      <c r="Z16" s="140">
        <v>32.44</v>
      </c>
      <c r="AA16" s="62">
        <v>2362932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693137000</v>
      </c>
      <c r="D19" s="153">
        <f>SUM(D20:D23)</f>
        <v>0</v>
      </c>
      <c r="E19" s="154">
        <f t="shared" si="3"/>
        <v>609866298</v>
      </c>
      <c r="F19" s="100">
        <f t="shared" si="3"/>
        <v>609866298</v>
      </c>
      <c r="G19" s="100">
        <f t="shared" si="3"/>
        <v>35857580</v>
      </c>
      <c r="H19" s="100">
        <f t="shared" si="3"/>
        <v>42473501</v>
      </c>
      <c r="I19" s="100">
        <f t="shared" si="3"/>
        <v>49167215</v>
      </c>
      <c r="J19" s="100">
        <f t="shared" si="3"/>
        <v>127498296</v>
      </c>
      <c r="K19" s="100">
        <f t="shared" si="3"/>
        <v>24860411</v>
      </c>
      <c r="L19" s="100">
        <f t="shared" si="3"/>
        <v>48889541</v>
      </c>
      <c r="M19" s="100">
        <f t="shared" si="3"/>
        <v>22541027</v>
      </c>
      <c r="N19" s="100">
        <f t="shared" si="3"/>
        <v>96290979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223789275</v>
      </c>
      <c r="X19" s="100">
        <f t="shared" si="3"/>
        <v>304933146</v>
      </c>
      <c r="Y19" s="100">
        <f t="shared" si="3"/>
        <v>-81143871</v>
      </c>
      <c r="Z19" s="137">
        <f>+IF(X19&lt;&gt;0,+(Y19/X19)*100,0)</f>
        <v>-26.610380689805364</v>
      </c>
      <c r="AA19" s="102">
        <f>SUM(AA20:AA23)</f>
        <v>609866298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693137000</v>
      </c>
      <c r="D21" s="155"/>
      <c r="E21" s="156">
        <v>609866298</v>
      </c>
      <c r="F21" s="60">
        <v>609866298</v>
      </c>
      <c r="G21" s="60">
        <v>35857580</v>
      </c>
      <c r="H21" s="60">
        <v>42473501</v>
      </c>
      <c r="I21" s="60">
        <v>49167215</v>
      </c>
      <c r="J21" s="60">
        <v>127498296</v>
      </c>
      <c r="K21" s="60">
        <v>24860411</v>
      </c>
      <c r="L21" s="60">
        <v>48889541</v>
      </c>
      <c r="M21" s="60">
        <v>22541027</v>
      </c>
      <c r="N21" s="60">
        <v>96290979</v>
      </c>
      <c r="O21" s="60"/>
      <c r="P21" s="60"/>
      <c r="Q21" s="60"/>
      <c r="R21" s="60"/>
      <c r="S21" s="60"/>
      <c r="T21" s="60"/>
      <c r="U21" s="60"/>
      <c r="V21" s="60"/>
      <c r="W21" s="60">
        <v>223789275</v>
      </c>
      <c r="X21" s="60">
        <v>304933146</v>
      </c>
      <c r="Y21" s="60">
        <v>-81143871</v>
      </c>
      <c r="Z21" s="140">
        <v>-26.61</v>
      </c>
      <c r="AA21" s="62">
        <v>609866298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719503017</v>
      </c>
      <c r="D25" s="217">
        <f>+D5+D9+D15+D19+D24</f>
        <v>0</v>
      </c>
      <c r="E25" s="230">
        <f t="shared" si="4"/>
        <v>644158330</v>
      </c>
      <c r="F25" s="219">
        <f t="shared" si="4"/>
        <v>644158330</v>
      </c>
      <c r="G25" s="219">
        <f t="shared" si="4"/>
        <v>35857580</v>
      </c>
      <c r="H25" s="219">
        <f t="shared" si="4"/>
        <v>42473501</v>
      </c>
      <c r="I25" s="219">
        <f t="shared" si="4"/>
        <v>51321476</v>
      </c>
      <c r="J25" s="219">
        <f t="shared" si="4"/>
        <v>129652557</v>
      </c>
      <c r="K25" s="219">
        <f t="shared" si="4"/>
        <v>25781831</v>
      </c>
      <c r="L25" s="219">
        <f t="shared" si="4"/>
        <v>49285529</v>
      </c>
      <c r="M25" s="219">
        <f t="shared" si="4"/>
        <v>24757454</v>
      </c>
      <c r="N25" s="219">
        <f t="shared" si="4"/>
        <v>99824814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229477371</v>
      </c>
      <c r="X25" s="219">
        <f t="shared" si="4"/>
        <v>322354162</v>
      </c>
      <c r="Y25" s="219">
        <f t="shared" si="4"/>
        <v>-92876791</v>
      </c>
      <c r="Z25" s="231">
        <f>+IF(X25&lt;&gt;0,+(Y25/X25)*100,0)</f>
        <v>-28.8120340757381</v>
      </c>
      <c r="AA25" s="232">
        <f>+AA5+AA9+AA15+AA19+AA24</f>
        <v>644158330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678880000</v>
      </c>
      <c r="D28" s="155"/>
      <c r="E28" s="156">
        <v>544895000</v>
      </c>
      <c r="F28" s="60">
        <v>544895000</v>
      </c>
      <c r="G28" s="60">
        <v>35857580</v>
      </c>
      <c r="H28" s="60">
        <v>42473501</v>
      </c>
      <c r="I28" s="60">
        <v>51321475</v>
      </c>
      <c r="J28" s="60">
        <v>129652556</v>
      </c>
      <c r="K28" s="60">
        <v>25781831</v>
      </c>
      <c r="L28" s="60">
        <v>49285529</v>
      </c>
      <c r="M28" s="60">
        <v>24757453</v>
      </c>
      <c r="N28" s="60">
        <v>99824813</v>
      </c>
      <c r="O28" s="60"/>
      <c r="P28" s="60"/>
      <c r="Q28" s="60"/>
      <c r="R28" s="60"/>
      <c r="S28" s="60"/>
      <c r="T28" s="60"/>
      <c r="U28" s="60"/>
      <c r="V28" s="60"/>
      <c r="W28" s="60">
        <v>229477369</v>
      </c>
      <c r="X28" s="60">
        <v>403874120</v>
      </c>
      <c r="Y28" s="60">
        <v>-174396751</v>
      </c>
      <c r="Z28" s="140">
        <v>-43.18</v>
      </c>
      <c r="AA28" s="155">
        <v>544895000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678880000</v>
      </c>
      <c r="D32" s="210">
        <f>SUM(D28:D31)</f>
        <v>0</v>
      </c>
      <c r="E32" s="211">
        <f t="shared" si="5"/>
        <v>544895000</v>
      </c>
      <c r="F32" s="77">
        <f t="shared" si="5"/>
        <v>544895000</v>
      </c>
      <c r="G32" s="77">
        <f t="shared" si="5"/>
        <v>35857580</v>
      </c>
      <c r="H32" s="77">
        <f t="shared" si="5"/>
        <v>42473501</v>
      </c>
      <c r="I32" s="77">
        <f t="shared" si="5"/>
        <v>51321475</v>
      </c>
      <c r="J32" s="77">
        <f t="shared" si="5"/>
        <v>129652556</v>
      </c>
      <c r="K32" s="77">
        <f t="shared" si="5"/>
        <v>25781831</v>
      </c>
      <c r="L32" s="77">
        <f t="shared" si="5"/>
        <v>49285529</v>
      </c>
      <c r="M32" s="77">
        <f t="shared" si="5"/>
        <v>24757453</v>
      </c>
      <c r="N32" s="77">
        <f t="shared" si="5"/>
        <v>99824813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229477369</v>
      </c>
      <c r="X32" s="77">
        <f t="shared" si="5"/>
        <v>403874120</v>
      </c>
      <c r="Y32" s="77">
        <f t="shared" si="5"/>
        <v>-174396751</v>
      </c>
      <c r="Z32" s="212">
        <f>+IF(X32&lt;&gt;0,+(Y32/X32)*100,0)</f>
        <v>-43.18096712906487</v>
      </c>
      <c r="AA32" s="79">
        <f>SUM(AA28:AA31)</f>
        <v>544895000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40623017</v>
      </c>
      <c r="D35" s="155"/>
      <c r="E35" s="156">
        <v>99263330</v>
      </c>
      <c r="F35" s="60">
        <v>99263330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49631664</v>
      </c>
      <c r="Y35" s="60">
        <v>-49631664</v>
      </c>
      <c r="Z35" s="140">
        <v>-100</v>
      </c>
      <c r="AA35" s="62">
        <v>99263330</v>
      </c>
    </row>
    <row r="36" spans="1:27" ht="12.75">
      <c r="A36" s="238" t="s">
        <v>139</v>
      </c>
      <c r="B36" s="149"/>
      <c r="C36" s="222">
        <f aca="true" t="shared" si="6" ref="C36:Y36">SUM(C32:C35)</f>
        <v>719503017</v>
      </c>
      <c r="D36" s="222">
        <f>SUM(D32:D35)</f>
        <v>0</v>
      </c>
      <c r="E36" s="218">
        <f t="shared" si="6"/>
        <v>644158330</v>
      </c>
      <c r="F36" s="220">
        <f t="shared" si="6"/>
        <v>644158330</v>
      </c>
      <c r="G36" s="220">
        <f t="shared" si="6"/>
        <v>35857580</v>
      </c>
      <c r="H36" s="220">
        <f t="shared" si="6"/>
        <v>42473501</v>
      </c>
      <c r="I36" s="220">
        <f t="shared" si="6"/>
        <v>51321475</v>
      </c>
      <c r="J36" s="220">
        <f t="shared" si="6"/>
        <v>129652556</v>
      </c>
      <c r="K36" s="220">
        <f t="shared" si="6"/>
        <v>25781831</v>
      </c>
      <c r="L36" s="220">
        <f t="shared" si="6"/>
        <v>49285529</v>
      </c>
      <c r="M36" s="220">
        <f t="shared" si="6"/>
        <v>24757453</v>
      </c>
      <c r="N36" s="220">
        <f t="shared" si="6"/>
        <v>99824813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229477369</v>
      </c>
      <c r="X36" s="220">
        <f t="shared" si="6"/>
        <v>453505784</v>
      </c>
      <c r="Y36" s="220">
        <f t="shared" si="6"/>
        <v>-224028415</v>
      </c>
      <c r="Z36" s="221">
        <f>+IF(X36&lt;&gt;0,+(Y36/X36)*100,0)</f>
        <v>-49.39924095874375</v>
      </c>
      <c r="AA36" s="239">
        <f>SUM(AA32:AA35)</f>
        <v>644158330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432162967</v>
      </c>
      <c r="D6" s="155"/>
      <c r="E6" s="59">
        <v>286484565</v>
      </c>
      <c r="F6" s="60">
        <v>286484565</v>
      </c>
      <c r="G6" s="60">
        <v>622124090</v>
      </c>
      <c r="H6" s="60">
        <v>622124090</v>
      </c>
      <c r="I6" s="60">
        <v>511980271</v>
      </c>
      <c r="J6" s="60">
        <v>511980271</v>
      </c>
      <c r="K6" s="60">
        <v>311245695</v>
      </c>
      <c r="L6" s="60">
        <v>208896120</v>
      </c>
      <c r="M6" s="60">
        <v>519653671</v>
      </c>
      <c r="N6" s="60">
        <v>519653671</v>
      </c>
      <c r="O6" s="60"/>
      <c r="P6" s="60"/>
      <c r="Q6" s="60"/>
      <c r="R6" s="60"/>
      <c r="S6" s="60"/>
      <c r="T6" s="60"/>
      <c r="U6" s="60"/>
      <c r="V6" s="60"/>
      <c r="W6" s="60">
        <v>519653671</v>
      </c>
      <c r="X6" s="60">
        <v>143242283</v>
      </c>
      <c r="Y6" s="60">
        <v>376411388</v>
      </c>
      <c r="Z6" s="140">
        <v>262.78</v>
      </c>
      <c r="AA6" s="62">
        <v>286484565</v>
      </c>
    </row>
    <row r="7" spans="1:27" ht="12.75">
      <c r="A7" s="249" t="s">
        <v>144</v>
      </c>
      <c r="B7" s="182"/>
      <c r="C7" s="155"/>
      <c r="D7" s="155"/>
      <c r="E7" s="59">
        <v>306835000</v>
      </c>
      <c r="F7" s="60">
        <v>306835000</v>
      </c>
      <c r="G7" s="60">
        <v>316345542</v>
      </c>
      <c r="H7" s="60">
        <v>316345542</v>
      </c>
      <c r="I7" s="60">
        <v>316345542</v>
      </c>
      <c r="J7" s="60">
        <v>316345542</v>
      </c>
      <c r="K7" s="60">
        <v>316345542</v>
      </c>
      <c r="L7" s="60">
        <v>316345542</v>
      </c>
      <c r="M7" s="60">
        <v>316345542</v>
      </c>
      <c r="N7" s="60">
        <v>316345542</v>
      </c>
      <c r="O7" s="60"/>
      <c r="P7" s="60"/>
      <c r="Q7" s="60"/>
      <c r="R7" s="60"/>
      <c r="S7" s="60"/>
      <c r="T7" s="60"/>
      <c r="U7" s="60"/>
      <c r="V7" s="60"/>
      <c r="W7" s="60">
        <v>316345542</v>
      </c>
      <c r="X7" s="60">
        <v>153417500</v>
      </c>
      <c r="Y7" s="60">
        <v>162928042</v>
      </c>
      <c r="Z7" s="140">
        <v>106.2</v>
      </c>
      <c r="AA7" s="62">
        <v>306835000</v>
      </c>
    </row>
    <row r="8" spans="1:27" ht="12.75">
      <c r="A8" s="249" t="s">
        <v>145</v>
      </c>
      <c r="B8" s="182"/>
      <c r="C8" s="155"/>
      <c r="D8" s="155"/>
      <c r="E8" s="59">
        <v>45001283</v>
      </c>
      <c r="F8" s="60">
        <v>45001283</v>
      </c>
      <c r="G8" s="60">
        <v>10727675</v>
      </c>
      <c r="H8" s="60">
        <v>10727675</v>
      </c>
      <c r="I8" s="60">
        <v>107091017</v>
      </c>
      <c r="J8" s="60">
        <v>107091017</v>
      </c>
      <c r="K8" s="60">
        <v>130623052</v>
      </c>
      <c r="L8" s="60">
        <v>137715754</v>
      </c>
      <c r="M8" s="60">
        <v>146677730</v>
      </c>
      <c r="N8" s="60">
        <v>146677730</v>
      </c>
      <c r="O8" s="60"/>
      <c r="P8" s="60"/>
      <c r="Q8" s="60"/>
      <c r="R8" s="60"/>
      <c r="S8" s="60"/>
      <c r="T8" s="60"/>
      <c r="U8" s="60"/>
      <c r="V8" s="60"/>
      <c r="W8" s="60">
        <v>146677730</v>
      </c>
      <c r="X8" s="60">
        <v>22500642</v>
      </c>
      <c r="Y8" s="60">
        <v>124177088</v>
      </c>
      <c r="Z8" s="140">
        <v>551.88</v>
      </c>
      <c r="AA8" s="62">
        <v>45001283</v>
      </c>
    </row>
    <row r="9" spans="1:27" ht="12.75">
      <c r="A9" s="249" t="s">
        <v>146</v>
      </c>
      <c r="B9" s="182"/>
      <c r="C9" s="155"/>
      <c r="D9" s="155"/>
      <c r="E9" s="59">
        <v>103611001</v>
      </c>
      <c r="F9" s="60">
        <v>103611001</v>
      </c>
      <c r="G9" s="60">
        <v>65010896</v>
      </c>
      <c r="H9" s="60">
        <v>65010896</v>
      </c>
      <c r="I9" s="60">
        <v>704165</v>
      </c>
      <c r="J9" s="60">
        <v>704165</v>
      </c>
      <c r="K9" s="60">
        <v>704165</v>
      </c>
      <c r="L9" s="60">
        <v>704165</v>
      </c>
      <c r="M9" s="60">
        <v>704165</v>
      </c>
      <c r="N9" s="60">
        <v>704165</v>
      </c>
      <c r="O9" s="60"/>
      <c r="P9" s="60"/>
      <c r="Q9" s="60"/>
      <c r="R9" s="60"/>
      <c r="S9" s="60"/>
      <c r="T9" s="60"/>
      <c r="U9" s="60"/>
      <c r="V9" s="60"/>
      <c r="W9" s="60">
        <v>704165</v>
      </c>
      <c r="X9" s="60">
        <v>51805501</v>
      </c>
      <c r="Y9" s="60">
        <v>-51101336</v>
      </c>
      <c r="Z9" s="140">
        <v>-98.64</v>
      </c>
      <c r="AA9" s="62">
        <v>103611001</v>
      </c>
    </row>
    <row r="10" spans="1:27" ht="12.75">
      <c r="A10" s="249" t="s">
        <v>147</v>
      </c>
      <c r="B10" s="182"/>
      <c r="C10" s="155">
        <v>416065630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23962365</v>
      </c>
      <c r="D11" s="155"/>
      <c r="E11" s="59">
        <v>70750580</v>
      </c>
      <c r="F11" s="60">
        <v>70750580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35375290</v>
      </c>
      <c r="Y11" s="60">
        <v>-35375290</v>
      </c>
      <c r="Z11" s="140">
        <v>-100</v>
      </c>
      <c r="AA11" s="62">
        <v>70750580</v>
      </c>
    </row>
    <row r="12" spans="1:27" ht="12.75">
      <c r="A12" s="250" t="s">
        <v>56</v>
      </c>
      <c r="B12" s="251"/>
      <c r="C12" s="168">
        <f aca="true" t="shared" si="0" ref="C12:Y12">SUM(C6:C11)</f>
        <v>872190962</v>
      </c>
      <c r="D12" s="168">
        <f>SUM(D6:D11)</f>
        <v>0</v>
      </c>
      <c r="E12" s="72">
        <f t="shared" si="0"/>
        <v>812682429</v>
      </c>
      <c r="F12" s="73">
        <f t="shared" si="0"/>
        <v>812682429</v>
      </c>
      <c r="G12" s="73">
        <f t="shared" si="0"/>
        <v>1014208203</v>
      </c>
      <c r="H12" s="73">
        <f t="shared" si="0"/>
        <v>1014208203</v>
      </c>
      <c r="I12" s="73">
        <f t="shared" si="0"/>
        <v>936120995</v>
      </c>
      <c r="J12" s="73">
        <f t="shared" si="0"/>
        <v>936120995</v>
      </c>
      <c r="K12" s="73">
        <f t="shared" si="0"/>
        <v>758918454</v>
      </c>
      <c r="L12" s="73">
        <f t="shared" si="0"/>
        <v>663661581</v>
      </c>
      <c r="M12" s="73">
        <f t="shared" si="0"/>
        <v>983381108</v>
      </c>
      <c r="N12" s="73">
        <f t="shared" si="0"/>
        <v>983381108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983381108</v>
      </c>
      <c r="X12" s="73">
        <f t="shared" si="0"/>
        <v>406341216</v>
      </c>
      <c r="Y12" s="73">
        <f t="shared" si="0"/>
        <v>577039892</v>
      </c>
      <c r="Z12" s="170">
        <f>+IF(X12&lt;&gt;0,+(Y12/X12)*100,0)</f>
        <v>142.0087033455154</v>
      </c>
      <c r="AA12" s="74">
        <f>SUM(AA6:AA11)</f>
        <v>812682429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12995616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5772820478</v>
      </c>
      <c r="D19" s="155"/>
      <c r="E19" s="59">
        <v>8448452040</v>
      </c>
      <c r="F19" s="60">
        <v>8448452040</v>
      </c>
      <c r="G19" s="60">
        <v>8448452040</v>
      </c>
      <c r="H19" s="60">
        <v>8448452040</v>
      </c>
      <c r="I19" s="60">
        <v>6715860239</v>
      </c>
      <c r="J19" s="60">
        <v>6715860239</v>
      </c>
      <c r="K19" s="60">
        <v>6715860240</v>
      </c>
      <c r="L19" s="60">
        <v>6715860240</v>
      </c>
      <c r="M19" s="60">
        <v>6715860240</v>
      </c>
      <c r="N19" s="60">
        <v>6715860240</v>
      </c>
      <c r="O19" s="60"/>
      <c r="P19" s="60"/>
      <c r="Q19" s="60"/>
      <c r="R19" s="60"/>
      <c r="S19" s="60"/>
      <c r="T19" s="60"/>
      <c r="U19" s="60"/>
      <c r="V19" s="60"/>
      <c r="W19" s="60">
        <v>6715860240</v>
      </c>
      <c r="X19" s="60">
        <v>4224226020</v>
      </c>
      <c r="Y19" s="60">
        <v>2491634220</v>
      </c>
      <c r="Z19" s="140">
        <v>58.98</v>
      </c>
      <c r="AA19" s="62">
        <v>8448452040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14776395</v>
      </c>
      <c r="D22" s="155"/>
      <c r="E22" s="59">
        <v>5862932</v>
      </c>
      <c r="F22" s="60">
        <v>5862932</v>
      </c>
      <c r="G22" s="60"/>
      <c r="H22" s="60"/>
      <c r="I22" s="60">
        <v>1171349</v>
      </c>
      <c r="J22" s="60">
        <v>1171349</v>
      </c>
      <c r="K22" s="60">
        <v>1171349</v>
      </c>
      <c r="L22" s="60">
        <v>1171349</v>
      </c>
      <c r="M22" s="60">
        <v>1171349</v>
      </c>
      <c r="N22" s="60">
        <v>1171349</v>
      </c>
      <c r="O22" s="60"/>
      <c r="P22" s="60"/>
      <c r="Q22" s="60"/>
      <c r="R22" s="60"/>
      <c r="S22" s="60"/>
      <c r="T22" s="60"/>
      <c r="U22" s="60"/>
      <c r="V22" s="60"/>
      <c r="W22" s="60">
        <v>1171349</v>
      </c>
      <c r="X22" s="60">
        <v>2931466</v>
      </c>
      <c r="Y22" s="60">
        <v>-1760117</v>
      </c>
      <c r="Z22" s="140">
        <v>-60.04</v>
      </c>
      <c r="AA22" s="62">
        <v>5862932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5800592489</v>
      </c>
      <c r="D24" s="168">
        <f>SUM(D15:D23)</f>
        <v>0</v>
      </c>
      <c r="E24" s="76">
        <f t="shared" si="1"/>
        <v>8454314972</v>
      </c>
      <c r="F24" s="77">
        <f t="shared" si="1"/>
        <v>8454314972</v>
      </c>
      <c r="G24" s="77">
        <f t="shared" si="1"/>
        <v>8448452040</v>
      </c>
      <c r="H24" s="77">
        <f t="shared" si="1"/>
        <v>8448452040</v>
      </c>
      <c r="I24" s="77">
        <f t="shared" si="1"/>
        <v>6717031588</v>
      </c>
      <c r="J24" s="77">
        <f t="shared" si="1"/>
        <v>6717031588</v>
      </c>
      <c r="K24" s="77">
        <f t="shared" si="1"/>
        <v>6717031589</v>
      </c>
      <c r="L24" s="77">
        <f t="shared" si="1"/>
        <v>6717031589</v>
      </c>
      <c r="M24" s="77">
        <f t="shared" si="1"/>
        <v>6717031589</v>
      </c>
      <c r="N24" s="77">
        <f t="shared" si="1"/>
        <v>6717031589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6717031589</v>
      </c>
      <c r="X24" s="77">
        <f t="shared" si="1"/>
        <v>4227157486</v>
      </c>
      <c r="Y24" s="77">
        <f t="shared" si="1"/>
        <v>2489874103</v>
      </c>
      <c r="Z24" s="212">
        <f>+IF(X24&lt;&gt;0,+(Y24/X24)*100,0)</f>
        <v>58.90185334344083</v>
      </c>
      <c r="AA24" s="79">
        <f>SUM(AA15:AA23)</f>
        <v>8454314972</v>
      </c>
    </row>
    <row r="25" spans="1:27" ht="12.75">
      <c r="A25" s="250" t="s">
        <v>159</v>
      </c>
      <c r="B25" s="251"/>
      <c r="C25" s="168">
        <f aca="true" t="shared" si="2" ref="C25:Y25">+C12+C24</f>
        <v>6672783451</v>
      </c>
      <c r="D25" s="168">
        <f>+D12+D24</f>
        <v>0</v>
      </c>
      <c r="E25" s="72">
        <f t="shared" si="2"/>
        <v>9266997401</v>
      </c>
      <c r="F25" s="73">
        <f t="shared" si="2"/>
        <v>9266997401</v>
      </c>
      <c r="G25" s="73">
        <f t="shared" si="2"/>
        <v>9462660243</v>
      </c>
      <c r="H25" s="73">
        <f t="shared" si="2"/>
        <v>9462660243</v>
      </c>
      <c r="I25" s="73">
        <f t="shared" si="2"/>
        <v>7653152583</v>
      </c>
      <c r="J25" s="73">
        <f t="shared" si="2"/>
        <v>7653152583</v>
      </c>
      <c r="K25" s="73">
        <f t="shared" si="2"/>
        <v>7475950043</v>
      </c>
      <c r="L25" s="73">
        <f t="shared" si="2"/>
        <v>7380693170</v>
      </c>
      <c r="M25" s="73">
        <f t="shared" si="2"/>
        <v>7700412697</v>
      </c>
      <c r="N25" s="73">
        <f t="shared" si="2"/>
        <v>7700412697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7700412697</v>
      </c>
      <c r="X25" s="73">
        <f t="shared" si="2"/>
        <v>4633498702</v>
      </c>
      <c r="Y25" s="73">
        <f t="shared" si="2"/>
        <v>3066913995</v>
      </c>
      <c r="Z25" s="170">
        <f>+IF(X25&lt;&gt;0,+(Y25/X25)*100,0)</f>
        <v>66.19002598783938</v>
      </c>
      <c r="AA25" s="74">
        <f>+AA12+AA24</f>
        <v>9266997401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718246409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4409170</v>
      </c>
      <c r="D31" s="155"/>
      <c r="E31" s="59">
        <v>101361000</v>
      </c>
      <c r="F31" s="60">
        <v>101361000</v>
      </c>
      <c r="G31" s="60">
        <v>334300</v>
      </c>
      <c r="H31" s="60">
        <v>334300</v>
      </c>
      <c r="I31" s="60">
        <v>704165</v>
      </c>
      <c r="J31" s="60">
        <v>704165</v>
      </c>
      <c r="K31" s="60">
        <v>1119524</v>
      </c>
      <c r="L31" s="60">
        <v>1483143</v>
      </c>
      <c r="M31" s="60">
        <v>1833589</v>
      </c>
      <c r="N31" s="60">
        <v>1833589</v>
      </c>
      <c r="O31" s="60"/>
      <c r="P31" s="60"/>
      <c r="Q31" s="60"/>
      <c r="R31" s="60"/>
      <c r="S31" s="60"/>
      <c r="T31" s="60"/>
      <c r="U31" s="60"/>
      <c r="V31" s="60"/>
      <c r="W31" s="60">
        <v>1833589</v>
      </c>
      <c r="X31" s="60">
        <v>50680500</v>
      </c>
      <c r="Y31" s="60">
        <v>-48846911</v>
      </c>
      <c r="Z31" s="140">
        <v>-96.38</v>
      </c>
      <c r="AA31" s="62">
        <v>101361000</v>
      </c>
    </row>
    <row r="32" spans="1:27" ht="12.75">
      <c r="A32" s="249" t="s">
        <v>164</v>
      </c>
      <c r="B32" s="182"/>
      <c r="C32" s="155">
        <v>49092186</v>
      </c>
      <c r="D32" s="155"/>
      <c r="E32" s="59">
        <v>572618679</v>
      </c>
      <c r="F32" s="60">
        <v>572618679</v>
      </c>
      <c r="G32" s="60">
        <v>26129706</v>
      </c>
      <c r="H32" s="60">
        <v>26129706</v>
      </c>
      <c r="I32" s="60">
        <v>7999963</v>
      </c>
      <c r="J32" s="60">
        <v>7999963</v>
      </c>
      <c r="K32" s="60">
        <v>29803652</v>
      </c>
      <c r="L32" s="60">
        <v>29803652</v>
      </c>
      <c r="M32" s="60">
        <v>19158975</v>
      </c>
      <c r="N32" s="60">
        <v>19158975</v>
      </c>
      <c r="O32" s="60"/>
      <c r="P32" s="60"/>
      <c r="Q32" s="60"/>
      <c r="R32" s="60"/>
      <c r="S32" s="60"/>
      <c r="T32" s="60"/>
      <c r="U32" s="60"/>
      <c r="V32" s="60"/>
      <c r="W32" s="60">
        <v>19158975</v>
      </c>
      <c r="X32" s="60">
        <v>286309340</v>
      </c>
      <c r="Y32" s="60">
        <v>-267150365</v>
      </c>
      <c r="Z32" s="140">
        <v>-93.31</v>
      </c>
      <c r="AA32" s="62">
        <v>572618679</v>
      </c>
    </row>
    <row r="33" spans="1:27" ht="12.75">
      <c r="A33" s="249" t="s">
        <v>165</v>
      </c>
      <c r="B33" s="182"/>
      <c r="C33" s="155">
        <v>50681308</v>
      </c>
      <c r="D33" s="155"/>
      <c r="E33" s="59">
        <v>22065323</v>
      </c>
      <c r="F33" s="60">
        <v>22065323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11032662</v>
      </c>
      <c r="Y33" s="60">
        <v>-11032662</v>
      </c>
      <c r="Z33" s="140">
        <v>-100</v>
      </c>
      <c r="AA33" s="62">
        <v>22065323</v>
      </c>
    </row>
    <row r="34" spans="1:27" ht="12.75">
      <c r="A34" s="250" t="s">
        <v>58</v>
      </c>
      <c r="B34" s="251"/>
      <c r="C34" s="168">
        <f aca="true" t="shared" si="3" ref="C34:Y34">SUM(C29:C33)</f>
        <v>822429073</v>
      </c>
      <c r="D34" s="168">
        <f>SUM(D29:D33)</f>
        <v>0</v>
      </c>
      <c r="E34" s="72">
        <f t="shared" si="3"/>
        <v>696045002</v>
      </c>
      <c r="F34" s="73">
        <f t="shared" si="3"/>
        <v>696045002</v>
      </c>
      <c r="G34" s="73">
        <f t="shared" si="3"/>
        <v>26464006</v>
      </c>
      <c r="H34" s="73">
        <f t="shared" si="3"/>
        <v>26464006</v>
      </c>
      <c r="I34" s="73">
        <f t="shared" si="3"/>
        <v>8704128</v>
      </c>
      <c r="J34" s="73">
        <f t="shared" si="3"/>
        <v>8704128</v>
      </c>
      <c r="K34" s="73">
        <f t="shared" si="3"/>
        <v>30923176</v>
      </c>
      <c r="L34" s="73">
        <f t="shared" si="3"/>
        <v>31286795</v>
      </c>
      <c r="M34" s="73">
        <f t="shared" si="3"/>
        <v>20992564</v>
      </c>
      <c r="N34" s="73">
        <f t="shared" si="3"/>
        <v>20992564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20992564</v>
      </c>
      <c r="X34" s="73">
        <f t="shared" si="3"/>
        <v>348022502</v>
      </c>
      <c r="Y34" s="73">
        <f t="shared" si="3"/>
        <v>-327029938</v>
      </c>
      <c r="Z34" s="170">
        <f>+IF(X34&lt;&gt;0,+(Y34/X34)*100,0)</f>
        <v>-93.96804405480654</v>
      </c>
      <c r="AA34" s="74">
        <f>SUM(AA29:AA33)</f>
        <v>696045002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1370611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>
        <v>727854</v>
      </c>
      <c r="F38" s="60">
        <v>727854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363927</v>
      </c>
      <c r="Y38" s="60">
        <v>-363927</v>
      </c>
      <c r="Z38" s="140">
        <v>-100</v>
      </c>
      <c r="AA38" s="62">
        <v>727854</v>
      </c>
    </row>
    <row r="39" spans="1:27" ht="12.75">
      <c r="A39" s="250" t="s">
        <v>59</v>
      </c>
      <c r="B39" s="253"/>
      <c r="C39" s="168">
        <f aca="true" t="shared" si="4" ref="C39:Y39">SUM(C37:C38)</f>
        <v>1370611</v>
      </c>
      <c r="D39" s="168">
        <f>SUM(D37:D38)</f>
        <v>0</v>
      </c>
      <c r="E39" s="76">
        <f t="shared" si="4"/>
        <v>727854</v>
      </c>
      <c r="F39" s="77">
        <f t="shared" si="4"/>
        <v>727854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363927</v>
      </c>
      <c r="Y39" s="77">
        <f t="shared" si="4"/>
        <v>-363927</v>
      </c>
      <c r="Z39" s="212">
        <f>+IF(X39&lt;&gt;0,+(Y39/X39)*100,0)</f>
        <v>-100</v>
      </c>
      <c r="AA39" s="79">
        <f>SUM(AA37:AA38)</f>
        <v>727854</v>
      </c>
    </row>
    <row r="40" spans="1:27" ht="12.75">
      <c r="A40" s="250" t="s">
        <v>167</v>
      </c>
      <c r="B40" s="251"/>
      <c r="C40" s="168">
        <f aca="true" t="shared" si="5" ref="C40:Y40">+C34+C39</f>
        <v>823799684</v>
      </c>
      <c r="D40" s="168">
        <f>+D34+D39</f>
        <v>0</v>
      </c>
      <c r="E40" s="72">
        <f t="shared" si="5"/>
        <v>696772856</v>
      </c>
      <c r="F40" s="73">
        <f t="shared" si="5"/>
        <v>696772856</v>
      </c>
      <c r="G40" s="73">
        <f t="shared" si="5"/>
        <v>26464006</v>
      </c>
      <c r="H40" s="73">
        <f t="shared" si="5"/>
        <v>26464006</v>
      </c>
      <c r="I40" s="73">
        <f t="shared" si="5"/>
        <v>8704128</v>
      </c>
      <c r="J40" s="73">
        <f t="shared" si="5"/>
        <v>8704128</v>
      </c>
      <c r="K40" s="73">
        <f t="shared" si="5"/>
        <v>30923176</v>
      </c>
      <c r="L40" s="73">
        <f t="shared" si="5"/>
        <v>31286795</v>
      </c>
      <c r="M40" s="73">
        <f t="shared" si="5"/>
        <v>20992564</v>
      </c>
      <c r="N40" s="73">
        <f t="shared" si="5"/>
        <v>20992564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20992564</v>
      </c>
      <c r="X40" s="73">
        <f t="shared" si="5"/>
        <v>348386429</v>
      </c>
      <c r="Y40" s="73">
        <f t="shared" si="5"/>
        <v>-327393865</v>
      </c>
      <c r="Z40" s="170">
        <f>+IF(X40&lt;&gt;0,+(Y40/X40)*100,0)</f>
        <v>-93.97434507989976</v>
      </c>
      <c r="AA40" s="74">
        <f>+AA34+AA39</f>
        <v>696772856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5848983767</v>
      </c>
      <c r="D42" s="257">
        <f>+D25-D40</f>
        <v>0</v>
      </c>
      <c r="E42" s="258">
        <f t="shared" si="6"/>
        <v>8570224545</v>
      </c>
      <c r="F42" s="259">
        <f t="shared" si="6"/>
        <v>8570224545</v>
      </c>
      <c r="G42" s="259">
        <f t="shared" si="6"/>
        <v>9436196237</v>
      </c>
      <c r="H42" s="259">
        <f t="shared" si="6"/>
        <v>9436196237</v>
      </c>
      <c r="I42" s="259">
        <f t="shared" si="6"/>
        <v>7644448455</v>
      </c>
      <c r="J42" s="259">
        <f t="shared" si="6"/>
        <v>7644448455</v>
      </c>
      <c r="K42" s="259">
        <f t="shared" si="6"/>
        <v>7445026867</v>
      </c>
      <c r="L42" s="259">
        <f t="shared" si="6"/>
        <v>7349406375</v>
      </c>
      <c r="M42" s="259">
        <f t="shared" si="6"/>
        <v>7679420133</v>
      </c>
      <c r="N42" s="259">
        <f t="shared" si="6"/>
        <v>7679420133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7679420133</v>
      </c>
      <c r="X42" s="259">
        <f t="shared" si="6"/>
        <v>4285112273</v>
      </c>
      <c r="Y42" s="259">
        <f t="shared" si="6"/>
        <v>3394307860</v>
      </c>
      <c r="Z42" s="260">
        <f>+IF(X42&lt;&gt;0,+(Y42/X42)*100,0)</f>
        <v>79.21164356386048</v>
      </c>
      <c r="AA42" s="261">
        <f>+AA25-AA40</f>
        <v>8570224545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5848983767</v>
      </c>
      <c r="D45" s="155"/>
      <c r="E45" s="59">
        <v>8570224546</v>
      </c>
      <c r="F45" s="60">
        <v>8570224546</v>
      </c>
      <c r="G45" s="60">
        <v>9436196238</v>
      </c>
      <c r="H45" s="60">
        <v>9436196238</v>
      </c>
      <c r="I45" s="60">
        <v>7644448455</v>
      </c>
      <c r="J45" s="60">
        <v>7644448455</v>
      </c>
      <c r="K45" s="60">
        <v>7445026865</v>
      </c>
      <c r="L45" s="60">
        <v>7349406374</v>
      </c>
      <c r="M45" s="60">
        <v>7679420132</v>
      </c>
      <c r="N45" s="60">
        <v>7679420132</v>
      </c>
      <c r="O45" s="60"/>
      <c r="P45" s="60"/>
      <c r="Q45" s="60"/>
      <c r="R45" s="60"/>
      <c r="S45" s="60"/>
      <c r="T45" s="60"/>
      <c r="U45" s="60"/>
      <c r="V45" s="60"/>
      <c r="W45" s="60">
        <v>7679420132</v>
      </c>
      <c r="X45" s="60">
        <v>4285112273</v>
      </c>
      <c r="Y45" s="60">
        <v>3394307859</v>
      </c>
      <c r="Z45" s="139">
        <v>79.21</v>
      </c>
      <c r="AA45" s="62">
        <v>8570224546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5848983767</v>
      </c>
      <c r="D48" s="217">
        <f>SUM(D45:D47)</f>
        <v>0</v>
      </c>
      <c r="E48" s="264">
        <f t="shared" si="7"/>
        <v>8570224546</v>
      </c>
      <c r="F48" s="219">
        <f t="shared" si="7"/>
        <v>8570224546</v>
      </c>
      <c r="G48" s="219">
        <f t="shared" si="7"/>
        <v>9436196238</v>
      </c>
      <c r="H48" s="219">
        <f t="shared" si="7"/>
        <v>9436196238</v>
      </c>
      <c r="I48" s="219">
        <f t="shared" si="7"/>
        <v>7644448455</v>
      </c>
      <c r="J48" s="219">
        <f t="shared" si="7"/>
        <v>7644448455</v>
      </c>
      <c r="K48" s="219">
        <f t="shared" si="7"/>
        <v>7445026865</v>
      </c>
      <c r="L48" s="219">
        <f t="shared" si="7"/>
        <v>7349406374</v>
      </c>
      <c r="M48" s="219">
        <f t="shared" si="7"/>
        <v>7679420132</v>
      </c>
      <c r="N48" s="219">
        <f t="shared" si="7"/>
        <v>7679420132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7679420132</v>
      </c>
      <c r="X48" s="219">
        <f t="shared" si="7"/>
        <v>4285112273</v>
      </c>
      <c r="Y48" s="219">
        <f t="shared" si="7"/>
        <v>3394307859</v>
      </c>
      <c r="Z48" s="265">
        <f>+IF(X48&lt;&gt;0,+(Y48/X48)*100,0)</f>
        <v>79.21164354052387</v>
      </c>
      <c r="AA48" s="232">
        <f>SUM(AA45:AA47)</f>
        <v>8570224546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80567844</v>
      </c>
      <c r="D7" s="155"/>
      <c r="E7" s="59">
        <v>53848400</v>
      </c>
      <c r="F7" s="60">
        <v>53848400</v>
      </c>
      <c r="G7" s="60">
        <v>939431</v>
      </c>
      <c r="H7" s="60"/>
      <c r="I7" s="60"/>
      <c r="J7" s="60">
        <v>939431</v>
      </c>
      <c r="K7" s="60">
        <v>12687253</v>
      </c>
      <c r="L7" s="60">
        <v>12567925</v>
      </c>
      <c r="M7" s="60">
        <v>6309220</v>
      </c>
      <c r="N7" s="60">
        <v>31564398</v>
      </c>
      <c r="O7" s="60"/>
      <c r="P7" s="60"/>
      <c r="Q7" s="60"/>
      <c r="R7" s="60"/>
      <c r="S7" s="60"/>
      <c r="T7" s="60"/>
      <c r="U7" s="60"/>
      <c r="V7" s="60"/>
      <c r="W7" s="60">
        <v>32503829</v>
      </c>
      <c r="X7" s="60"/>
      <c r="Y7" s="60">
        <v>32503829</v>
      </c>
      <c r="Z7" s="140"/>
      <c r="AA7" s="62">
        <v>53848400</v>
      </c>
    </row>
    <row r="8" spans="1:27" ht="12.75">
      <c r="A8" s="249" t="s">
        <v>178</v>
      </c>
      <c r="B8" s="182"/>
      <c r="C8" s="155">
        <v>4045680</v>
      </c>
      <c r="D8" s="155"/>
      <c r="E8" s="59">
        <v>5281000</v>
      </c>
      <c r="F8" s="60">
        <v>5281000</v>
      </c>
      <c r="G8" s="60">
        <v>1246539</v>
      </c>
      <c r="H8" s="60"/>
      <c r="I8" s="60"/>
      <c r="J8" s="60">
        <v>1246539</v>
      </c>
      <c r="K8" s="60">
        <v>200564</v>
      </c>
      <c r="L8" s="60">
        <v>741200</v>
      </c>
      <c r="M8" s="60">
        <v>132743</v>
      </c>
      <c r="N8" s="60">
        <v>1074507</v>
      </c>
      <c r="O8" s="60"/>
      <c r="P8" s="60"/>
      <c r="Q8" s="60"/>
      <c r="R8" s="60"/>
      <c r="S8" s="60"/>
      <c r="T8" s="60"/>
      <c r="U8" s="60"/>
      <c r="V8" s="60"/>
      <c r="W8" s="60">
        <v>2321046</v>
      </c>
      <c r="X8" s="60"/>
      <c r="Y8" s="60">
        <v>2321046</v>
      </c>
      <c r="Z8" s="140"/>
      <c r="AA8" s="62">
        <v>5281000</v>
      </c>
    </row>
    <row r="9" spans="1:27" ht="12.75">
      <c r="A9" s="249" t="s">
        <v>179</v>
      </c>
      <c r="B9" s="182"/>
      <c r="C9" s="155">
        <v>826354658</v>
      </c>
      <c r="D9" s="155"/>
      <c r="E9" s="59">
        <v>919557000</v>
      </c>
      <c r="F9" s="60">
        <v>919557000</v>
      </c>
      <c r="G9" s="60">
        <v>379365000</v>
      </c>
      <c r="H9" s="60"/>
      <c r="I9" s="60"/>
      <c r="J9" s="60">
        <v>379365000</v>
      </c>
      <c r="K9" s="60"/>
      <c r="L9" s="60"/>
      <c r="M9" s="60">
        <v>254863000</v>
      </c>
      <c r="N9" s="60">
        <v>254863000</v>
      </c>
      <c r="O9" s="60"/>
      <c r="P9" s="60"/>
      <c r="Q9" s="60"/>
      <c r="R9" s="60"/>
      <c r="S9" s="60"/>
      <c r="T9" s="60"/>
      <c r="U9" s="60"/>
      <c r="V9" s="60"/>
      <c r="W9" s="60">
        <v>634228000</v>
      </c>
      <c r="X9" s="60"/>
      <c r="Y9" s="60">
        <v>634228000</v>
      </c>
      <c r="Z9" s="140"/>
      <c r="AA9" s="62">
        <v>919557000</v>
      </c>
    </row>
    <row r="10" spans="1:27" ht="12.75">
      <c r="A10" s="249" t="s">
        <v>180</v>
      </c>
      <c r="B10" s="182"/>
      <c r="C10" s="155">
        <v>532309715</v>
      </c>
      <c r="D10" s="155"/>
      <c r="E10" s="59">
        <v>544895000</v>
      </c>
      <c r="F10" s="60">
        <v>544895000</v>
      </c>
      <c r="G10" s="60">
        <v>225599457</v>
      </c>
      <c r="H10" s="60"/>
      <c r="I10" s="60"/>
      <c r="J10" s="60">
        <v>225599457</v>
      </c>
      <c r="K10" s="60"/>
      <c r="L10" s="60"/>
      <c r="M10" s="60">
        <v>161505000</v>
      </c>
      <c r="N10" s="60">
        <v>161505000</v>
      </c>
      <c r="O10" s="60"/>
      <c r="P10" s="60"/>
      <c r="Q10" s="60"/>
      <c r="R10" s="60"/>
      <c r="S10" s="60"/>
      <c r="T10" s="60"/>
      <c r="U10" s="60"/>
      <c r="V10" s="60"/>
      <c r="W10" s="60">
        <v>387104457</v>
      </c>
      <c r="X10" s="60"/>
      <c r="Y10" s="60">
        <v>387104457</v>
      </c>
      <c r="Z10" s="140"/>
      <c r="AA10" s="62">
        <v>544895000</v>
      </c>
    </row>
    <row r="11" spans="1:27" ht="12.75">
      <c r="A11" s="249" t="s">
        <v>181</v>
      </c>
      <c r="B11" s="182"/>
      <c r="C11" s="155">
        <v>36970060</v>
      </c>
      <c r="D11" s="155"/>
      <c r="E11" s="59">
        <v>17600000</v>
      </c>
      <c r="F11" s="60">
        <v>17600000</v>
      </c>
      <c r="G11" s="60">
        <v>1058996</v>
      </c>
      <c r="H11" s="60"/>
      <c r="I11" s="60"/>
      <c r="J11" s="60">
        <v>1058996</v>
      </c>
      <c r="K11" s="60">
        <v>2062478</v>
      </c>
      <c r="L11" s="60">
        <v>1587378</v>
      </c>
      <c r="M11" s="60">
        <v>1356182</v>
      </c>
      <c r="N11" s="60">
        <v>5006038</v>
      </c>
      <c r="O11" s="60"/>
      <c r="P11" s="60"/>
      <c r="Q11" s="60"/>
      <c r="R11" s="60"/>
      <c r="S11" s="60"/>
      <c r="T11" s="60"/>
      <c r="U11" s="60"/>
      <c r="V11" s="60"/>
      <c r="W11" s="60">
        <v>6065034</v>
      </c>
      <c r="X11" s="60"/>
      <c r="Y11" s="60">
        <v>6065034</v>
      </c>
      <c r="Z11" s="140"/>
      <c r="AA11" s="62">
        <v>17600000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-697322816</v>
      </c>
      <c r="D14" s="155"/>
      <c r="E14" s="59">
        <v>-950604480</v>
      </c>
      <c r="F14" s="60">
        <v>-950604480</v>
      </c>
      <c r="G14" s="60">
        <v>-75942208</v>
      </c>
      <c r="H14" s="60">
        <v>-53448052</v>
      </c>
      <c r="I14" s="60">
        <v>-98548081</v>
      </c>
      <c r="J14" s="60">
        <v>-227938341</v>
      </c>
      <c r="K14" s="60">
        <v>-53101327</v>
      </c>
      <c r="L14" s="60">
        <v>-68950370</v>
      </c>
      <c r="M14" s="60">
        <v>-53178275</v>
      </c>
      <c r="N14" s="60">
        <v>-175229972</v>
      </c>
      <c r="O14" s="60"/>
      <c r="P14" s="60"/>
      <c r="Q14" s="60"/>
      <c r="R14" s="60"/>
      <c r="S14" s="60"/>
      <c r="T14" s="60"/>
      <c r="U14" s="60"/>
      <c r="V14" s="60"/>
      <c r="W14" s="60">
        <v>-403168313</v>
      </c>
      <c r="X14" s="60"/>
      <c r="Y14" s="60">
        <v>-403168313</v>
      </c>
      <c r="Z14" s="140"/>
      <c r="AA14" s="62">
        <v>-950604480</v>
      </c>
    </row>
    <row r="15" spans="1:27" ht="12.75">
      <c r="A15" s="249" t="s">
        <v>40</v>
      </c>
      <c r="B15" s="182"/>
      <c r="C15" s="155"/>
      <c r="D15" s="155"/>
      <c r="E15" s="59">
        <v>-1190775</v>
      </c>
      <c r="F15" s="60">
        <v>-1190775</v>
      </c>
      <c r="G15" s="60">
        <v>-22335</v>
      </c>
      <c r="H15" s="60"/>
      <c r="I15" s="60">
        <v>-23531</v>
      </c>
      <c r="J15" s="60">
        <v>-45866</v>
      </c>
      <c r="K15" s="60">
        <v>-23251</v>
      </c>
      <c r="L15" s="60">
        <v>-23188</v>
      </c>
      <c r="M15" s="60">
        <v>-31070</v>
      </c>
      <c r="N15" s="60">
        <v>-77509</v>
      </c>
      <c r="O15" s="60"/>
      <c r="P15" s="60"/>
      <c r="Q15" s="60"/>
      <c r="R15" s="60"/>
      <c r="S15" s="60"/>
      <c r="T15" s="60"/>
      <c r="U15" s="60"/>
      <c r="V15" s="60"/>
      <c r="W15" s="60">
        <v>-123375</v>
      </c>
      <c r="X15" s="60"/>
      <c r="Y15" s="60">
        <v>-123375</v>
      </c>
      <c r="Z15" s="140"/>
      <c r="AA15" s="62">
        <v>-1190775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782925141</v>
      </c>
      <c r="D17" s="168">
        <f t="shared" si="0"/>
        <v>0</v>
      </c>
      <c r="E17" s="72">
        <f t="shared" si="0"/>
        <v>589386145</v>
      </c>
      <c r="F17" s="73">
        <f t="shared" si="0"/>
        <v>589386145</v>
      </c>
      <c r="G17" s="73">
        <f t="shared" si="0"/>
        <v>532244880</v>
      </c>
      <c r="H17" s="73">
        <f t="shared" si="0"/>
        <v>-53448052</v>
      </c>
      <c r="I17" s="73">
        <f t="shared" si="0"/>
        <v>-98571612</v>
      </c>
      <c r="J17" s="73">
        <f t="shared" si="0"/>
        <v>380225216</v>
      </c>
      <c r="K17" s="73">
        <f t="shared" si="0"/>
        <v>-38174283</v>
      </c>
      <c r="L17" s="73">
        <f t="shared" si="0"/>
        <v>-54077055</v>
      </c>
      <c r="M17" s="73">
        <f t="shared" si="0"/>
        <v>370956800</v>
      </c>
      <c r="N17" s="73">
        <f t="shared" si="0"/>
        <v>278705462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658930678</v>
      </c>
      <c r="X17" s="73">
        <f t="shared" si="0"/>
        <v>0</v>
      </c>
      <c r="Y17" s="73">
        <f t="shared" si="0"/>
        <v>658930678</v>
      </c>
      <c r="Z17" s="170">
        <f>+IF(X17&lt;&gt;0,+(Y17/X17)*100,0)</f>
        <v>0</v>
      </c>
      <c r="AA17" s="74">
        <f>SUM(AA6:AA16)</f>
        <v>589386145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-503250559</v>
      </c>
      <c r="D26" s="155"/>
      <c r="E26" s="59">
        <v>-644158330</v>
      </c>
      <c r="F26" s="60">
        <v>-644158330</v>
      </c>
      <c r="G26" s="60"/>
      <c r="H26" s="60"/>
      <c r="I26" s="60">
        <v>-146409560</v>
      </c>
      <c r="J26" s="60">
        <v>-146409560</v>
      </c>
      <c r="K26" s="60">
        <v>-25852729</v>
      </c>
      <c r="L26" s="60">
        <v>-49285529</v>
      </c>
      <c r="M26" s="60">
        <v>-24361465</v>
      </c>
      <c r="N26" s="60">
        <v>-99499723</v>
      </c>
      <c r="O26" s="60"/>
      <c r="P26" s="60"/>
      <c r="Q26" s="60"/>
      <c r="R26" s="60"/>
      <c r="S26" s="60"/>
      <c r="T26" s="60"/>
      <c r="U26" s="60"/>
      <c r="V26" s="60"/>
      <c r="W26" s="60">
        <v>-245909283</v>
      </c>
      <c r="X26" s="60"/>
      <c r="Y26" s="60">
        <v>-245909283</v>
      </c>
      <c r="Z26" s="140"/>
      <c r="AA26" s="62">
        <v>-644158330</v>
      </c>
    </row>
    <row r="27" spans="1:27" ht="12.75">
      <c r="A27" s="250" t="s">
        <v>192</v>
      </c>
      <c r="B27" s="251"/>
      <c r="C27" s="168">
        <f aca="true" t="shared" si="1" ref="C27:Y27">SUM(C21:C26)</f>
        <v>-503250559</v>
      </c>
      <c r="D27" s="168">
        <f>SUM(D21:D26)</f>
        <v>0</v>
      </c>
      <c r="E27" s="72">
        <f t="shared" si="1"/>
        <v>-644158330</v>
      </c>
      <c r="F27" s="73">
        <f t="shared" si="1"/>
        <v>-644158330</v>
      </c>
      <c r="G27" s="73">
        <f t="shared" si="1"/>
        <v>0</v>
      </c>
      <c r="H27" s="73">
        <f t="shared" si="1"/>
        <v>0</v>
      </c>
      <c r="I27" s="73">
        <f t="shared" si="1"/>
        <v>-146409560</v>
      </c>
      <c r="J27" s="73">
        <f t="shared" si="1"/>
        <v>-146409560</v>
      </c>
      <c r="K27" s="73">
        <f t="shared" si="1"/>
        <v>-25852729</v>
      </c>
      <c r="L27" s="73">
        <f t="shared" si="1"/>
        <v>-49285529</v>
      </c>
      <c r="M27" s="73">
        <f t="shared" si="1"/>
        <v>-24361465</v>
      </c>
      <c r="N27" s="73">
        <f t="shared" si="1"/>
        <v>-99499723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-245909283</v>
      </c>
      <c r="X27" s="73">
        <f t="shared" si="1"/>
        <v>0</v>
      </c>
      <c r="Y27" s="73">
        <f t="shared" si="1"/>
        <v>-245909283</v>
      </c>
      <c r="Z27" s="170">
        <f>+IF(X27&lt;&gt;0,+(Y27/X27)*100,0)</f>
        <v>0</v>
      </c>
      <c r="AA27" s="74">
        <f>SUM(AA21:AA26)</f>
        <v>-644158330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-1113482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-1113482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278561100</v>
      </c>
      <c r="D38" s="153">
        <f>+D17+D27+D36</f>
        <v>0</v>
      </c>
      <c r="E38" s="99">
        <f t="shared" si="3"/>
        <v>-54772185</v>
      </c>
      <c r="F38" s="100">
        <f t="shared" si="3"/>
        <v>-54772185</v>
      </c>
      <c r="G38" s="100">
        <f t="shared" si="3"/>
        <v>532244880</v>
      </c>
      <c r="H38" s="100">
        <f t="shared" si="3"/>
        <v>-53448052</v>
      </c>
      <c r="I38" s="100">
        <f t="shared" si="3"/>
        <v>-244981172</v>
      </c>
      <c r="J38" s="100">
        <f t="shared" si="3"/>
        <v>233815656</v>
      </c>
      <c r="K38" s="100">
        <f t="shared" si="3"/>
        <v>-64027012</v>
      </c>
      <c r="L38" s="100">
        <f t="shared" si="3"/>
        <v>-103362584</v>
      </c>
      <c r="M38" s="100">
        <f t="shared" si="3"/>
        <v>346595335</v>
      </c>
      <c r="N38" s="100">
        <f t="shared" si="3"/>
        <v>179205739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413021395</v>
      </c>
      <c r="X38" s="100">
        <f t="shared" si="3"/>
        <v>0</v>
      </c>
      <c r="Y38" s="100">
        <f t="shared" si="3"/>
        <v>413021395</v>
      </c>
      <c r="Z38" s="137">
        <f>+IF(X38&lt;&gt;0,+(Y38/X38)*100,0)</f>
        <v>0</v>
      </c>
      <c r="AA38" s="102">
        <f>+AA17+AA27+AA36</f>
        <v>-54772185</v>
      </c>
    </row>
    <row r="39" spans="1:27" ht="12.75">
      <c r="A39" s="249" t="s">
        <v>200</v>
      </c>
      <c r="B39" s="182"/>
      <c r="C39" s="153">
        <v>153601867</v>
      </c>
      <c r="D39" s="153"/>
      <c r="E39" s="99">
        <v>229031478</v>
      </c>
      <c r="F39" s="100">
        <v>229031478</v>
      </c>
      <c r="G39" s="100">
        <v>622124090</v>
      </c>
      <c r="H39" s="100">
        <v>1154368970</v>
      </c>
      <c r="I39" s="100">
        <v>1100920918</v>
      </c>
      <c r="J39" s="100">
        <v>622124090</v>
      </c>
      <c r="K39" s="100">
        <v>855939746</v>
      </c>
      <c r="L39" s="100">
        <v>791912734</v>
      </c>
      <c r="M39" s="100">
        <v>688550150</v>
      </c>
      <c r="N39" s="100">
        <v>855939746</v>
      </c>
      <c r="O39" s="100"/>
      <c r="P39" s="100"/>
      <c r="Q39" s="100"/>
      <c r="R39" s="100"/>
      <c r="S39" s="100"/>
      <c r="T39" s="100"/>
      <c r="U39" s="100"/>
      <c r="V39" s="100"/>
      <c r="W39" s="100">
        <v>622124090</v>
      </c>
      <c r="X39" s="100">
        <v>229031478</v>
      </c>
      <c r="Y39" s="100">
        <v>393092612</v>
      </c>
      <c r="Z39" s="137">
        <v>171.63</v>
      </c>
      <c r="AA39" s="102">
        <v>229031478</v>
      </c>
    </row>
    <row r="40" spans="1:27" ht="12.75">
      <c r="A40" s="269" t="s">
        <v>201</v>
      </c>
      <c r="B40" s="256"/>
      <c r="C40" s="257">
        <v>432162967</v>
      </c>
      <c r="D40" s="257"/>
      <c r="E40" s="258">
        <v>174259293</v>
      </c>
      <c r="F40" s="259">
        <v>174259293</v>
      </c>
      <c r="G40" s="259">
        <v>1154368970</v>
      </c>
      <c r="H40" s="259">
        <v>1100920918</v>
      </c>
      <c r="I40" s="259">
        <v>855939746</v>
      </c>
      <c r="J40" s="259">
        <v>855939746</v>
      </c>
      <c r="K40" s="259">
        <v>791912734</v>
      </c>
      <c r="L40" s="259">
        <v>688550150</v>
      </c>
      <c r="M40" s="259">
        <v>1035145485</v>
      </c>
      <c r="N40" s="259">
        <v>1035145485</v>
      </c>
      <c r="O40" s="259"/>
      <c r="P40" s="259"/>
      <c r="Q40" s="259"/>
      <c r="R40" s="259"/>
      <c r="S40" s="259"/>
      <c r="T40" s="259"/>
      <c r="U40" s="259"/>
      <c r="V40" s="259"/>
      <c r="W40" s="259">
        <v>1035145485</v>
      </c>
      <c r="X40" s="259">
        <v>229031478</v>
      </c>
      <c r="Y40" s="259">
        <v>806114007</v>
      </c>
      <c r="Z40" s="260">
        <v>351.97</v>
      </c>
      <c r="AA40" s="261">
        <v>174259293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719503017</v>
      </c>
      <c r="D5" s="200">
        <f t="shared" si="0"/>
        <v>0</v>
      </c>
      <c r="E5" s="106">
        <f t="shared" si="0"/>
        <v>644158330</v>
      </c>
      <c r="F5" s="106">
        <f t="shared" si="0"/>
        <v>644158330</v>
      </c>
      <c r="G5" s="106">
        <f t="shared" si="0"/>
        <v>35857580</v>
      </c>
      <c r="H5" s="106">
        <f t="shared" si="0"/>
        <v>42473501</v>
      </c>
      <c r="I5" s="106">
        <f t="shared" si="0"/>
        <v>51321476</v>
      </c>
      <c r="J5" s="106">
        <f t="shared" si="0"/>
        <v>129652557</v>
      </c>
      <c r="K5" s="106">
        <f t="shared" si="0"/>
        <v>25781831</v>
      </c>
      <c r="L5" s="106">
        <f t="shared" si="0"/>
        <v>49285529</v>
      </c>
      <c r="M5" s="106">
        <f t="shared" si="0"/>
        <v>24757454</v>
      </c>
      <c r="N5" s="106">
        <f t="shared" si="0"/>
        <v>99824814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229477371</v>
      </c>
      <c r="X5" s="106">
        <f t="shared" si="0"/>
        <v>322079165</v>
      </c>
      <c r="Y5" s="106">
        <f t="shared" si="0"/>
        <v>-92601794</v>
      </c>
      <c r="Z5" s="201">
        <f>+IF(X5&lt;&gt;0,+(Y5/X5)*100,0)</f>
        <v>-28.751252506507214</v>
      </c>
      <c r="AA5" s="199">
        <f>SUM(AA11:AA18)</f>
        <v>644158330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>
        <v>693137000</v>
      </c>
      <c r="D8" s="156"/>
      <c r="E8" s="60">
        <v>609866298</v>
      </c>
      <c r="F8" s="60">
        <v>609866298</v>
      </c>
      <c r="G8" s="60">
        <v>35857580</v>
      </c>
      <c r="H8" s="60">
        <v>42473501</v>
      </c>
      <c r="I8" s="60">
        <v>49167215</v>
      </c>
      <c r="J8" s="60">
        <v>127498296</v>
      </c>
      <c r="K8" s="60">
        <v>24860411</v>
      </c>
      <c r="L8" s="60">
        <v>48889541</v>
      </c>
      <c r="M8" s="60">
        <v>22541027</v>
      </c>
      <c r="N8" s="60">
        <v>96290979</v>
      </c>
      <c r="O8" s="60"/>
      <c r="P8" s="60"/>
      <c r="Q8" s="60"/>
      <c r="R8" s="60"/>
      <c r="S8" s="60"/>
      <c r="T8" s="60"/>
      <c r="U8" s="60"/>
      <c r="V8" s="60"/>
      <c r="W8" s="60">
        <v>223789275</v>
      </c>
      <c r="X8" s="60">
        <v>304933149</v>
      </c>
      <c r="Y8" s="60">
        <v>-81143874</v>
      </c>
      <c r="Z8" s="140">
        <v>-26.61</v>
      </c>
      <c r="AA8" s="155">
        <v>609866298</v>
      </c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2293000</v>
      </c>
      <c r="D10" s="156"/>
      <c r="E10" s="60"/>
      <c r="F10" s="60"/>
      <c r="G10" s="60"/>
      <c r="H10" s="60"/>
      <c r="I10" s="60"/>
      <c r="J10" s="60"/>
      <c r="K10" s="60"/>
      <c r="L10" s="60">
        <v>395988</v>
      </c>
      <c r="M10" s="60">
        <v>395988</v>
      </c>
      <c r="N10" s="60">
        <v>791976</v>
      </c>
      <c r="O10" s="60"/>
      <c r="P10" s="60"/>
      <c r="Q10" s="60"/>
      <c r="R10" s="60"/>
      <c r="S10" s="60"/>
      <c r="T10" s="60"/>
      <c r="U10" s="60"/>
      <c r="V10" s="60"/>
      <c r="W10" s="60">
        <v>791976</v>
      </c>
      <c r="X10" s="60"/>
      <c r="Y10" s="60">
        <v>791976</v>
      </c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695430000</v>
      </c>
      <c r="D11" s="294">
        <f t="shared" si="1"/>
        <v>0</v>
      </c>
      <c r="E11" s="295">
        <f t="shared" si="1"/>
        <v>609866298</v>
      </c>
      <c r="F11" s="295">
        <f t="shared" si="1"/>
        <v>609866298</v>
      </c>
      <c r="G11" s="295">
        <f t="shared" si="1"/>
        <v>35857580</v>
      </c>
      <c r="H11" s="295">
        <f t="shared" si="1"/>
        <v>42473501</v>
      </c>
      <c r="I11" s="295">
        <f t="shared" si="1"/>
        <v>49167215</v>
      </c>
      <c r="J11" s="295">
        <f t="shared" si="1"/>
        <v>127498296</v>
      </c>
      <c r="K11" s="295">
        <f t="shared" si="1"/>
        <v>24860411</v>
      </c>
      <c r="L11" s="295">
        <f t="shared" si="1"/>
        <v>49285529</v>
      </c>
      <c r="M11" s="295">
        <f t="shared" si="1"/>
        <v>22937015</v>
      </c>
      <c r="N11" s="295">
        <f t="shared" si="1"/>
        <v>97082955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224581251</v>
      </c>
      <c r="X11" s="295">
        <f t="shared" si="1"/>
        <v>304933149</v>
      </c>
      <c r="Y11" s="295">
        <f t="shared" si="1"/>
        <v>-80351898</v>
      </c>
      <c r="Z11" s="296">
        <f>+IF(X11&lt;&gt;0,+(Y11/X11)*100,0)</f>
        <v>-26.350660222906757</v>
      </c>
      <c r="AA11" s="297">
        <f>SUM(AA6:AA10)</f>
        <v>609866298</v>
      </c>
    </row>
    <row r="12" spans="1:27" ht="12.75">
      <c r="A12" s="298" t="s">
        <v>212</v>
      </c>
      <c r="B12" s="136"/>
      <c r="C12" s="62"/>
      <c r="D12" s="156"/>
      <c r="E12" s="60">
        <v>2362932</v>
      </c>
      <c r="F12" s="60">
        <v>2362932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1181466</v>
      </c>
      <c r="Y12" s="60">
        <v>-1181466</v>
      </c>
      <c r="Z12" s="140">
        <v>-100</v>
      </c>
      <c r="AA12" s="155">
        <v>2362932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24073017</v>
      </c>
      <c r="D15" s="156"/>
      <c r="E15" s="60">
        <v>31929100</v>
      </c>
      <c r="F15" s="60">
        <v>31929100</v>
      </c>
      <c r="G15" s="60"/>
      <c r="H15" s="60"/>
      <c r="I15" s="60">
        <v>2154261</v>
      </c>
      <c r="J15" s="60">
        <v>2154261</v>
      </c>
      <c r="K15" s="60">
        <v>921420</v>
      </c>
      <c r="L15" s="60"/>
      <c r="M15" s="60">
        <v>1820439</v>
      </c>
      <c r="N15" s="60">
        <v>2741859</v>
      </c>
      <c r="O15" s="60"/>
      <c r="P15" s="60"/>
      <c r="Q15" s="60"/>
      <c r="R15" s="60"/>
      <c r="S15" s="60"/>
      <c r="T15" s="60"/>
      <c r="U15" s="60"/>
      <c r="V15" s="60"/>
      <c r="W15" s="60">
        <v>4896120</v>
      </c>
      <c r="X15" s="60">
        <v>15964550</v>
      </c>
      <c r="Y15" s="60">
        <v>-11068430</v>
      </c>
      <c r="Z15" s="140">
        <v>-69.33</v>
      </c>
      <c r="AA15" s="155">
        <v>31929100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693137000</v>
      </c>
      <c r="D38" s="156">
        <f t="shared" si="4"/>
        <v>0</v>
      </c>
      <c r="E38" s="60">
        <f t="shared" si="4"/>
        <v>609866298</v>
      </c>
      <c r="F38" s="60">
        <f t="shared" si="4"/>
        <v>609866298</v>
      </c>
      <c r="G38" s="60">
        <f t="shared" si="4"/>
        <v>35857580</v>
      </c>
      <c r="H38" s="60">
        <f t="shared" si="4"/>
        <v>42473501</v>
      </c>
      <c r="I38" s="60">
        <f t="shared" si="4"/>
        <v>49167215</v>
      </c>
      <c r="J38" s="60">
        <f t="shared" si="4"/>
        <v>127498296</v>
      </c>
      <c r="K38" s="60">
        <f t="shared" si="4"/>
        <v>24860411</v>
      </c>
      <c r="L38" s="60">
        <f t="shared" si="4"/>
        <v>48889541</v>
      </c>
      <c r="M38" s="60">
        <f t="shared" si="4"/>
        <v>22541027</v>
      </c>
      <c r="N38" s="60">
        <f t="shared" si="4"/>
        <v>96290979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223789275</v>
      </c>
      <c r="X38" s="60">
        <f t="shared" si="4"/>
        <v>304933149</v>
      </c>
      <c r="Y38" s="60">
        <f t="shared" si="4"/>
        <v>-81143874</v>
      </c>
      <c r="Z38" s="140">
        <f t="shared" si="5"/>
        <v>-26.610381411828726</v>
      </c>
      <c r="AA38" s="155">
        <f>AA8+AA23</f>
        <v>609866298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2293000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395988</v>
      </c>
      <c r="M40" s="60">
        <f t="shared" si="4"/>
        <v>395988</v>
      </c>
      <c r="N40" s="60">
        <f t="shared" si="4"/>
        <v>791976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791976</v>
      </c>
      <c r="X40" s="60">
        <f t="shared" si="4"/>
        <v>0</v>
      </c>
      <c r="Y40" s="60">
        <f t="shared" si="4"/>
        <v>791976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695430000</v>
      </c>
      <c r="D41" s="294">
        <f t="shared" si="6"/>
        <v>0</v>
      </c>
      <c r="E41" s="295">
        <f t="shared" si="6"/>
        <v>609866298</v>
      </c>
      <c r="F41" s="295">
        <f t="shared" si="6"/>
        <v>609866298</v>
      </c>
      <c r="G41" s="295">
        <f t="shared" si="6"/>
        <v>35857580</v>
      </c>
      <c r="H41" s="295">
        <f t="shared" si="6"/>
        <v>42473501</v>
      </c>
      <c r="I41" s="295">
        <f t="shared" si="6"/>
        <v>49167215</v>
      </c>
      <c r="J41" s="295">
        <f t="shared" si="6"/>
        <v>127498296</v>
      </c>
      <c r="K41" s="295">
        <f t="shared" si="6"/>
        <v>24860411</v>
      </c>
      <c r="L41" s="295">
        <f t="shared" si="6"/>
        <v>49285529</v>
      </c>
      <c r="M41" s="295">
        <f t="shared" si="6"/>
        <v>22937015</v>
      </c>
      <c r="N41" s="295">
        <f t="shared" si="6"/>
        <v>97082955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224581251</v>
      </c>
      <c r="X41" s="295">
        <f t="shared" si="6"/>
        <v>304933149</v>
      </c>
      <c r="Y41" s="295">
        <f t="shared" si="6"/>
        <v>-80351898</v>
      </c>
      <c r="Z41" s="296">
        <f t="shared" si="5"/>
        <v>-26.350660222906757</v>
      </c>
      <c r="AA41" s="297">
        <f>SUM(AA36:AA40)</f>
        <v>609866298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2362932</v>
      </c>
      <c r="F42" s="54">
        <f t="shared" si="7"/>
        <v>2362932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1181466</v>
      </c>
      <c r="Y42" s="54">
        <f t="shared" si="7"/>
        <v>-1181466</v>
      </c>
      <c r="Z42" s="184">
        <f t="shared" si="5"/>
        <v>-100</v>
      </c>
      <c r="AA42" s="130">
        <f aca="true" t="shared" si="8" ref="AA42:AA48">AA12+AA27</f>
        <v>2362932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24073017</v>
      </c>
      <c r="D45" s="129">
        <f t="shared" si="7"/>
        <v>0</v>
      </c>
      <c r="E45" s="54">
        <f t="shared" si="7"/>
        <v>31929100</v>
      </c>
      <c r="F45" s="54">
        <f t="shared" si="7"/>
        <v>31929100</v>
      </c>
      <c r="G45" s="54">
        <f t="shared" si="7"/>
        <v>0</v>
      </c>
      <c r="H45" s="54">
        <f t="shared" si="7"/>
        <v>0</v>
      </c>
      <c r="I45" s="54">
        <f t="shared" si="7"/>
        <v>2154261</v>
      </c>
      <c r="J45" s="54">
        <f t="shared" si="7"/>
        <v>2154261</v>
      </c>
      <c r="K45" s="54">
        <f t="shared" si="7"/>
        <v>921420</v>
      </c>
      <c r="L45" s="54">
        <f t="shared" si="7"/>
        <v>0</v>
      </c>
      <c r="M45" s="54">
        <f t="shared" si="7"/>
        <v>1820439</v>
      </c>
      <c r="N45" s="54">
        <f t="shared" si="7"/>
        <v>2741859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4896120</v>
      </c>
      <c r="X45" s="54">
        <f t="shared" si="7"/>
        <v>15964550</v>
      </c>
      <c r="Y45" s="54">
        <f t="shared" si="7"/>
        <v>-11068430</v>
      </c>
      <c r="Z45" s="184">
        <f t="shared" si="5"/>
        <v>-69.33129966081098</v>
      </c>
      <c r="AA45" s="130">
        <f t="shared" si="8"/>
        <v>31929100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719503017</v>
      </c>
      <c r="D49" s="218">
        <f t="shared" si="9"/>
        <v>0</v>
      </c>
      <c r="E49" s="220">
        <f t="shared" si="9"/>
        <v>644158330</v>
      </c>
      <c r="F49" s="220">
        <f t="shared" si="9"/>
        <v>644158330</v>
      </c>
      <c r="G49" s="220">
        <f t="shared" si="9"/>
        <v>35857580</v>
      </c>
      <c r="H49" s="220">
        <f t="shared" si="9"/>
        <v>42473501</v>
      </c>
      <c r="I49" s="220">
        <f t="shared" si="9"/>
        <v>51321476</v>
      </c>
      <c r="J49" s="220">
        <f t="shared" si="9"/>
        <v>129652557</v>
      </c>
      <c r="K49" s="220">
        <f t="shared" si="9"/>
        <v>25781831</v>
      </c>
      <c r="L49" s="220">
        <f t="shared" si="9"/>
        <v>49285529</v>
      </c>
      <c r="M49" s="220">
        <f t="shared" si="9"/>
        <v>24757454</v>
      </c>
      <c r="N49" s="220">
        <f t="shared" si="9"/>
        <v>99824814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229477371</v>
      </c>
      <c r="X49" s="220">
        <f t="shared" si="9"/>
        <v>322079165</v>
      </c>
      <c r="Y49" s="220">
        <f t="shared" si="9"/>
        <v>-92601794</v>
      </c>
      <c r="Z49" s="221">
        <f t="shared" si="5"/>
        <v>-28.751252506507214</v>
      </c>
      <c r="AA49" s="222">
        <f>SUM(AA41:AA48)</f>
        <v>644158330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56027364</v>
      </c>
      <c r="D51" s="129">
        <f t="shared" si="10"/>
        <v>0</v>
      </c>
      <c r="E51" s="54">
        <f t="shared" si="10"/>
        <v>87665624</v>
      </c>
      <c r="F51" s="54">
        <f t="shared" si="10"/>
        <v>87665624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43832812</v>
      </c>
      <c r="Y51" s="54">
        <f t="shared" si="10"/>
        <v>-43832812</v>
      </c>
      <c r="Z51" s="184">
        <f>+IF(X51&lt;&gt;0,+(Y51/X51)*100,0)</f>
        <v>-100</v>
      </c>
      <c r="AA51" s="130">
        <f>SUM(AA57:AA61)</f>
        <v>87665624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>
        <v>56027364</v>
      </c>
      <c r="D54" s="156"/>
      <c r="E54" s="60">
        <v>87665624</v>
      </c>
      <c r="F54" s="60">
        <v>87665624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43832812</v>
      </c>
      <c r="Y54" s="60">
        <v>-43832812</v>
      </c>
      <c r="Z54" s="140">
        <v>-100</v>
      </c>
      <c r="AA54" s="155">
        <v>87665624</v>
      </c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56027364</v>
      </c>
      <c r="D57" s="294">
        <f t="shared" si="11"/>
        <v>0</v>
      </c>
      <c r="E57" s="295">
        <f t="shared" si="11"/>
        <v>87665624</v>
      </c>
      <c r="F57" s="295">
        <f t="shared" si="11"/>
        <v>87665624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43832812</v>
      </c>
      <c r="Y57" s="295">
        <f t="shared" si="11"/>
        <v>-43832812</v>
      </c>
      <c r="Z57" s="296">
        <f>+IF(X57&lt;&gt;0,+(Y57/X57)*100,0)</f>
        <v>-100</v>
      </c>
      <c r="AA57" s="297">
        <f>SUM(AA52:AA56)</f>
        <v>87665624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23677277</v>
      </c>
      <c r="H65" s="60">
        <v>23677277</v>
      </c>
      <c r="I65" s="60">
        <v>19396964</v>
      </c>
      <c r="J65" s="60">
        <v>66751518</v>
      </c>
      <c r="K65" s="60">
        <v>19396964</v>
      </c>
      <c r="L65" s="60">
        <v>16196179</v>
      </c>
      <c r="M65" s="60">
        <v>21379968</v>
      </c>
      <c r="N65" s="60">
        <v>56973111</v>
      </c>
      <c r="O65" s="60"/>
      <c r="P65" s="60"/>
      <c r="Q65" s="60"/>
      <c r="R65" s="60"/>
      <c r="S65" s="60"/>
      <c r="T65" s="60"/>
      <c r="U65" s="60"/>
      <c r="V65" s="60"/>
      <c r="W65" s="60">
        <v>123724629</v>
      </c>
      <c r="X65" s="60"/>
      <c r="Y65" s="60">
        <v>123724629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12161738</v>
      </c>
      <c r="H66" s="275">
        <v>12161738</v>
      </c>
      <c r="I66" s="275"/>
      <c r="J66" s="275">
        <v>24323476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24323476</v>
      </c>
      <c r="X66" s="275"/>
      <c r="Y66" s="275">
        <v>24323476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>
        <v>5452185</v>
      </c>
      <c r="J67" s="60">
        <v>5452185</v>
      </c>
      <c r="K67" s="60">
        <v>3240812</v>
      </c>
      <c r="L67" s="60">
        <v>10041452</v>
      </c>
      <c r="M67" s="60"/>
      <c r="N67" s="60">
        <v>13282264</v>
      </c>
      <c r="O67" s="60"/>
      <c r="P67" s="60"/>
      <c r="Q67" s="60"/>
      <c r="R67" s="60"/>
      <c r="S67" s="60"/>
      <c r="T67" s="60"/>
      <c r="U67" s="60"/>
      <c r="V67" s="60"/>
      <c r="W67" s="60">
        <v>18734449</v>
      </c>
      <c r="X67" s="60"/>
      <c r="Y67" s="60">
        <v>18734449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3241067</v>
      </c>
      <c r="H68" s="60">
        <v>430488</v>
      </c>
      <c r="I68" s="60">
        <v>2140937</v>
      </c>
      <c r="J68" s="60">
        <v>5812492</v>
      </c>
      <c r="K68" s="60">
        <v>2907312</v>
      </c>
      <c r="L68" s="60">
        <v>5187167</v>
      </c>
      <c r="M68" s="60">
        <v>4849941</v>
      </c>
      <c r="N68" s="60">
        <v>12944420</v>
      </c>
      <c r="O68" s="60"/>
      <c r="P68" s="60"/>
      <c r="Q68" s="60"/>
      <c r="R68" s="60"/>
      <c r="S68" s="60"/>
      <c r="T68" s="60"/>
      <c r="U68" s="60"/>
      <c r="V68" s="60"/>
      <c r="W68" s="60">
        <v>18756912</v>
      </c>
      <c r="X68" s="60"/>
      <c r="Y68" s="60">
        <v>18756912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39080082</v>
      </c>
      <c r="H69" s="220">
        <f t="shared" si="12"/>
        <v>36269503</v>
      </c>
      <c r="I69" s="220">
        <f t="shared" si="12"/>
        <v>26990086</v>
      </c>
      <c r="J69" s="220">
        <f t="shared" si="12"/>
        <v>102339671</v>
      </c>
      <c r="K69" s="220">
        <f t="shared" si="12"/>
        <v>25545088</v>
      </c>
      <c r="L69" s="220">
        <f t="shared" si="12"/>
        <v>31424798</v>
      </c>
      <c r="M69" s="220">
        <f t="shared" si="12"/>
        <v>26229909</v>
      </c>
      <c r="N69" s="220">
        <f t="shared" si="12"/>
        <v>83199795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185539466</v>
      </c>
      <c r="X69" s="220">
        <f t="shared" si="12"/>
        <v>0</v>
      </c>
      <c r="Y69" s="220">
        <f t="shared" si="12"/>
        <v>185539466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695430000</v>
      </c>
      <c r="D5" s="357">
        <f t="shared" si="0"/>
        <v>0</v>
      </c>
      <c r="E5" s="356">
        <f t="shared" si="0"/>
        <v>609866298</v>
      </c>
      <c r="F5" s="358">
        <f t="shared" si="0"/>
        <v>609866298</v>
      </c>
      <c r="G5" s="358">
        <f t="shared" si="0"/>
        <v>35857580</v>
      </c>
      <c r="H5" s="356">
        <f t="shared" si="0"/>
        <v>42473501</v>
      </c>
      <c r="I5" s="356">
        <f t="shared" si="0"/>
        <v>49167215</v>
      </c>
      <c r="J5" s="358">
        <f t="shared" si="0"/>
        <v>127498296</v>
      </c>
      <c r="K5" s="358">
        <f t="shared" si="0"/>
        <v>24860411</v>
      </c>
      <c r="L5" s="356">
        <f t="shared" si="0"/>
        <v>49285529</v>
      </c>
      <c r="M5" s="356">
        <f t="shared" si="0"/>
        <v>22937015</v>
      </c>
      <c r="N5" s="358">
        <f t="shared" si="0"/>
        <v>97082955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224581251</v>
      </c>
      <c r="X5" s="356">
        <f t="shared" si="0"/>
        <v>304933149</v>
      </c>
      <c r="Y5" s="358">
        <f t="shared" si="0"/>
        <v>-80351898</v>
      </c>
      <c r="Z5" s="359">
        <f>+IF(X5&lt;&gt;0,+(Y5/X5)*100,0)</f>
        <v>-26.350660222906757</v>
      </c>
      <c r="AA5" s="360">
        <f>+AA6+AA8+AA11+AA13+AA15</f>
        <v>609866298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693137000</v>
      </c>
      <c r="D11" s="363">
        <f aca="true" t="shared" si="3" ref="D11:AA11">+D12</f>
        <v>0</v>
      </c>
      <c r="E11" s="362">
        <f t="shared" si="3"/>
        <v>609866298</v>
      </c>
      <c r="F11" s="364">
        <f t="shared" si="3"/>
        <v>609866298</v>
      </c>
      <c r="G11" s="364">
        <f t="shared" si="3"/>
        <v>35857580</v>
      </c>
      <c r="H11" s="362">
        <f t="shared" si="3"/>
        <v>42473501</v>
      </c>
      <c r="I11" s="362">
        <f t="shared" si="3"/>
        <v>49167215</v>
      </c>
      <c r="J11" s="364">
        <f t="shared" si="3"/>
        <v>127498296</v>
      </c>
      <c r="K11" s="364">
        <f t="shared" si="3"/>
        <v>24860411</v>
      </c>
      <c r="L11" s="362">
        <f t="shared" si="3"/>
        <v>48889541</v>
      </c>
      <c r="M11" s="362">
        <f t="shared" si="3"/>
        <v>22541027</v>
      </c>
      <c r="N11" s="364">
        <f t="shared" si="3"/>
        <v>96290979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223789275</v>
      </c>
      <c r="X11" s="362">
        <f t="shared" si="3"/>
        <v>304933149</v>
      </c>
      <c r="Y11" s="364">
        <f t="shared" si="3"/>
        <v>-81143874</v>
      </c>
      <c r="Z11" s="365">
        <f>+IF(X11&lt;&gt;0,+(Y11/X11)*100,0)</f>
        <v>-26.610381411828726</v>
      </c>
      <c r="AA11" s="366">
        <f t="shared" si="3"/>
        <v>609866298</v>
      </c>
    </row>
    <row r="12" spans="1:27" ht="12.75">
      <c r="A12" s="291" t="s">
        <v>233</v>
      </c>
      <c r="B12" s="136"/>
      <c r="C12" s="60">
        <v>693137000</v>
      </c>
      <c r="D12" s="340"/>
      <c r="E12" s="60">
        <v>609866298</v>
      </c>
      <c r="F12" s="59">
        <v>609866298</v>
      </c>
      <c r="G12" s="59">
        <v>35857580</v>
      </c>
      <c r="H12" s="60">
        <v>42473501</v>
      </c>
      <c r="I12" s="60">
        <v>49167215</v>
      </c>
      <c r="J12" s="59">
        <v>127498296</v>
      </c>
      <c r="K12" s="59">
        <v>24860411</v>
      </c>
      <c r="L12" s="60">
        <v>48889541</v>
      </c>
      <c r="M12" s="60">
        <v>22541027</v>
      </c>
      <c r="N12" s="59">
        <v>96290979</v>
      </c>
      <c r="O12" s="59"/>
      <c r="P12" s="60"/>
      <c r="Q12" s="60"/>
      <c r="R12" s="59"/>
      <c r="S12" s="59"/>
      <c r="T12" s="60"/>
      <c r="U12" s="60"/>
      <c r="V12" s="59"/>
      <c r="W12" s="59">
        <v>223789275</v>
      </c>
      <c r="X12" s="60">
        <v>304933149</v>
      </c>
      <c r="Y12" s="59">
        <v>-81143874</v>
      </c>
      <c r="Z12" s="61">
        <v>-26.61</v>
      </c>
      <c r="AA12" s="62">
        <v>609866298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2293000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395988</v>
      </c>
      <c r="M15" s="60">
        <f t="shared" si="5"/>
        <v>395988</v>
      </c>
      <c r="N15" s="59">
        <f t="shared" si="5"/>
        <v>791976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791976</v>
      </c>
      <c r="X15" s="60">
        <f t="shared" si="5"/>
        <v>0</v>
      </c>
      <c r="Y15" s="59">
        <f t="shared" si="5"/>
        <v>791976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>
        <v>395988</v>
      </c>
      <c r="M19" s="60">
        <v>395988</v>
      </c>
      <c r="N19" s="59">
        <v>791976</v>
      </c>
      <c r="O19" s="59"/>
      <c r="P19" s="60"/>
      <c r="Q19" s="60"/>
      <c r="R19" s="59"/>
      <c r="S19" s="59"/>
      <c r="T19" s="60"/>
      <c r="U19" s="60"/>
      <c r="V19" s="59"/>
      <c r="W19" s="59">
        <v>791976</v>
      </c>
      <c r="X19" s="60"/>
      <c r="Y19" s="59">
        <v>791976</v>
      </c>
      <c r="Z19" s="61"/>
      <c r="AA19" s="62"/>
    </row>
    <row r="20" spans="1:27" ht="12.75">
      <c r="A20" s="291" t="s">
        <v>93</v>
      </c>
      <c r="B20" s="136"/>
      <c r="C20" s="60">
        <v>2293000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2362932</v>
      </c>
      <c r="F22" s="345">
        <f t="shared" si="6"/>
        <v>2362932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1181466</v>
      </c>
      <c r="Y22" s="345">
        <f t="shared" si="6"/>
        <v>-1181466</v>
      </c>
      <c r="Z22" s="336">
        <f>+IF(X22&lt;&gt;0,+(Y22/X22)*100,0)</f>
        <v>-100</v>
      </c>
      <c r="AA22" s="350">
        <f>SUM(AA23:AA32)</f>
        <v>2362932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2362932</v>
      </c>
      <c r="F32" s="59">
        <v>2362932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1181466</v>
      </c>
      <c r="Y32" s="59">
        <v>-1181466</v>
      </c>
      <c r="Z32" s="61">
        <v>-100</v>
      </c>
      <c r="AA32" s="62">
        <v>2362932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24073017</v>
      </c>
      <c r="D40" s="344">
        <f t="shared" si="9"/>
        <v>0</v>
      </c>
      <c r="E40" s="343">
        <f t="shared" si="9"/>
        <v>31929100</v>
      </c>
      <c r="F40" s="345">
        <f t="shared" si="9"/>
        <v>31929100</v>
      </c>
      <c r="G40" s="345">
        <f t="shared" si="9"/>
        <v>0</v>
      </c>
      <c r="H40" s="343">
        <f t="shared" si="9"/>
        <v>0</v>
      </c>
      <c r="I40" s="343">
        <f t="shared" si="9"/>
        <v>2154261</v>
      </c>
      <c r="J40" s="345">
        <f t="shared" si="9"/>
        <v>2154261</v>
      </c>
      <c r="K40" s="345">
        <f t="shared" si="9"/>
        <v>921420</v>
      </c>
      <c r="L40" s="343">
        <f t="shared" si="9"/>
        <v>0</v>
      </c>
      <c r="M40" s="343">
        <f t="shared" si="9"/>
        <v>1820439</v>
      </c>
      <c r="N40" s="345">
        <f t="shared" si="9"/>
        <v>2741859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4896120</v>
      </c>
      <c r="X40" s="343">
        <f t="shared" si="9"/>
        <v>15964550</v>
      </c>
      <c r="Y40" s="345">
        <f t="shared" si="9"/>
        <v>-11068430</v>
      </c>
      <c r="Z40" s="336">
        <f>+IF(X40&lt;&gt;0,+(Y40/X40)*100,0)</f>
        <v>-69.33129966081098</v>
      </c>
      <c r="AA40" s="350">
        <f>SUM(AA41:AA49)</f>
        <v>31929100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17543100</v>
      </c>
      <c r="F42" s="53">
        <f t="shared" si="10"/>
        <v>17543100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8771550</v>
      </c>
      <c r="Y42" s="53">
        <f t="shared" si="10"/>
        <v>-8771550</v>
      </c>
      <c r="Z42" s="94">
        <f>+IF(X42&lt;&gt;0,+(Y42/X42)*100,0)</f>
        <v>-100</v>
      </c>
      <c r="AA42" s="95">
        <f>+AA62</f>
        <v>17543100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24073017</v>
      </c>
      <c r="D44" s="368"/>
      <c r="E44" s="54">
        <v>14386000</v>
      </c>
      <c r="F44" s="53">
        <v>14386000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7193000</v>
      </c>
      <c r="Y44" s="53">
        <v>-7193000</v>
      </c>
      <c r="Z44" s="94">
        <v>-100</v>
      </c>
      <c r="AA44" s="95">
        <v>14386000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>
        <v>2154261</v>
      </c>
      <c r="J49" s="53">
        <v>2154261</v>
      </c>
      <c r="K49" s="53">
        <v>921420</v>
      </c>
      <c r="L49" s="54"/>
      <c r="M49" s="54">
        <v>1820439</v>
      </c>
      <c r="N49" s="53">
        <v>2741859</v>
      </c>
      <c r="O49" s="53"/>
      <c r="P49" s="54"/>
      <c r="Q49" s="54"/>
      <c r="R49" s="53"/>
      <c r="S49" s="53"/>
      <c r="T49" s="54"/>
      <c r="U49" s="54"/>
      <c r="V49" s="53"/>
      <c r="W49" s="53">
        <v>4896120</v>
      </c>
      <c r="X49" s="54"/>
      <c r="Y49" s="53">
        <v>4896120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719503017</v>
      </c>
      <c r="D60" s="346">
        <f t="shared" si="14"/>
        <v>0</v>
      </c>
      <c r="E60" s="219">
        <f t="shared" si="14"/>
        <v>644158330</v>
      </c>
      <c r="F60" s="264">
        <f t="shared" si="14"/>
        <v>644158330</v>
      </c>
      <c r="G60" s="264">
        <f t="shared" si="14"/>
        <v>35857580</v>
      </c>
      <c r="H60" s="219">
        <f t="shared" si="14"/>
        <v>42473501</v>
      </c>
      <c r="I60" s="219">
        <f t="shared" si="14"/>
        <v>51321476</v>
      </c>
      <c r="J60" s="264">
        <f t="shared" si="14"/>
        <v>129652557</v>
      </c>
      <c r="K60" s="264">
        <f t="shared" si="14"/>
        <v>25781831</v>
      </c>
      <c r="L60" s="219">
        <f t="shared" si="14"/>
        <v>49285529</v>
      </c>
      <c r="M60" s="219">
        <f t="shared" si="14"/>
        <v>24757454</v>
      </c>
      <c r="N60" s="264">
        <f t="shared" si="14"/>
        <v>99824814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229477371</v>
      </c>
      <c r="X60" s="219">
        <f t="shared" si="14"/>
        <v>322079165</v>
      </c>
      <c r="Y60" s="264">
        <f t="shared" si="14"/>
        <v>-92601794</v>
      </c>
      <c r="Z60" s="337">
        <f>+IF(X60&lt;&gt;0,+(Y60/X60)*100,0)</f>
        <v>-28.751252506507214</v>
      </c>
      <c r="AA60" s="232">
        <f>+AA57+AA54+AA51+AA40+AA37+AA34+AA22+AA5</f>
        <v>644158330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17543100</v>
      </c>
      <c r="F62" s="349">
        <f t="shared" si="15"/>
        <v>17543100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8771550</v>
      </c>
      <c r="Y62" s="349">
        <f t="shared" si="15"/>
        <v>-8771550</v>
      </c>
      <c r="Z62" s="338">
        <f>+IF(X62&lt;&gt;0,+(Y62/X62)*100,0)</f>
        <v>-100</v>
      </c>
      <c r="AA62" s="351">
        <f>SUM(AA63:AA66)</f>
        <v>17543100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>
        <v>17543100</v>
      </c>
      <c r="F64" s="59">
        <v>17543100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8771550</v>
      </c>
      <c r="Y64" s="59">
        <v>-8771550</v>
      </c>
      <c r="Z64" s="61">
        <v>-100</v>
      </c>
      <c r="AA64" s="62">
        <v>17543100</v>
      </c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2019-02-04T13:58:31Z</dcterms:created>
  <dcterms:modified xsi:type="dcterms:W3CDTF">2019-02-04T13:58:35Z</dcterms:modified>
  <cp:category/>
  <cp:version/>
  <cp:contentType/>
  <cp:contentStatus/>
</cp:coreProperties>
</file>