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<sst xmlns="http://schemas.openxmlformats.org/spreadsheetml/2006/main" count="859" uniqueCount="304">
  <si>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Limpopo: Capricorn(DC35)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</si>
  <si>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</si>
  <si>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</si>
  <si>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</si>
  <si>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</si>
  <si>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</si>
  <si>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</si>
  <si>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</si>
  <si>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</si>
  <si>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</si>
  <si>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</si>
  <si>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</si>
  <si>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</si>
  <si>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</si>
  <si>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</si>
  <si>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</si>
  <si>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</si>
  <si>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</si>
  <si>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</si>
  <si>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</si>
  <si>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</si>
  <si>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</si>
  <si>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</si>
  <si>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</si>
  <si>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</si>
  <si>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</si>
  <si>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</si>
  <si>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</si>
  <si>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</si>
  <si>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</si>
  <si>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</si>
  <si>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</si>
  <si>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</si>
  <si>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</si>
  <si>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</si>
  <si>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</si>
  <si>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</si>
  <si>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</si>
  <si>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</si>
  <si>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</si>
  <si>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</si>
  <si>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</si>
  <si>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</si>
  <si>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</si>
  <si>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</si>
  <si>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</si>
  <si>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</si>
  <si>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</si>
  <si>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</si>
  <si>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</si>
  <si>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</si>
  <si>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</si>
  <si>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</si>
  <si>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</si>
  <si>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</si>
  <si>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</si>
  <si>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</si>
  <si>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</si>
  <si>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</si>
  <si>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</si>
  <si>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</si>
  <si>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</si>
  <si>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</si>
  <si>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</si>
  <si>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</si>
  <si>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</si>
  <si>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</si>
  <si>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</si>
  <si>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</si>
  <si>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</si>
  <si>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Capricorn(DC35)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</si>
  <si>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</si>
  <si>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</si>
  <si>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</si>
  <si>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</si>
  <si>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</si>
  <si>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</si>
  <si>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</si>
  <si>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</si>
  <si>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</si>
  <si>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</si>
  <si>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</si>
  <si>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</si>
  <si>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</si>
  <si>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</si>
  <si>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</si>
  <si>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</si>
  <si>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</si>
  <si>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</si>
  <si>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</si>
  <si>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</si>
  <si>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</si>
  <si>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</si>
  <si>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</si>
  <si>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</si>
  <si>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</si>
  <si>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</si>
  <si>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</si>
  <si>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</si>
  <si>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</si>
  <si>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Capricorn(DC35)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</si>
  <si>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</si>
  <si>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</si>
  <si>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</si>
  <si>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</si>
  <si>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</si>
  <si>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</si>
  <si>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</si>
  <si>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</si>
  <si>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</si>
  <si>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</si>
  <si>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</si>
  <si>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</si>
  <si>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</si>
  <si>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</si>
  <si>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</si>
  <si>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</si>
  <si>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</si>
  <si>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</si>
  <si>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</si>
  <si>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</si>
  <si>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</si>
  <si>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</si>
  <si>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</si>
  <si>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</si>
  <si>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</si>
  <si>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</si>
  <si>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</si>
  <si>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</si>
  <si>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Capricorn(DC35)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</si>
  <si>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</si>
  <si>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</si>
  <si>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</si>
  <si>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</si>
  <si>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</si>
  <si>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</si>
  <si>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</si>
  <si>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</si>
  <si>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</si>
  <si>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</si>
  <si>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Capricorn(DC35)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</si>
  <si>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</si>
  <si>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</si>
  <si>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</si>
  <si>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</si>
  <si>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</si>
  <si>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</si>
  <si>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</si>
  <si>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</si>
  <si>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</si>
  <si>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</si>
  <si>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</si>
  <si>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</si>
  <si>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</si>
  <si>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</si>
  <si>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</si>
  <si>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</si>
  <si>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</si>
  <si>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</si>
  <si>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</si>
  <si>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</si>
  <si>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</si>
  <si>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</si>
  <si>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</si>
  <si>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</si>
  <si>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</si>
  <si>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</si>
  <si>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</si>
  <si>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</si>
  <si>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</si>
  <si>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</si>
  <si>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</si>
  <si>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</si>
  <si>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</si>
  <si>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Capricorn(DC35)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</si>
  <si>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</si>
  <si>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</si>
  <si>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</si>
  <si>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</si>
  <si>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</si>
  <si>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</si>
  <si>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</si>
  <si>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</si>
  <si>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</si>
  <si>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</si>
  <si>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</si>
  <si>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</si>
  <si>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</si>
  <si>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</si>
  <si>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</si>
  <si>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</si>
  <si>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</si>
  <si>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</si>
  <si>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</si>
  <si>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</si>
  <si>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</si>
  <si>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</si>
  <si>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</si>
  <si>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</si>
  <si>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</si>
  <si>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</si>
  <si>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</si>
  <si>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Capricorn(DC35)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</si>
  <si>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</si>
  <si>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</si>
  <si>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</si>
  <si>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</si>
  <si>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</si>
  <si>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</si>
  <si>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</si>
  <si>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</si>
  <si>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</si>
  <si>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</si>
  <si>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</si>
  <si>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</si>
  <si>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</si>
  <si>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</si>
  <si>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</si>
  <si>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</si>
  <si>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</si>
  <si>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</si>
  <si>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</si>
  <si>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</si>
  <si>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</si>
  <si>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</si>
  <si>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</si>
  <si>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</si>
  <si>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</si>
  <si>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Capricorn(DC35)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</si>
  <si>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</si>
  <si>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</si>
  <si>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</si>
  <si>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</si>
  <si>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</si>
  <si>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</si>
  <si>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</si>
  <si>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</si>
  <si>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</si>
  <si>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</si>
  <si>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</si>
  <si>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</si>
  <si>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</si>
  <si>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</si>
  <si>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</si>
  <si>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</si>
  <si>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</si>
  <si>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</si>
  <si>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</si>
  <si>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</si>
  <si>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</si>
  <si>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</si>
  <si>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</si>
  <si>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</si>
  <si>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</si>
  <si>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</si>
  <si>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</si>
  <si>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</si>
  <si>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</si>
  <si>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</si>
  <si>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</si>
  <si>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</si>
  <si>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</si>
  <si>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</si>
  <si>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</si>
  <si>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Capricorn(DC35)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</si>
  <si>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</si>
  <si>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</si>
  <si>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Limpopo: Capricorn(DC35)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</si>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</sst>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70109503</v>
      </c>
      <c r="C6" s="19">
        <v>0</v>
      </c>
      <c r="D6" s="59">
        <v>64176000</v>
      </c>
      <c r="E6" s="60">
        <v>64176000</v>
      </c>
      <c r="F6" s="60">
        <v>0</v>
      </c>
      <c r="G6" s="60">
        <v>0</v>
      </c>
      <c r="H6" s="60">
        <v>6401147</v>
      </c>
      <c r="I6" s="60">
        <v>6401147</v>
      </c>
      <c r="J6" s="60">
        <v>6467577</v>
      </c>
      <c r="K6" s="60">
        <v>5421499</v>
      </c>
      <c r="L6" s="60">
        <v>5884682</v>
      </c>
      <c r="M6" s="60">
        <v>17773758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24174905</v>
      </c>
      <c r="W6" s="60">
        <v>32088000</v>
      </c>
      <c r="X6" s="60">
        <v>-7913095</v>
      </c>
      <c r="Y6" s="61">
        <v>-24.66</v>
      </c>
      <c r="Z6" s="62">
        <v>64176000</v>
      </c>
    </row>
    <row r="7" spans="1:26" ht="12.75">
      <c r="A7" s="58" t="s">
        <v>33</v>
      </c>
      <c r="B7" s="19">
        <v>32028873</v>
      </c>
      <c r="C7" s="19">
        <v>0</v>
      </c>
      <c r="D7" s="59">
        <v>25740000</v>
      </c>
      <c r="E7" s="60">
        <v>25740000</v>
      </c>
      <c r="F7" s="60">
        <v>1324954</v>
      </c>
      <c r="G7" s="60">
        <v>3536443</v>
      </c>
      <c r="H7" s="60">
        <v>3698855</v>
      </c>
      <c r="I7" s="60">
        <v>8560252</v>
      </c>
      <c r="J7" s="60">
        <v>1201599</v>
      </c>
      <c r="K7" s="60">
        <v>2129601</v>
      </c>
      <c r="L7" s="60">
        <v>3696055</v>
      </c>
      <c r="M7" s="60">
        <v>7027255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15587507</v>
      </c>
      <c r="W7" s="60">
        <v>12870000</v>
      </c>
      <c r="X7" s="60">
        <v>2717507</v>
      </c>
      <c r="Y7" s="61">
        <v>21.12</v>
      </c>
      <c r="Z7" s="62">
        <v>25740000</v>
      </c>
    </row>
    <row r="8" spans="1:26" ht="12.75">
      <c r="A8" s="58" t="s">
        <v>34</v>
      </c>
      <c r="B8" s="19">
        <v>521829674</v>
      </c>
      <c r="C8" s="19">
        <v>0</v>
      </c>
      <c r="D8" s="59">
        <v>554926000</v>
      </c>
      <c r="E8" s="60">
        <v>554926000</v>
      </c>
      <c r="F8" s="60">
        <v>228312333</v>
      </c>
      <c r="G8" s="60">
        <v>336483</v>
      </c>
      <c r="H8" s="60">
        <v>257233</v>
      </c>
      <c r="I8" s="60">
        <v>228906049</v>
      </c>
      <c r="J8" s="60">
        <v>278266</v>
      </c>
      <c r="K8" s="60">
        <v>412723</v>
      </c>
      <c r="L8" s="60">
        <v>182285933</v>
      </c>
      <c r="M8" s="60">
        <v>182976922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411882971</v>
      </c>
      <c r="W8" s="60">
        <v>275642014</v>
      </c>
      <c r="X8" s="60">
        <v>136240957</v>
      </c>
      <c r="Y8" s="61">
        <v>49.43</v>
      </c>
      <c r="Z8" s="62">
        <v>554926000</v>
      </c>
    </row>
    <row r="9" spans="1:26" ht="12.75">
      <c r="A9" s="58" t="s">
        <v>35</v>
      </c>
      <c r="B9" s="19">
        <v>21733720</v>
      </c>
      <c r="C9" s="19">
        <v>0</v>
      </c>
      <c r="D9" s="59">
        <v>1542000</v>
      </c>
      <c r="E9" s="60">
        <v>1542000</v>
      </c>
      <c r="F9" s="60">
        <v>244899</v>
      </c>
      <c r="G9" s="60">
        <v>58506</v>
      </c>
      <c r="H9" s="60">
        <v>37953</v>
      </c>
      <c r="I9" s="60">
        <v>341358</v>
      </c>
      <c r="J9" s="60">
        <v>240799</v>
      </c>
      <c r="K9" s="60">
        <v>46114</v>
      </c>
      <c r="L9" s="60">
        <v>27076</v>
      </c>
      <c r="M9" s="60">
        <v>313989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655347</v>
      </c>
      <c r="W9" s="60">
        <v>771000</v>
      </c>
      <c r="X9" s="60">
        <v>-115653</v>
      </c>
      <c r="Y9" s="61">
        <v>-15</v>
      </c>
      <c r="Z9" s="62">
        <v>1542000</v>
      </c>
    </row>
    <row r="10" spans="1:26" ht="22.5">
      <c r="A10" s="63" t="s">
        <v>279</v>
      </c>
      <c r="B10" s="64">
        <f>SUM(B5:B9)</f>
        <v>645701770</v>
      </c>
      <c r="C10" s="64">
        <f>SUM(C5:C9)</f>
        <v>0</v>
      </c>
      <c r="D10" s="65">
        <f aca="true" t="shared" si="0" ref="D10:Z10">SUM(D5:D9)</f>
        <v>646384000</v>
      </c>
      <c r="E10" s="66">
        <f t="shared" si="0"/>
        <v>646384000</v>
      </c>
      <c r="F10" s="66">
        <f t="shared" si="0"/>
        <v>229882186</v>
      </c>
      <c r="G10" s="66">
        <f t="shared" si="0"/>
        <v>3931432</v>
      </c>
      <c r="H10" s="66">
        <f t="shared" si="0"/>
        <v>10395188</v>
      </c>
      <c r="I10" s="66">
        <f t="shared" si="0"/>
        <v>244208806</v>
      </c>
      <c r="J10" s="66">
        <f t="shared" si="0"/>
        <v>8188241</v>
      </c>
      <c r="K10" s="66">
        <f t="shared" si="0"/>
        <v>8009937</v>
      </c>
      <c r="L10" s="66">
        <f t="shared" si="0"/>
        <v>191893746</v>
      </c>
      <c r="M10" s="66">
        <f t="shared" si="0"/>
        <v>208091924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452300730</v>
      </c>
      <c r="W10" s="66">
        <f t="shared" si="0"/>
        <v>321371014</v>
      </c>
      <c r="X10" s="66">
        <f t="shared" si="0"/>
        <v>130929716</v>
      </c>
      <c r="Y10" s="67">
        <f>+IF(W10&lt;&gt;0,(X10/W10)*100,0)</f>
        <v>40.74098481078322</v>
      </c>
      <c r="Z10" s="68">
        <f t="shared" si="0"/>
        <v>646384000</v>
      </c>
    </row>
    <row r="11" spans="1:26" ht="12.75">
      <c r="A11" s="58" t="s">
        <v>37</v>
      </c>
      <c r="B11" s="19">
        <v>293377545</v>
      </c>
      <c r="C11" s="19">
        <v>0</v>
      </c>
      <c r="D11" s="59">
        <v>321565000</v>
      </c>
      <c r="E11" s="60">
        <v>321565000</v>
      </c>
      <c r="F11" s="60">
        <v>-218354</v>
      </c>
      <c r="G11" s="60">
        <v>6827</v>
      </c>
      <c r="H11" s="60">
        <v>349806</v>
      </c>
      <c r="I11" s="60">
        <v>138279</v>
      </c>
      <c r="J11" s="60">
        <v>99445347</v>
      </c>
      <c r="K11" s="60">
        <v>30201</v>
      </c>
      <c r="L11" s="60">
        <v>-3466190</v>
      </c>
      <c r="M11" s="60">
        <v>96009358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96147637</v>
      </c>
      <c r="W11" s="60">
        <v>160782466</v>
      </c>
      <c r="X11" s="60">
        <v>-64634829</v>
      </c>
      <c r="Y11" s="61">
        <v>-40.2</v>
      </c>
      <c r="Z11" s="62">
        <v>321565000</v>
      </c>
    </row>
    <row r="12" spans="1:26" ht="12.75">
      <c r="A12" s="58" t="s">
        <v>38</v>
      </c>
      <c r="B12" s="19">
        <v>15554134</v>
      </c>
      <c r="C12" s="19">
        <v>0</v>
      </c>
      <c r="D12" s="59">
        <v>13077000</v>
      </c>
      <c r="E12" s="60">
        <v>13077000</v>
      </c>
      <c r="F12" s="60">
        <v>0</v>
      </c>
      <c r="G12" s="60">
        <v>43860</v>
      </c>
      <c r="H12" s="60">
        <v>27361</v>
      </c>
      <c r="I12" s="60">
        <v>71221</v>
      </c>
      <c r="J12" s="60">
        <v>4577218</v>
      </c>
      <c r="K12" s="60">
        <v>45251</v>
      </c>
      <c r="L12" s="60">
        <v>44400</v>
      </c>
      <c r="M12" s="60">
        <v>4666869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4738090</v>
      </c>
      <c r="W12" s="60">
        <v>6538494</v>
      </c>
      <c r="X12" s="60">
        <v>-1800404</v>
      </c>
      <c r="Y12" s="61">
        <v>-27.54</v>
      </c>
      <c r="Z12" s="62">
        <v>13077000</v>
      </c>
    </row>
    <row r="13" spans="1:26" ht="12.75">
      <c r="A13" s="58" t="s">
        <v>280</v>
      </c>
      <c r="B13" s="19">
        <v>64917763</v>
      </c>
      <c r="C13" s="19">
        <v>0</v>
      </c>
      <c r="D13" s="59">
        <v>53034000</v>
      </c>
      <c r="E13" s="60">
        <v>53034000</v>
      </c>
      <c r="F13" s="60">
        <v>0</v>
      </c>
      <c r="G13" s="60">
        <v>0</v>
      </c>
      <c r="H13" s="60">
        <v>0</v>
      </c>
      <c r="I13" s="60">
        <v>0</v>
      </c>
      <c r="J13" s="60">
        <v>20802020</v>
      </c>
      <c r="K13" s="60">
        <v>5116067</v>
      </c>
      <c r="L13" s="60">
        <v>5265501</v>
      </c>
      <c r="M13" s="60">
        <v>31183588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31183588</v>
      </c>
      <c r="W13" s="60">
        <v>26517006</v>
      </c>
      <c r="X13" s="60">
        <v>4666582</v>
      </c>
      <c r="Y13" s="61">
        <v>17.6</v>
      </c>
      <c r="Z13" s="62">
        <v>53034000</v>
      </c>
    </row>
    <row r="14" spans="1:26" ht="12.75">
      <c r="A14" s="58" t="s">
        <v>40</v>
      </c>
      <c r="B14" s="19">
        <v>473782</v>
      </c>
      <c r="C14" s="19">
        <v>0</v>
      </c>
      <c r="D14" s="59">
        <v>470000</v>
      </c>
      <c r="E14" s="60">
        <v>470000</v>
      </c>
      <c r="F14" s="60">
        <v>0</v>
      </c>
      <c r="G14" s="60">
        <v>0</v>
      </c>
      <c r="H14" s="60">
        <v>0</v>
      </c>
      <c r="I14" s="60">
        <v>0</v>
      </c>
      <c r="J14" s="60">
        <v>91406</v>
      </c>
      <c r="K14" s="60">
        <v>0</v>
      </c>
      <c r="L14" s="60">
        <v>80471</v>
      </c>
      <c r="M14" s="60">
        <v>171877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171877</v>
      </c>
      <c r="W14" s="60">
        <v>234998</v>
      </c>
      <c r="X14" s="60">
        <v>-63121</v>
      </c>
      <c r="Y14" s="61">
        <v>-26.86</v>
      </c>
      <c r="Z14" s="62">
        <v>470000</v>
      </c>
    </row>
    <row r="15" spans="1:26" ht="12.75">
      <c r="A15" s="58" t="s">
        <v>41</v>
      </c>
      <c r="B15" s="19">
        <v>70266272</v>
      </c>
      <c r="C15" s="19">
        <v>0</v>
      </c>
      <c r="D15" s="59">
        <v>68987000</v>
      </c>
      <c r="E15" s="60">
        <v>68987000</v>
      </c>
      <c r="F15" s="60">
        <v>527</v>
      </c>
      <c r="G15" s="60">
        <v>172789</v>
      </c>
      <c r="H15" s="60">
        <v>16142343</v>
      </c>
      <c r="I15" s="60">
        <v>16315659</v>
      </c>
      <c r="J15" s="60">
        <v>0</v>
      </c>
      <c r="K15" s="60">
        <v>6176898</v>
      </c>
      <c r="L15" s="60">
        <v>5619113</v>
      </c>
      <c r="M15" s="60">
        <v>11796011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28111670</v>
      </c>
      <c r="W15" s="60">
        <v>34493498</v>
      </c>
      <c r="X15" s="60">
        <v>-6381828</v>
      </c>
      <c r="Y15" s="61">
        <v>-18.5</v>
      </c>
      <c r="Z15" s="62">
        <v>68987000</v>
      </c>
    </row>
    <row r="16" spans="1:26" ht="12.75">
      <c r="A16" s="69" t="s">
        <v>42</v>
      </c>
      <c r="B16" s="19">
        <v>3000000</v>
      </c>
      <c r="C16" s="19">
        <v>0</v>
      </c>
      <c r="D16" s="59">
        <v>3300000</v>
      </c>
      <c r="E16" s="60">
        <v>3300000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1650000</v>
      </c>
      <c r="M16" s="60">
        <v>1650000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1650000</v>
      </c>
      <c r="W16" s="60">
        <v>-1821000</v>
      </c>
      <c r="X16" s="60">
        <v>3471000</v>
      </c>
      <c r="Y16" s="61">
        <v>-190.61</v>
      </c>
      <c r="Z16" s="62">
        <v>3300000</v>
      </c>
    </row>
    <row r="17" spans="1:26" ht="12.75">
      <c r="A17" s="58" t="s">
        <v>43</v>
      </c>
      <c r="B17" s="19">
        <v>281854528</v>
      </c>
      <c r="C17" s="19">
        <v>0</v>
      </c>
      <c r="D17" s="59">
        <v>291623000</v>
      </c>
      <c r="E17" s="60">
        <v>291623000</v>
      </c>
      <c r="F17" s="60">
        <v>6833022</v>
      </c>
      <c r="G17" s="60">
        <v>16276392</v>
      </c>
      <c r="H17" s="60">
        <v>24696263</v>
      </c>
      <c r="I17" s="60">
        <v>47805677</v>
      </c>
      <c r="J17" s="60">
        <v>23857852</v>
      </c>
      <c r="K17" s="60">
        <v>6524552</v>
      </c>
      <c r="L17" s="60">
        <v>24074627</v>
      </c>
      <c r="M17" s="60">
        <v>54457031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102262708</v>
      </c>
      <c r="W17" s="60">
        <v>147461480</v>
      </c>
      <c r="X17" s="60">
        <v>-45198772</v>
      </c>
      <c r="Y17" s="61">
        <v>-30.65</v>
      </c>
      <c r="Z17" s="62">
        <v>291623000</v>
      </c>
    </row>
    <row r="18" spans="1:26" ht="12.75">
      <c r="A18" s="70" t="s">
        <v>44</v>
      </c>
      <c r="B18" s="71">
        <f>SUM(B11:B17)</f>
        <v>729444024</v>
      </c>
      <c r="C18" s="71">
        <f>SUM(C11:C17)</f>
        <v>0</v>
      </c>
      <c r="D18" s="72">
        <f aca="true" t="shared" si="1" ref="D18:Z18">SUM(D11:D17)</f>
        <v>752056000</v>
      </c>
      <c r="E18" s="73">
        <f t="shared" si="1"/>
        <v>752056000</v>
      </c>
      <c r="F18" s="73">
        <f t="shared" si="1"/>
        <v>6615195</v>
      </c>
      <c r="G18" s="73">
        <f t="shared" si="1"/>
        <v>16499868</v>
      </c>
      <c r="H18" s="73">
        <f t="shared" si="1"/>
        <v>41215773</v>
      </c>
      <c r="I18" s="73">
        <f t="shared" si="1"/>
        <v>64330836</v>
      </c>
      <c r="J18" s="73">
        <f t="shared" si="1"/>
        <v>148773843</v>
      </c>
      <c r="K18" s="73">
        <f t="shared" si="1"/>
        <v>17892969</v>
      </c>
      <c r="L18" s="73">
        <f t="shared" si="1"/>
        <v>33267922</v>
      </c>
      <c r="M18" s="73">
        <f t="shared" si="1"/>
        <v>199934734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264265570</v>
      </c>
      <c r="W18" s="73">
        <f t="shared" si="1"/>
        <v>374206942</v>
      </c>
      <c r="X18" s="73">
        <f t="shared" si="1"/>
        <v>-109941372</v>
      </c>
      <c r="Y18" s="67">
        <f>+IF(W18&lt;&gt;0,(X18/W18)*100,0)</f>
        <v>-29.37983229610957</v>
      </c>
      <c r="Z18" s="74">
        <f t="shared" si="1"/>
        <v>752056000</v>
      </c>
    </row>
    <row r="19" spans="1:26" ht="12.75">
      <c r="A19" s="70" t="s">
        <v>45</v>
      </c>
      <c r="B19" s="75">
        <f>+B10-B18</f>
        <v>-83742254</v>
      </c>
      <c r="C19" s="75">
        <f>+C10-C18</f>
        <v>0</v>
      </c>
      <c r="D19" s="76">
        <f aca="true" t="shared" si="2" ref="D19:Z19">+D10-D18</f>
        <v>-105672000</v>
      </c>
      <c r="E19" s="77">
        <f t="shared" si="2"/>
        <v>-105672000</v>
      </c>
      <c r="F19" s="77">
        <f t="shared" si="2"/>
        <v>223266991</v>
      </c>
      <c r="G19" s="77">
        <f t="shared" si="2"/>
        <v>-12568436</v>
      </c>
      <c r="H19" s="77">
        <f t="shared" si="2"/>
        <v>-30820585</v>
      </c>
      <c r="I19" s="77">
        <f t="shared" si="2"/>
        <v>179877970</v>
      </c>
      <c r="J19" s="77">
        <f t="shared" si="2"/>
        <v>-140585602</v>
      </c>
      <c r="K19" s="77">
        <f t="shared" si="2"/>
        <v>-9883032</v>
      </c>
      <c r="L19" s="77">
        <f t="shared" si="2"/>
        <v>158625824</v>
      </c>
      <c r="M19" s="77">
        <f t="shared" si="2"/>
        <v>8157190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188035160</v>
      </c>
      <c r="W19" s="77">
        <f>IF(E10=E18,0,W10-W18)</f>
        <v>-52835928</v>
      </c>
      <c r="X19" s="77">
        <f t="shared" si="2"/>
        <v>240871088</v>
      </c>
      <c r="Y19" s="78">
        <f>+IF(W19&lt;&gt;0,(X19/W19)*100,0)</f>
        <v>-455.8850333810736</v>
      </c>
      <c r="Z19" s="79">
        <f t="shared" si="2"/>
        <v>-105672000</v>
      </c>
    </row>
    <row r="20" spans="1:26" ht="12.75">
      <c r="A20" s="58" t="s">
        <v>46</v>
      </c>
      <c r="B20" s="19">
        <v>333412199</v>
      </c>
      <c r="C20" s="19">
        <v>0</v>
      </c>
      <c r="D20" s="59">
        <v>303862000</v>
      </c>
      <c r="E20" s="60">
        <v>303862000</v>
      </c>
      <c r="F20" s="60">
        <v>0</v>
      </c>
      <c r="G20" s="60">
        <v>55558324</v>
      </c>
      <c r="H20" s="60">
        <v>13615227</v>
      </c>
      <c r="I20" s="60">
        <v>69173551</v>
      </c>
      <c r="J20" s="60">
        <v>16133828</v>
      </c>
      <c r="K20" s="60">
        <v>6987693</v>
      </c>
      <c r="L20" s="60">
        <v>23224787</v>
      </c>
      <c r="M20" s="60">
        <v>46346308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115519859</v>
      </c>
      <c r="W20" s="60">
        <v>151931002</v>
      </c>
      <c r="X20" s="60">
        <v>-36411143</v>
      </c>
      <c r="Y20" s="61">
        <v>-23.97</v>
      </c>
      <c r="Z20" s="62">
        <v>303862000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249669945</v>
      </c>
      <c r="C22" s="86">
        <f>SUM(C19:C21)</f>
        <v>0</v>
      </c>
      <c r="D22" s="87">
        <f aca="true" t="shared" si="3" ref="D22:Z22">SUM(D19:D21)</f>
        <v>198190000</v>
      </c>
      <c r="E22" s="88">
        <f t="shared" si="3"/>
        <v>198190000</v>
      </c>
      <c r="F22" s="88">
        <f t="shared" si="3"/>
        <v>223266991</v>
      </c>
      <c r="G22" s="88">
        <f t="shared" si="3"/>
        <v>42989888</v>
      </c>
      <c r="H22" s="88">
        <f t="shared" si="3"/>
        <v>-17205358</v>
      </c>
      <c r="I22" s="88">
        <f t="shared" si="3"/>
        <v>249051521</v>
      </c>
      <c r="J22" s="88">
        <f t="shared" si="3"/>
        <v>-124451774</v>
      </c>
      <c r="K22" s="88">
        <f t="shared" si="3"/>
        <v>-2895339</v>
      </c>
      <c r="L22" s="88">
        <f t="shared" si="3"/>
        <v>181850611</v>
      </c>
      <c r="M22" s="88">
        <f t="shared" si="3"/>
        <v>54503498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303555019</v>
      </c>
      <c r="W22" s="88">
        <f t="shared" si="3"/>
        <v>99095074</v>
      </c>
      <c r="X22" s="88">
        <f t="shared" si="3"/>
        <v>204459945</v>
      </c>
      <c r="Y22" s="89">
        <f>+IF(W22&lt;&gt;0,(X22/W22)*100,0)</f>
        <v>206.32705213984704</v>
      </c>
      <c r="Z22" s="90">
        <f t="shared" si="3"/>
        <v>198190000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249669945</v>
      </c>
      <c r="C24" s="75">
        <f>SUM(C22:C23)</f>
        <v>0</v>
      </c>
      <c r="D24" s="76">
        <f aca="true" t="shared" si="4" ref="D24:Z24">SUM(D22:D23)</f>
        <v>198190000</v>
      </c>
      <c r="E24" s="77">
        <f t="shared" si="4"/>
        <v>198190000</v>
      </c>
      <c r="F24" s="77">
        <f t="shared" si="4"/>
        <v>223266991</v>
      </c>
      <c r="G24" s="77">
        <f t="shared" si="4"/>
        <v>42989888</v>
      </c>
      <c r="H24" s="77">
        <f t="shared" si="4"/>
        <v>-17205358</v>
      </c>
      <c r="I24" s="77">
        <f t="shared" si="4"/>
        <v>249051521</v>
      </c>
      <c r="J24" s="77">
        <f t="shared" si="4"/>
        <v>-124451774</v>
      </c>
      <c r="K24" s="77">
        <f t="shared" si="4"/>
        <v>-2895339</v>
      </c>
      <c r="L24" s="77">
        <f t="shared" si="4"/>
        <v>181850611</v>
      </c>
      <c r="M24" s="77">
        <f t="shared" si="4"/>
        <v>54503498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303555019</v>
      </c>
      <c r="W24" s="77">
        <f t="shared" si="4"/>
        <v>99095074</v>
      </c>
      <c r="X24" s="77">
        <f t="shared" si="4"/>
        <v>204459945</v>
      </c>
      <c r="Y24" s="78">
        <f>+IF(W24&lt;&gt;0,(X24/W24)*100,0)</f>
        <v>206.32705213984704</v>
      </c>
      <c r="Z24" s="79">
        <f t="shared" si="4"/>
        <v>198190000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350229595</v>
      </c>
      <c r="C27" s="22">
        <v>0</v>
      </c>
      <c r="D27" s="99">
        <v>251224000</v>
      </c>
      <c r="E27" s="100">
        <v>251224000</v>
      </c>
      <c r="F27" s="100">
        <v>21393841</v>
      </c>
      <c r="G27" s="100">
        <v>25799991</v>
      </c>
      <c r="H27" s="100">
        <v>24945874</v>
      </c>
      <c r="I27" s="100">
        <v>72139706</v>
      </c>
      <c r="J27" s="100">
        <v>21936271</v>
      </c>
      <c r="K27" s="100">
        <v>14751358</v>
      </c>
      <c r="L27" s="100">
        <v>51220272</v>
      </c>
      <c r="M27" s="100">
        <v>87907901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160047607</v>
      </c>
      <c r="W27" s="100">
        <v>125612000</v>
      </c>
      <c r="X27" s="100">
        <v>34435607</v>
      </c>
      <c r="Y27" s="101">
        <v>27.41</v>
      </c>
      <c r="Z27" s="102">
        <v>251224000</v>
      </c>
    </row>
    <row r="28" spans="1:26" ht="12.75">
      <c r="A28" s="103" t="s">
        <v>46</v>
      </c>
      <c r="B28" s="19">
        <v>350229595</v>
      </c>
      <c r="C28" s="19">
        <v>0</v>
      </c>
      <c r="D28" s="59">
        <v>251224000</v>
      </c>
      <c r="E28" s="60">
        <v>251224000</v>
      </c>
      <c r="F28" s="60">
        <v>21393841</v>
      </c>
      <c r="G28" s="60">
        <v>25799991</v>
      </c>
      <c r="H28" s="60">
        <v>24945874</v>
      </c>
      <c r="I28" s="60">
        <v>72139706</v>
      </c>
      <c r="J28" s="60">
        <v>21936271</v>
      </c>
      <c r="K28" s="60">
        <v>14751358</v>
      </c>
      <c r="L28" s="60">
        <v>51220272</v>
      </c>
      <c r="M28" s="60">
        <v>87907901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160047607</v>
      </c>
      <c r="W28" s="60">
        <v>125612000</v>
      </c>
      <c r="X28" s="60">
        <v>34435607</v>
      </c>
      <c r="Y28" s="61">
        <v>27.41</v>
      </c>
      <c r="Z28" s="62">
        <v>251224000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350229595</v>
      </c>
      <c r="C32" s="22">
        <f>SUM(C28:C31)</f>
        <v>0</v>
      </c>
      <c r="D32" s="99">
        <f aca="true" t="shared" si="5" ref="D32:Z32">SUM(D28:D31)</f>
        <v>251224000</v>
      </c>
      <c r="E32" s="100">
        <f t="shared" si="5"/>
        <v>251224000</v>
      </c>
      <c r="F32" s="100">
        <f t="shared" si="5"/>
        <v>21393841</v>
      </c>
      <c r="G32" s="100">
        <f t="shared" si="5"/>
        <v>25799991</v>
      </c>
      <c r="H32" s="100">
        <f t="shared" si="5"/>
        <v>24945874</v>
      </c>
      <c r="I32" s="100">
        <f t="shared" si="5"/>
        <v>72139706</v>
      </c>
      <c r="J32" s="100">
        <f t="shared" si="5"/>
        <v>21936271</v>
      </c>
      <c r="K32" s="100">
        <f t="shared" si="5"/>
        <v>14751358</v>
      </c>
      <c r="L32" s="100">
        <f t="shared" si="5"/>
        <v>51220272</v>
      </c>
      <c r="M32" s="100">
        <f t="shared" si="5"/>
        <v>87907901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160047607</v>
      </c>
      <c r="W32" s="100">
        <f t="shared" si="5"/>
        <v>125612000</v>
      </c>
      <c r="X32" s="100">
        <f t="shared" si="5"/>
        <v>34435607</v>
      </c>
      <c r="Y32" s="101">
        <f>+IF(W32&lt;&gt;0,(X32/W32)*100,0)</f>
        <v>27.414265356813043</v>
      </c>
      <c r="Z32" s="102">
        <f t="shared" si="5"/>
        <v>251224000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382943412</v>
      </c>
      <c r="C35" s="19">
        <v>0</v>
      </c>
      <c r="D35" s="59">
        <v>233206673</v>
      </c>
      <c r="E35" s="60">
        <v>233206673</v>
      </c>
      <c r="F35" s="60">
        <v>631014253</v>
      </c>
      <c r="G35" s="60">
        <v>558850653</v>
      </c>
      <c r="H35" s="60">
        <v>478644242</v>
      </c>
      <c r="I35" s="60">
        <v>478644242</v>
      </c>
      <c r="J35" s="60">
        <v>427322462</v>
      </c>
      <c r="K35" s="60">
        <v>386225585</v>
      </c>
      <c r="L35" s="60">
        <v>548956466</v>
      </c>
      <c r="M35" s="60">
        <v>548956466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548956466</v>
      </c>
      <c r="W35" s="60">
        <v>116603337</v>
      </c>
      <c r="X35" s="60">
        <v>432353129</v>
      </c>
      <c r="Y35" s="61">
        <v>370.79</v>
      </c>
      <c r="Z35" s="62">
        <v>233206673</v>
      </c>
    </row>
    <row r="36" spans="1:26" ht="12.75">
      <c r="A36" s="58" t="s">
        <v>57</v>
      </c>
      <c r="B36" s="19">
        <v>2384387094</v>
      </c>
      <c r="C36" s="19">
        <v>0</v>
      </c>
      <c r="D36" s="59">
        <v>2451751355</v>
      </c>
      <c r="E36" s="60">
        <v>2451751355</v>
      </c>
      <c r="F36" s="60">
        <v>2390707599</v>
      </c>
      <c r="G36" s="60">
        <v>2431989839</v>
      </c>
      <c r="H36" s="60">
        <v>2456935713</v>
      </c>
      <c r="I36" s="60">
        <v>2456935713</v>
      </c>
      <c r="J36" s="60">
        <v>2458069963</v>
      </c>
      <c r="K36" s="60">
        <v>2409675254</v>
      </c>
      <c r="L36" s="60">
        <v>2513250695</v>
      </c>
      <c r="M36" s="60">
        <v>2513250695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2513250695</v>
      </c>
      <c r="W36" s="60">
        <v>1225875678</v>
      </c>
      <c r="X36" s="60">
        <v>1287375017</v>
      </c>
      <c r="Y36" s="61">
        <v>105.02</v>
      </c>
      <c r="Z36" s="62">
        <v>2451751355</v>
      </c>
    </row>
    <row r="37" spans="1:26" ht="12.75">
      <c r="A37" s="58" t="s">
        <v>58</v>
      </c>
      <c r="B37" s="19">
        <v>254518801</v>
      </c>
      <c r="C37" s="19">
        <v>0</v>
      </c>
      <c r="D37" s="59">
        <v>131666687</v>
      </c>
      <c r="E37" s="60">
        <v>131666687</v>
      </c>
      <c r="F37" s="60">
        <v>242258439</v>
      </c>
      <c r="G37" s="60">
        <v>213383772</v>
      </c>
      <c r="H37" s="60">
        <v>175328594</v>
      </c>
      <c r="I37" s="60">
        <v>175328594</v>
      </c>
      <c r="J37" s="60">
        <v>249592848</v>
      </c>
      <c r="K37" s="60">
        <v>222341810</v>
      </c>
      <c r="L37" s="60">
        <v>249176853</v>
      </c>
      <c r="M37" s="60">
        <v>249176853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249176853</v>
      </c>
      <c r="W37" s="60">
        <v>65833344</v>
      </c>
      <c r="X37" s="60">
        <v>183343509</v>
      </c>
      <c r="Y37" s="61">
        <v>278.5</v>
      </c>
      <c r="Z37" s="62">
        <v>131666687</v>
      </c>
    </row>
    <row r="38" spans="1:26" ht="12.75">
      <c r="A38" s="58" t="s">
        <v>59</v>
      </c>
      <c r="B38" s="19">
        <v>42125844</v>
      </c>
      <c r="C38" s="19">
        <v>0</v>
      </c>
      <c r="D38" s="59">
        <v>30782719</v>
      </c>
      <c r="E38" s="60">
        <v>30782719</v>
      </c>
      <c r="F38" s="60">
        <v>24756909</v>
      </c>
      <c r="G38" s="60">
        <v>38528508</v>
      </c>
      <c r="H38" s="60">
        <v>38528508</v>
      </c>
      <c r="I38" s="60">
        <v>38528508</v>
      </c>
      <c r="J38" s="60">
        <v>38528508</v>
      </c>
      <c r="K38" s="60">
        <v>38789844</v>
      </c>
      <c r="L38" s="60">
        <v>38789844</v>
      </c>
      <c r="M38" s="60">
        <v>38789844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38789844</v>
      </c>
      <c r="W38" s="60">
        <v>15391360</v>
      </c>
      <c r="X38" s="60">
        <v>23398484</v>
      </c>
      <c r="Y38" s="61">
        <v>152.02</v>
      </c>
      <c r="Z38" s="62">
        <v>30782719</v>
      </c>
    </row>
    <row r="39" spans="1:26" ht="12.75">
      <c r="A39" s="58" t="s">
        <v>60</v>
      </c>
      <c r="B39" s="19">
        <v>2470685861</v>
      </c>
      <c r="C39" s="19">
        <v>0</v>
      </c>
      <c r="D39" s="59">
        <v>2522508622</v>
      </c>
      <c r="E39" s="60">
        <v>2522508622</v>
      </c>
      <c r="F39" s="60">
        <v>2754706503</v>
      </c>
      <c r="G39" s="60">
        <v>2738928211</v>
      </c>
      <c r="H39" s="60">
        <v>2721722854</v>
      </c>
      <c r="I39" s="60">
        <v>2721722854</v>
      </c>
      <c r="J39" s="60">
        <v>2597271071</v>
      </c>
      <c r="K39" s="60">
        <v>2534769185</v>
      </c>
      <c r="L39" s="60">
        <v>2774240465</v>
      </c>
      <c r="M39" s="60">
        <v>2774240465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2774240465</v>
      </c>
      <c r="W39" s="60">
        <v>1261254311</v>
      </c>
      <c r="X39" s="60">
        <v>1512986154</v>
      </c>
      <c r="Y39" s="61">
        <v>119.96</v>
      </c>
      <c r="Z39" s="62">
        <v>2522508622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406200424</v>
      </c>
      <c r="C42" s="19">
        <v>0</v>
      </c>
      <c r="D42" s="59">
        <v>196674372</v>
      </c>
      <c r="E42" s="60">
        <v>196674372</v>
      </c>
      <c r="F42" s="60">
        <v>208037702</v>
      </c>
      <c r="G42" s="60">
        <v>29094549</v>
      </c>
      <c r="H42" s="60">
        <v>-65422423</v>
      </c>
      <c r="I42" s="60">
        <v>171709828</v>
      </c>
      <c r="J42" s="60">
        <v>-28032080</v>
      </c>
      <c r="K42" s="60">
        <v>-22026096</v>
      </c>
      <c r="L42" s="60">
        <v>200932290</v>
      </c>
      <c r="M42" s="60">
        <v>150874114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322583942</v>
      </c>
      <c r="W42" s="60">
        <v>176252536</v>
      </c>
      <c r="X42" s="60">
        <v>146331406</v>
      </c>
      <c r="Y42" s="61">
        <v>83.02</v>
      </c>
      <c r="Z42" s="62">
        <v>196674372</v>
      </c>
    </row>
    <row r="43" spans="1:26" ht="12.75">
      <c r="A43" s="58" t="s">
        <v>63</v>
      </c>
      <c r="B43" s="19">
        <v>-382216091</v>
      </c>
      <c r="C43" s="19">
        <v>0</v>
      </c>
      <c r="D43" s="59">
        <v>-251223980</v>
      </c>
      <c r="E43" s="60">
        <v>-251223980</v>
      </c>
      <c r="F43" s="60">
        <v>-21393841</v>
      </c>
      <c r="G43" s="60">
        <v>-25799991</v>
      </c>
      <c r="H43" s="60">
        <v>-24945874</v>
      </c>
      <c r="I43" s="60">
        <v>-72139706</v>
      </c>
      <c r="J43" s="60">
        <v>-21936271</v>
      </c>
      <c r="K43" s="60">
        <v>-14751358</v>
      </c>
      <c r="L43" s="60">
        <v>-51220273</v>
      </c>
      <c r="M43" s="60">
        <v>-87907902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-160047608</v>
      </c>
      <c r="W43" s="60">
        <v>-124086990</v>
      </c>
      <c r="X43" s="60">
        <v>-35960618</v>
      </c>
      <c r="Y43" s="61">
        <v>28.98</v>
      </c>
      <c r="Z43" s="62">
        <v>-251223980</v>
      </c>
    </row>
    <row r="44" spans="1:26" ht="12.75">
      <c r="A44" s="58" t="s">
        <v>64</v>
      </c>
      <c r="B44" s="19">
        <v>3705697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274317378</v>
      </c>
      <c r="C45" s="22">
        <v>0</v>
      </c>
      <c r="D45" s="99">
        <v>125778392</v>
      </c>
      <c r="E45" s="100">
        <v>125778392</v>
      </c>
      <c r="F45" s="100">
        <v>460938639</v>
      </c>
      <c r="G45" s="100">
        <v>464233197</v>
      </c>
      <c r="H45" s="100">
        <v>373864900</v>
      </c>
      <c r="I45" s="100">
        <v>373864900</v>
      </c>
      <c r="J45" s="100">
        <v>323896549</v>
      </c>
      <c r="K45" s="100">
        <v>287119095</v>
      </c>
      <c r="L45" s="100">
        <v>436831112</v>
      </c>
      <c r="M45" s="100">
        <v>436831112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436831112</v>
      </c>
      <c r="W45" s="100">
        <v>232493546</v>
      </c>
      <c r="X45" s="100">
        <v>204337566</v>
      </c>
      <c r="Y45" s="101">
        <v>87.89</v>
      </c>
      <c r="Z45" s="102">
        <v>125778392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106534360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106534360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480594</v>
      </c>
      <c r="C51" s="52">
        <v>0</v>
      </c>
      <c r="D51" s="129">
        <v>188755</v>
      </c>
      <c r="E51" s="54">
        <v>248987</v>
      </c>
      <c r="F51" s="54">
        <v>0</v>
      </c>
      <c r="G51" s="54">
        <v>0</v>
      </c>
      <c r="H51" s="54">
        <v>0</v>
      </c>
      <c r="I51" s="54">
        <v>4877289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228865951</v>
      </c>
      <c r="W51" s="54">
        <v>48628</v>
      </c>
      <c r="X51" s="54">
        <v>0</v>
      </c>
      <c r="Y51" s="54">
        <v>234710204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31.65000334843851</v>
      </c>
      <c r="C58" s="5">
        <f>IF(C67=0,0,+(C76/C67)*100)</f>
        <v>0</v>
      </c>
      <c r="D58" s="6">
        <f aca="true" t="shared" si="6" ref="D58:Z58">IF(D67=0,0,+(D76/D67)*100)</f>
        <v>15</v>
      </c>
      <c r="E58" s="7">
        <f t="shared" si="6"/>
        <v>15</v>
      </c>
      <c r="F58" s="7">
        <f t="shared" si="6"/>
        <v>0</v>
      </c>
      <c r="G58" s="7">
        <f t="shared" si="6"/>
        <v>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15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12.654498492165892</v>
      </c>
      <c r="C60" s="12">
        <f t="shared" si="7"/>
        <v>0</v>
      </c>
      <c r="D60" s="3">
        <f t="shared" si="7"/>
        <v>15</v>
      </c>
      <c r="E60" s="13">
        <f t="shared" si="7"/>
        <v>15</v>
      </c>
      <c r="F60" s="13">
        <f t="shared" si="7"/>
        <v>0</v>
      </c>
      <c r="G60" s="13">
        <f t="shared" si="7"/>
        <v>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14.110415108451758</v>
      </c>
      <c r="E62" s="13">
        <f t="shared" si="7"/>
        <v>14.110415108451758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14.110415108451758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100.00000513228542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89594000</v>
      </c>
      <c r="C67" s="24"/>
      <c r="D67" s="25">
        <v>64176000</v>
      </c>
      <c r="E67" s="26">
        <v>64176000</v>
      </c>
      <c r="F67" s="26"/>
      <c r="G67" s="26"/>
      <c r="H67" s="26">
        <v>6401147</v>
      </c>
      <c r="I67" s="26">
        <v>6401147</v>
      </c>
      <c r="J67" s="26">
        <v>6467577</v>
      </c>
      <c r="K67" s="26">
        <v>5421499</v>
      </c>
      <c r="L67" s="26">
        <v>5884682</v>
      </c>
      <c r="M67" s="26">
        <v>17773758</v>
      </c>
      <c r="N67" s="26"/>
      <c r="O67" s="26"/>
      <c r="P67" s="26"/>
      <c r="Q67" s="26"/>
      <c r="R67" s="26"/>
      <c r="S67" s="26"/>
      <c r="T67" s="26"/>
      <c r="U67" s="26"/>
      <c r="V67" s="26">
        <v>24174905</v>
      </c>
      <c r="W67" s="26">
        <v>32088000</v>
      </c>
      <c r="X67" s="26"/>
      <c r="Y67" s="25"/>
      <c r="Z67" s="27">
        <v>64176000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70109503</v>
      </c>
      <c r="C69" s="19"/>
      <c r="D69" s="20">
        <v>64176000</v>
      </c>
      <c r="E69" s="21">
        <v>64176000</v>
      </c>
      <c r="F69" s="21"/>
      <c r="G69" s="21"/>
      <c r="H69" s="21">
        <v>6401147</v>
      </c>
      <c r="I69" s="21">
        <v>6401147</v>
      </c>
      <c r="J69" s="21">
        <v>6467577</v>
      </c>
      <c r="K69" s="21">
        <v>5421499</v>
      </c>
      <c r="L69" s="21">
        <v>5884682</v>
      </c>
      <c r="M69" s="21">
        <v>17773758</v>
      </c>
      <c r="N69" s="21"/>
      <c r="O69" s="21"/>
      <c r="P69" s="21"/>
      <c r="Q69" s="21"/>
      <c r="R69" s="21"/>
      <c r="S69" s="21"/>
      <c r="T69" s="21"/>
      <c r="U69" s="21"/>
      <c r="V69" s="21">
        <v>24174905</v>
      </c>
      <c r="W69" s="21">
        <v>32088000</v>
      </c>
      <c r="X69" s="21"/>
      <c r="Y69" s="20"/>
      <c r="Z69" s="23">
        <v>64176000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>
        <v>64176000</v>
      </c>
      <c r="E71" s="21">
        <v>64176000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30185002</v>
      </c>
      <c r="X71" s="21"/>
      <c r="Y71" s="20"/>
      <c r="Z71" s="23">
        <v>64176000</v>
      </c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1902998</v>
      </c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>
        <v>70109503</v>
      </c>
      <c r="C74" s="19"/>
      <c r="D74" s="20"/>
      <c r="E74" s="21"/>
      <c r="F74" s="21"/>
      <c r="G74" s="21"/>
      <c r="H74" s="21">
        <v>6401147</v>
      </c>
      <c r="I74" s="21">
        <v>6401147</v>
      </c>
      <c r="J74" s="21">
        <v>6467577</v>
      </c>
      <c r="K74" s="21">
        <v>5421499</v>
      </c>
      <c r="L74" s="21">
        <v>5884682</v>
      </c>
      <c r="M74" s="21">
        <v>17773758</v>
      </c>
      <c r="N74" s="21"/>
      <c r="O74" s="21"/>
      <c r="P74" s="21"/>
      <c r="Q74" s="21"/>
      <c r="R74" s="21"/>
      <c r="S74" s="21"/>
      <c r="T74" s="21"/>
      <c r="U74" s="21"/>
      <c r="V74" s="21">
        <v>24174905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19484497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288</v>
      </c>
      <c r="B76" s="32">
        <v>28356504</v>
      </c>
      <c r="C76" s="32"/>
      <c r="D76" s="33">
        <v>9626400</v>
      </c>
      <c r="E76" s="34">
        <v>9626400</v>
      </c>
      <c r="F76" s="34"/>
      <c r="G76" s="34"/>
      <c r="H76" s="34">
        <v>6401147</v>
      </c>
      <c r="I76" s="34">
        <v>6401147</v>
      </c>
      <c r="J76" s="34">
        <v>6467577</v>
      </c>
      <c r="K76" s="34">
        <v>5421499</v>
      </c>
      <c r="L76" s="34">
        <v>5884682</v>
      </c>
      <c r="M76" s="34">
        <v>17773758</v>
      </c>
      <c r="N76" s="34"/>
      <c r="O76" s="34"/>
      <c r="P76" s="34"/>
      <c r="Q76" s="34"/>
      <c r="R76" s="34"/>
      <c r="S76" s="34"/>
      <c r="T76" s="34"/>
      <c r="U76" s="34"/>
      <c r="V76" s="34">
        <v>24174905</v>
      </c>
      <c r="W76" s="34">
        <v>32088000</v>
      </c>
      <c r="X76" s="34"/>
      <c r="Y76" s="33"/>
      <c r="Z76" s="35">
        <v>9626400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8872006</v>
      </c>
      <c r="C78" s="19"/>
      <c r="D78" s="20">
        <v>9626400</v>
      </c>
      <c r="E78" s="21">
        <v>9626400</v>
      </c>
      <c r="F78" s="21"/>
      <c r="G78" s="21"/>
      <c r="H78" s="21">
        <v>6401147</v>
      </c>
      <c r="I78" s="21">
        <v>6401147</v>
      </c>
      <c r="J78" s="21">
        <v>6467577</v>
      </c>
      <c r="K78" s="21">
        <v>5421499</v>
      </c>
      <c r="L78" s="21">
        <v>5884682</v>
      </c>
      <c r="M78" s="21">
        <v>17773758</v>
      </c>
      <c r="N78" s="21"/>
      <c r="O78" s="21"/>
      <c r="P78" s="21"/>
      <c r="Q78" s="21"/>
      <c r="R78" s="21"/>
      <c r="S78" s="21"/>
      <c r="T78" s="21"/>
      <c r="U78" s="21"/>
      <c r="V78" s="21">
        <v>24174905</v>
      </c>
      <c r="W78" s="21">
        <v>32088000</v>
      </c>
      <c r="X78" s="21"/>
      <c r="Y78" s="20"/>
      <c r="Z78" s="23">
        <v>9626400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8872006</v>
      </c>
      <c r="C80" s="19"/>
      <c r="D80" s="20">
        <v>9055500</v>
      </c>
      <c r="E80" s="21">
        <v>9055500</v>
      </c>
      <c r="F80" s="21"/>
      <c r="G80" s="21"/>
      <c r="H80" s="21">
        <v>6401147</v>
      </c>
      <c r="I80" s="21">
        <v>6401147</v>
      </c>
      <c r="J80" s="21">
        <v>6467577</v>
      </c>
      <c r="K80" s="21">
        <v>5421499</v>
      </c>
      <c r="L80" s="21">
        <v>5884682</v>
      </c>
      <c r="M80" s="21">
        <v>17773758</v>
      </c>
      <c r="N80" s="21"/>
      <c r="O80" s="21"/>
      <c r="P80" s="21"/>
      <c r="Q80" s="21"/>
      <c r="R80" s="21"/>
      <c r="S80" s="21"/>
      <c r="T80" s="21"/>
      <c r="U80" s="21"/>
      <c r="V80" s="21">
        <v>24174905</v>
      </c>
      <c r="W80" s="21">
        <v>30185002</v>
      </c>
      <c r="X80" s="21"/>
      <c r="Y80" s="20"/>
      <c r="Z80" s="23">
        <v>9055500</v>
      </c>
    </row>
    <row r="81" spans="1:26" ht="12.75" hidden="1">
      <c r="A81" s="39" t="s">
        <v>105</v>
      </c>
      <c r="B81" s="19"/>
      <c r="C81" s="19"/>
      <c r="D81" s="20">
        <v>570900</v>
      </c>
      <c r="E81" s="21">
        <v>570900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1902998</v>
      </c>
      <c r="X81" s="21"/>
      <c r="Y81" s="20"/>
      <c r="Z81" s="23">
        <v>570900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19484498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21941000</v>
      </c>
      <c r="F5" s="358">
        <f t="shared" si="0"/>
        <v>21941000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10970500</v>
      </c>
      <c r="Y5" s="358">
        <f t="shared" si="0"/>
        <v>-10970500</v>
      </c>
      <c r="Z5" s="359">
        <f>+IF(X5&lt;&gt;0,+(Y5/X5)*100,0)</f>
        <v>-100</v>
      </c>
      <c r="AA5" s="360">
        <f>+AA6+AA8+AA11+AA13+AA15</f>
        <v>21941000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21941000</v>
      </c>
      <c r="F11" s="364">
        <f t="shared" si="3"/>
        <v>21941000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10970500</v>
      </c>
      <c r="Y11" s="364">
        <f t="shared" si="3"/>
        <v>-10970500</v>
      </c>
      <c r="Z11" s="365">
        <f>+IF(X11&lt;&gt;0,+(Y11/X11)*100,0)</f>
        <v>-100</v>
      </c>
      <c r="AA11" s="366">
        <f t="shared" si="3"/>
        <v>21941000</v>
      </c>
    </row>
    <row r="12" spans="1:27" ht="12.75">
      <c r="A12" s="291" t="s">
        <v>233</v>
      </c>
      <c r="B12" s="136"/>
      <c r="C12" s="60"/>
      <c r="D12" s="340"/>
      <c r="E12" s="60">
        <v>21941000</v>
      </c>
      <c r="F12" s="59">
        <v>21941000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10970500</v>
      </c>
      <c r="Y12" s="59">
        <v>-10970500</v>
      </c>
      <c r="Z12" s="61">
        <v>-100</v>
      </c>
      <c r="AA12" s="62">
        <v>21941000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6989000</v>
      </c>
      <c r="F40" s="345">
        <f t="shared" si="9"/>
        <v>6989000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3494500</v>
      </c>
      <c r="Y40" s="345">
        <f t="shared" si="9"/>
        <v>-3494500</v>
      </c>
      <c r="Z40" s="336">
        <f>+IF(X40&lt;&gt;0,+(Y40/X40)*100,0)</f>
        <v>-100</v>
      </c>
      <c r="AA40" s="350">
        <f>SUM(AA41:AA49)</f>
        <v>6989000</v>
      </c>
    </row>
    <row r="41" spans="1:27" ht="12.75">
      <c r="A41" s="361" t="s">
        <v>249</v>
      </c>
      <c r="B41" s="142"/>
      <c r="C41" s="362"/>
      <c r="D41" s="363"/>
      <c r="E41" s="362">
        <v>5000000</v>
      </c>
      <c r="F41" s="364">
        <v>5000000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2500000</v>
      </c>
      <c r="Y41" s="364">
        <v>-2500000</v>
      </c>
      <c r="Z41" s="365">
        <v>-100</v>
      </c>
      <c r="AA41" s="366">
        <v>5000000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1326000</v>
      </c>
      <c r="F43" s="370">
        <v>1326000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663000</v>
      </c>
      <c r="Y43" s="370">
        <v>-663000</v>
      </c>
      <c r="Z43" s="371">
        <v>-100</v>
      </c>
      <c r="AA43" s="303">
        <v>1326000</v>
      </c>
    </row>
    <row r="44" spans="1:27" ht="12.75">
      <c r="A44" s="361" t="s">
        <v>252</v>
      </c>
      <c r="B44" s="136"/>
      <c r="C44" s="60"/>
      <c r="D44" s="368"/>
      <c r="E44" s="54">
        <v>313000</v>
      </c>
      <c r="F44" s="53">
        <v>313000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156500</v>
      </c>
      <c r="Y44" s="53">
        <v>-156500</v>
      </c>
      <c r="Z44" s="94">
        <v>-100</v>
      </c>
      <c r="AA44" s="95">
        <v>313000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350000</v>
      </c>
      <c r="F47" s="53">
        <v>350000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175000</v>
      </c>
      <c r="Y47" s="53">
        <v>-175000</v>
      </c>
      <c r="Z47" s="94">
        <v>-100</v>
      </c>
      <c r="AA47" s="95">
        <v>350000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28930000</v>
      </c>
      <c r="F60" s="264">
        <f t="shared" si="14"/>
        <v>28930000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14465000</v>
      </c>
      <c r="Y60" s="264">
        <f t="shared" si="14"/>
        <v>-14465000</v>
      </c>
      <c r="Z60" s="337">
        <f>+IF(X60&lt;&gt;0,+(Y60/X60)*100,0)</f>
        <v>-100</v>
      </c>
      <c r="AA60" s="232">
        <f>+AA57+AA54+AA51+AA40+AA37+AA34+AA22+AA5</f>
        <v>28930000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373003170</v>
      </c>
      <c r="D5" s="153">
        <f>SUM(D6:D8)</f>
        <v>0</v>
      </c>
      <c r="E5" s="154">
        <f t="shared" si="0"/>
        <v>397561000</v>
      </c>
      <c r="F5" s="100">
        <f t="shared" si="0"/>
        <v>397561000</v>
      </c>
      <c r="G5" s="100">
        <f t="shared" si="0"/>
        <v>229879186</v>
      </c>
      <c r="H5" s="100">
        <f t="shared" si="0"/>
        <v>3928282</v>
      </c>
      <c r="I5" s="100">
        <f t="shared" si="0"/>
        <v>10391288</v>
      </c>
      <c r="J5" s="100">
        <f t="shared" si="0"/>
        <v>244198756</v>
      </c>
      <c r="K5" s="100">
        <f t="shared" si="0"/>
        <v>7944058</v>
      </c>
      <c r="L5" s="100">
        <f t="shared" si="0"/>
        <v>8006937</v>
      </c>
      <c r="M5" s="100">
        <f t="shared" si="0"/>
        <v>191890146</v>
      </c>
      <c r="N5" s="100">
        <f t="shared" si="0"/>
        <v>207841141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452039897</v>
      </c>
      <c r="X5" s="100">
        <f t="shared" si="0"/>
        <v>196877510</v>
      </c>
      <c r="Y5" s="100">
        <f t="shared" si="0"/>
        <v>255162387</v>
      </c>
      <c r="Z5" s="137">
        <f>+IF(X5&lt;&gt;0,+(Y5/X5)*100,0)</f>
        <v>129.60463945323158</v>
      </c>
      <c r="AA5" s="153">
        <f>SUM(AA6:AA8)</f>
        <v>397561000</v>
      </c>
    </row>
    <row r="6" spans="1:27" ht="12.75">
      <c r="A6" s="138" t="s">
        <v>75</v>
      </c>
      <c r="B6" s="136"/>
      <c r="C6" s="155">
        <v>24390566</v>
      </c>
      <c r="D6" s="155"/>
      <c r="E6" s="156">
        <v>40837000</v>
      </c>
      <c r="F6" s="60">
        <v>40837000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20418502</v>
      </c>
      <c r="Y6" s="60">
        <v>-20418502</v>
      </c>
      <c r="Z6" s="140">
        <v>-100</v>
      </c>
      <c r="AA6" s="155">
        <v>40837000</v>
      </c>
    </row>
    <row r="7" spans="1:27" ht="12.75">
      <c r="A7" s="138" t="s">
        <v>76</v>
      </c>
      <c r="B7" s="136"/>
      <c r="C7" s="157">
        <v>295961650</v>
      </c>
      <c r="D7" s="157"/>
      <c r="E7" s="158">
        <v>349736000</v>
      </c>
      <c r="F7" s="159">
        <v>349736000</v>
      </c>
      <c r="G7" s="159">
        <v>229879186</v>
      </c>
      <c r="H7" s="159">
        <v>3928282</v>
      </c>
      <c r="I7" s="159">
        <v>10391288</v>
      </c>
      <c r="J7" s="159">
        <v>244198756</v>
      </c>
      <c r="K7" s="159">
        <v>7944058</v>
      </c>
      <c r="L7" s="159">
        <v>8006937</v>
      </c>
      <c r="M7" s="159">
        <v>191890146</v>
      </c>
      <c r="N7" s="159">
        <v>207841141</v>
      </c>
      <c r="O7" s="159"/>
      <c r="P7" s="159"/>
      <c r="Q7" s="159"/>
      <c r="R7" s="159"/>
      <c r="S7" s="159"/>
      <c r="T7" s="159"/>
      <c r="U7" s="159"/>
      <c r="V7" s="159"/>
      <c r="W7" s="159">
        <v>452039897</v>
      </c>
      <c r="X7" s="159">
        <v>172965006</v>
      </c>
      <c r="Y7" s="159">
        <v>279074891</v>
      </c>
      <c r="Z7" s="141">
        <v>161.35</v>
      </c>
      <c r="AA7" s="157">
        <v>349736000</v>
      </c>
    </row>
    <row r="8" spans="1:27" ht="12.75">
      <c r="A8" s="138" t="s">
        <v>77</v>
      </c>
      <c r="B8" s="136"/>
      <c r="C8" s="155">
        <v>52650954</v>
      </c>
      <c r="D8" s="155"/>
      <c r="E8" s="156">
        <v>6988000</v>
      </c>
      <c r="F8" s="60">
        <v>6988000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3494002</v>
      </c>
      <c r="Y8" s="60">
        <v>-3494002</v>
      </c>
      <c r="Z8" s="140">
        <v>-100</v>
      </c>
      <c r="AA8" s="155">
        <v>6988000</v>
      </c>
    </row>
    <row r="9" spans="1:27" ht="12.75">
      <c r="A9" s="135" t="s">
        <v>78</v>
      </c>
      <c r="B9" s="136"/>
      <c r="C9" s="153">
        <f aca="true" t="shared" si="1" ref="C9:Y9">SUM(C10:C14)</f>
        <v>41168598</v>
      </c>
      <c r="D9" s="153">
        <f>SUM(D10:D14)</f>
        <v>0</v>
      </c>
      <c r="E9" s="154">
        <f t="shared" si="1"/>
        <v>85467000</v>
      </c>
      <c r="F9" s="100">
        <f t="shared" si="1"/>
        <v>85467000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42733500</v>
      </c>
      <c r="Y9" s="100">
        <f t="shared" si="1"/>
        <v>-42733500</v>
      </c>
      <c r="Z9" s="137">
        <f>+IF(X9&lt;&gt;0,+(Y9/X9)*100,0)</f>
        <v>-100</v>
      </c>
      <c r="AA9" s="153">
        <f>SUM(AA10:AA14)</f>
        <v>85467000</v>
      </c>
    </row>
    <row r="10" spans="1:27" ht="12.75">
      <c r="A10" s="138" t="s">
        <v>79</v>
      </c>
      <c r="B10" s="136"/>
      <c r="C10" s="155">
        <v>7051484</v>
      </c>
      <c r="D10" s="155"/>
      <c r="E10" s="156">
        <v>11819000</v>
      </c>
      <c r="F10" s="60">
        <v>11819000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5909498</v>
      </c>
      <c r="Y10" s="60">
        <v>-5909498</v>
      </c>
      <c r="Z10" s="140">
        <v>-100</v>
      </c>
      <c r="AA10" s="155">
        <v>11819000</v>
      </c>
    </row>
    <row r="11" spans="1:27" ht="12.75">
      <c r="A11" s="138" t="s">
        <v>80</v>
      </c>
      <c r="B11" s="136"/>
      <c r="C11" s="155">
        <v>463518</v>
      </c>
      <c r="D11" s="155"/>
      <c r="E11" s="156">
        <v>2340000</v>
      </c>
      <c r="F11" s="60">
        <v>2340000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1170000</v>
      </c>
      <c r="Y11" s="60">
        <v>-1170000</v>
      </c>
      <c r="Z11" s="140">
        <v>-100</v>
      </c>
      <c r="AA11" s="155">
        <v>2340000</v>
      </c>
    </row>
    <row r="12" spans="1:27" ht="12.75">
      <c r="A12" s="138" t="s">
        <v>81</v>
      </c>
      <c r="B12" s="136"/>
      <c r="C12" s="155">
        <v>24797383</v>
      </c>
      <c r="D12" s="155"/>
      <c r="E12" s="156">
        <v>53851000</v>
      </c>
      <c r="F12" s="60">
        <v>53851000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26925502</v>
      </c>
      <c r="Y12" s="60">
        <v>-26925502</v>
      </c>
      <c r="Z12" s="140">
        <v>-100</v>
      </c>
      <c r="AA12" s="155">
        <v>53851000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>
        <v>8856213</v>
      </c>
      <c r="D14" s="157"/>
      <c r="E14" s="158">
        <v>17457000</v>
      </c>
      <c r="F14" s="159">
        <v>17457000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8728500</v>
      </c>
      <c r="Y14" s="159">
        <v>-8728500</v>
      </c>
      <c r="Z14" s="141">
        <v>-100</v>
      </c>
      <c r="AA14" s="157">
        <v>17457000</v>
      </c>
    </row>
    <row r="15" spans="1:27" ht="12.75">
      <c r="A15" s="135" t="s">
        <v>84</v>
      </c>
      <c r="B15" s="142"/>
      <c r="C15" s="153">
        <f aca="true" t="shared" si="2" ref="C15:Y15">SUM(C16:C18)</f>
        <v>17450795</v>
      </c>
      <c r="D15" s="153">
        <f>SUM(D16:D18)</f>
        <v>0</v>
      </c>
      <c r="E15" s="154">
        <f t="shared" si="2"/>
        <v>33412000</v>
      </c>
      <c r="F15" s="100">
        <f t="shared" si="2"/>
        <v>33412000</v>
      </c>
      <c r="G15" s="100">
        <f t="shared" si="2"/>
        <v>3000</v>
      </c>
      <c r="H15" s="100">
        <f t="shared" si="2"/>
        <v>3150</v>
      </c>
      <c r="I15" s="100">
        <f t="shared" si="2"/>
        <v>3900</v>
      </c>
      <c r="J15" s="100">
        <f t="shared" si="2"/>
        <v>10050</v>
      </c>
      <c r="K15" s="100">
        <f t="shared" si="2"/>
        <v>244183</v>
      </c>
      <c r="L15" s="100">
        <f t="shared" si="2"/>
        <v>3000</v>
      </c>
      <c r="M15" s="100">
        <f t="shared" si="2"/>
        <v>3600</v>
      </c>
      <c r="N15" s="100">
        <f t="shared" si="2"/>
        <v>250783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260833</v>
      </c>
      <c r="X15" s="100">
        <f t="shared" si="2"/>
        <v>14885002</v>
      </c>
      <c r="Y15" s="100">
        <f t="shared" si="2"/>
        <v>-14624169</v>
      </c>
      <c r="Z15" s="137">
        <f>+IF(X15&lt;&gt;0,+(Y15/X15)*100,0)</f>
        <v>-98.24767910679488</v>
      </c>
      <c r="AA15" s="153">
        <f>SUM(AA16:AA18)</f>
        <v>33412000</v>
      </c>
    </row>
    <row r="16" spans="1:27" ht="12.75">
      <c r="A16" s="138" t="s">
        <v>85</v>
      </c>
      <c r="B16" s="136"/>
      <c r="C16" s="155">
        <v>12089323</v>
      </c>
      <c r="D16" s="155"/>
      <c r="E16" s="156">
        <v>18599000</v>
      </c>
      <c r="F16" s="60">
        <v>18599000</v>
      </c>
      <c r="G16" s="60">
        <v>3000</v>
      </c>
      <c r="H16" s="60">
        <v>3150</v>
      </c>
      <c r="I16" s="60">
        <v>3900</v>
      </c>
      <c r="J16" s="60">
        <v>10050</v>
      </c>
      <c r="K16" s="60">
        <v>3899</v>
      </c>
      <c r="L16" s="60">
        <v>3000</v>
      </c>
      <c r="M16" s="60">
        <v>3600</v>
      </c>
      <c r="N16" s="60">
        <v>10499</v>
      </c>
      <c r="O16" s="60"/>
      <c r="P16" s="60"/>
      <c r="Q16" s="60"/>
      <c r="R16" s="60"/>
      <c r="S16" s="60"/>
      <c r="T16" s="60"/>
      <c r="U16" s="60"/>
      <c r="V16" s="60"/>
      <c r="W16" s="60">
        <v>20549</v>
      </c>
      <c r="X16" s="60">
        <v>7478498</v>
      </c>
      <c r="Y16" s="60">
        <v>-7457949</v>
      </c>
      <c r="Z16" s="140">
        <v>-99.73</v>
      </c>
      <c r="AA16" s="155">
        <v>18599000</v>
      </c>
    </row>
    <row r="17" spans="1:27" ht="12.75">
      <c r="A17" s="138" t="s">
        <v>86</v>
      </c>
      <c r="B17" s="136"/>
      <c r="C17" s="155">
        <v>560104</v>
      </c>
      <c r="D17" s="155"/>
      <c r="E17" s="156">
        <v>3188000</v>
      </c>
      <c r="F17" s="60">
        <v>3188000</v>
      </c>
      <c r="G17" s="60"/>
      <c r="H17" s="60"/>
      <c r="I17" s="60"/>
      <c r="J17" s="60"/>
      <c r="K17" s="60">
        <v>240284</v>
      </c>
      <c r="L17" s="60"/>
      <c r="M17" s="60"/>
      <c r="N17" s="60">
        <v>240284</v>
      </c>
      <c r="O17" s="60"/>
      <c r="P17" s="60"/>
      <c r="Q17" s="60"/>
      <c r="R17" s="60"/>
      <c r="S17" s="60"/>
      <c r="T17" s="60"/>
      <c r="U17" s="60"/>
      <c r="V17" s="60"/>
      <c r="W17" s="60">
        <v>240284</v>
      </c>
      <c r="X17" s="60">
        <v>1594004</v>
      </c>
      <c r="Y17" s="60">
        <v>-1353720</v>
      </c>
      <c r="Z17" s="140">
        <v>-84.93</v>
      </c>
      <c r="AA17" s="155">
        <v>3188000</v>
      </c>
    </row>
    <row r="18" spans="1:27" ht="12.75">
      <c r="A18" s="138" t="s">
        <v>87</v>
      </c>
      <c r="B18" s="136"/>
      <c r="C18" s="155">
        <v>4801368</v>
      </c>
      <c r="D18" s="155"/>
      <c r="E18" s="156">
        <v>11625000</v>
      </c>
      <c r="F18" s="60">
        <v>11625000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5812500</v>
      </c>
      <c r="Y18" s="60">
        <v>-5812500</v>
      </c>
      <c r="Z18" s="140">
        <v>-100</v>
      </c>
      <c r="AA18" s="155">
        <v>11625000</v>
      </c>
    </row>
    <row r="19" spans="1:27" ht="12.75">
      <c r="A19" s="135" t="s">
        <v>88</v>
      </c>
      <c r="B19" s="142"/>
      <c r="C19" s="153">
        <f aca="true" t="shared" si="3" ref="C19:Y19">SUM(C20:C23)</f>
        <v>547491406</v>
      </c>
      <c r="D19" s="153">
        <f>SUM(D20:D23)</f>
        <v>0</v>
      </c>
      <c r="E19" s="154">
        <f t="shared" si="3"/>
        <v>433806000</v>
      </c>
      <c r="F19" s="100">
        <f t="shared" si="3"/>
        <v>433806000</v>
      </c>
      <c r="G19" s="100">
        <f t="shared" si="3"/>
        <v>0</v>
      </c>
      <c r="H19" s="100">
        <f t="shared" si="3"/>
        <v>55558324</v>
      </c>
      <c r="I19" s="100">
        <f t="shared" si="3"/>
        <v>13615227</v>
      </c>
      <c r="J19" s="100">
        <f t="shared" si="3"/>
        <v>69173551</v>
      </c>
      <c r="K19" s="100">
        <f t="shared" si="3"/>
        <v>16133828</v>
      </c>
      <c r="L19" s="100">
        <f t="shared" si="3"/>
        <v>6987693</v>
      </c>
      <c r="M19" s="100">
        <f t="shared" si="3"/>
        <v>23224787</v>
      </c>
      <c r="N19" s="100">
        <f t="shared" si="3"/>
        <v>46346308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115519859</v>
      </c>
      <c r="X19" s="100">
        <f t="shared" si="3"/>
        <v>177903006</v>
      </c>
      <c r="Y19" s="100">
        <f t="shared" si="3"/>
        <v>-62383147</v>
      </c>
      <c r="Z19" s="137">
        <f>+IF(X19&lt;&gt;0,+(Y19/X19)*100,0)</f>
        <v>-35.06581951740601</v>
      </c>
      <c r="AA19" s="153">
        <f>SUM(AA20:AA23)</f>
        <v>433806000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547491406</v>
      </c>
      <c r="D21" s="155"/>
      <c r="E21" s="156">
        <v>433806000</v>
      </c>
      <c r="F21" s="60">
        <v>433806000</v>
      </c>
      <c r="G21" s="60"/>
      <c r="H21" s="60">
        <v>55558324</v>
      </c>
      <c r="I21" s="60">
        <v>13615227</v>
      </c>
      <c r="J21" s="60">
        <v>69173551</v>
      </c>
      <c r="K21" s="60">
        <v>16133828</v>
      </c>
      <c r="L21" s="60">
        <v>6987693</v>
      </c>
      <c r="M21" s="60">
        <v>23224787</v>
      </c>
      <c r="N21" s="60">
        <v>46346308</v>
      </c>
      <c r="O21" s="60"/>
      <c r="P21" s="60"/>
      <c r="Q21" s="60"/>
      <c r="R21" s="60"/>
      <c r="S21" s="60"/>
      <c r="T21" s="60"/>
      <c r="U21" s="60"/>
      <c r="V21" s="60"/>
      <c r="W21" s="60">
        <v>115519859</v>
      </c>
      <c r="X21" s="60">
        <v>177903006</v>
      </c>
      <c r="Y21" s="60">
        <v>-62383147</v>
      </c>
      <c r="Z21" s="140">
        <v>-35.07</v>
      </c>
      <c r="AA21" s="155">
        <v>433806000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979113969</v>
      </c>
      <c r="D25" s="168">
        <f>+D5+D9+D15+D19+D24</f>
        <v>0</v>
      </c>
      <c r="E25" s="169">
        <f t="shared" si="4"/>
        <v>950246000</v>
      </c>
      <c r="F25" s="73">
        <f t="shared" si="4"/>
        <v>950246000</v>
      </c>
      <c r="G25" s="73">
        <f t="shared" si="4"/>
        <v>229882186</v>
      </c>
      <c r="H25" s="73">
        <f t="shared" si="4"/>
        <v>59489756</v>
      </c>
      <c r="I25" s="73">
        <f t="shared" si="4"/>
        <v>24010415</v>
      </c>
      <c r="J25" s="73">
        <f t="shared" si="4"/>
        <v>313382357</v>
      </c>
      <c r="K25" s="73">
        <f t="shared" si="4"/>
        <v>24322069</v>
      </c>
      <c r="L25" s="73">
        <f t="shared" si="4"/>
        <v>14997630</v>
      </c>
      <c r="M25" s="73">
        <f t="shared" si="4"/>
        <v>215118533</v>
      </c>
      <c r="N25" s="73">
        <f t="shared" si="4"/>
        <v>254438232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567820589</v>
      </c>
      <c r="X25" s="73">
        <f t="shared" si="4"/>
        <v>432399018</v>
      </c>
      <c r="Y25" s="73">
        <f t="shared" si="4"/>
        <v>135421571</v>
      </c>
      <c r="Z25" s="170">
        <f>+IF(X25&lt;&gt;0,+(Y25/X25)*100,0)</f>
        <v>31.31865831388174</v>
      </c>
      <c r="AA25" s="168">
        <f>+AA5+AA9+AA15+AA19+AA24</f>
        <v>950246000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400317885</v>
      </c>
      <c r="D28" s="153">
        <f>SUM(D29:D31)</f>
        <v>0</v>
      </c>
      <c r="E28" s="154">
        <f t="shared" si="5"/>
        <v>393814000</v>
      </c>
      <c r="F28" s="100">
        <f t="shared" si="5"/>
        <v>393814000</v>
      </c>
      <c r="G28" s="100">
        <f t="shared" si="5"/>
        <v>4382030</v>
      </c>
      <c r="H28" s="100">
        <f t="shared" si="5"/>
        <v>11584916</v>
      </c>
      <c r="I28" s="100">
        <f t="shared" si="5"/>
        <v>18543934</v>
      </c>
      <c r="J28" s="100">
        <f t="shared" si="5"/>
        <v>34510880</v>
      </c>
      <c r="K28" s="100">
        <f t="shared" si="5"/>
        <v>59813234</v>
      </c>
      <c r="L28" s="100">
        <f t="shared" si="5"/>
        <v>13805083</v>
      </c>
      <c r="M28" s="100">
        <f t="shared" si="5"/>
        <v>17547334</v>
      </c>
      <c r="N28" s="100">
        <f t="shared" si="5"/>
        <v>91165651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125676531</v>
      </c>
      <c r="X28" s="100">
        <f t="shared" si="5"/>
        <v>163672960</v>
      </c>
      <c r="Y28" s="100">
        <f t="shared" si="5"/>
        <v>-37996429</v>
      </c>
      <c r="Z28" s="137">
        <f>+IF(X28&lt;&gt;0,+(Y28/X28)*100,0)</f>
        <v>-23.214848072644376</v>
      </c>
      <c r="AA28" s="153">
        <f>SUM(AA29:AA31)</f>
        <v>393814000</v>
      </c>
    </row>
    <row r="29" spans="1:27" ht="12.75">
      <c r="A29" s="138" t="s">
        <v>75</v>
      </c>
      <c r="B29" s="136"/>
      <c r="C29" s="155">
        <v>40747799</v>
      </c>
      <c r="D29" s="155"/>
      <c r="E29" s="156">
        <v>40837000</v>
      </c>
      <c r="F29" s="60">
        <v>40837000</v>
      </c>
      <c r="G29" s="60">
        <v>15634</v>
      </c>
      <c r="H29" s="60">
        <v>577839</v>
      </c>
      <c r="I29" s="60">
        <v>501450</v>
      </c>
      <c r="J29" s="60">
        <v>1094923</v>
      </c>
      <c r="K29" s="60">
        <v>14396448</v>
      </c>
      <c r="L29" s="60">
        <v>517430</v>
      </c>
      <c r="M29" s="60">
        <v>99492</v>
      </c>
      <c r="N29" s="60">
        <v>15013370</v>
      </c>
      <c r="O29" s="60"/>
      <c r="P29" s="60"/>
      <c r="Q29" s="60"/>
      <c r="R29" s="60"/>
      <c r="S29" s="60"/>
      <c r="T29" s="60"/>
      <c r="U29" s="60"/>
      <c r="V29" s="60"/>
      <c r="W29" s="60">
        <v>16108293</v>
      </c>
      <c r="X29" s="60">
        <v>19637976</v>
      </c>
      <c r="Y29" s="60">
        <v>-3529683</v>
      </c>
      <c r="Z29" s="140">
        <v>-17.97</v>
      </c>
      <c r="AA29" s="155">
        <v>40837000</v>
      </c>
    </row>
    <row r="30" spans="1:27" ht="12.75">
      <c r="A30" s="138" t="s">
        <v>76</v>
      </c>
      <c r="B30" s="136"/>
      <c r="C30" s="157">
        <v>238967501</v>
      </c>
      <c r="D30" s="157"/>
      <c r="E30" s="158">
        <v>345989000</v>
      </c>
      <c r="F30" s="159">
        <v>345989000</v>
      </c>
      <c r="G30" s="159">
        <v>2503116</v>
      </c>
      <c r="H30" s="159">
        <v>7206092</v>
      </c>
      <c r="I30" s="159">
        <v>11356427</v>
      </c>
      <c r="J30" s="159">
        <v>21065635</v>
      </c>
      <c r="K30" s="159">
        <v>28446875</v>
      </c>
      <c r="L30" s="159">
        <v>10968377</v>
      </c>
      <c r="M30" s="159">
        <v>10669819</v>
      </c>
      <c r="N30" s="159">
        <v>50085071</v>
      </c>
      <c r="O30" s="159"/>
      <c r="P30" s="159"/>
      <c r="Q30" s="159"/>
      <c r="R30" s="159"/>
      <c r="S30" s="159"/>
      <c r="T30" s="159"/>
      <c r="U30" s="159"/>
      <c r="V30" s="159"/>
      <c r="W30" s="159">
        <v>71150706</v>
      </c>
      <c r="X30" s="159">
        <v>140540988</v>
      </c>
      <c r="Y30" s="159">
        <v>-69390282</v>
      </c>
      <c r="Z30" s="141">
        <v>-49.37</v>
      </c>
      <c r="AA30" s="157">
        <v>345989000</v>
      </c>
    </row>
    <row r="31" spans="1:27" ht="12.75">
      <c r="A31" s="138" t="s">
        <v>77</v>
      </c>
      <c r="B31" s="136"/>
      <c r="C31" s="155">
        <v>120602585</v>
      </c>
      <c r="D31" s="155"/>
      <c r="E31" s="156">
        <v>6988000</v>
      </c>
      <c r="F31" s="60">
        <v>6988000</v>
      </c>
      <c r="G31" s="60">
        <v>1863280</v>
      </c>
      <c r="H31" s="60">
        <v>3800985</v>
      </c>
      <c r="I31" s="60">
        <v>6686057</v>
      </c>
      <c r="J31" s="60">
        <v>12350322</v>
      </c>
      <c r="K31" s="60">
        <v>16969911</v>
      </c>
      <c r="L31" s="60">
        <v>2319276</v>
      </c>
      <c r="M31" s="60">
        <v>6778023</v>
      </c>
      <c r="N31" s="60">
        <v>26067210</v>
      </c>
      <c r="O31" s="60"/>
      <c r="P31" s="60"/>
      <c r="Q31" s="60"/>
      <c r="R31" s="60"/>
      <c r="S31" s="60"/>
      <c r="T31" s="60"/>
      <c r="U31" s="60"/>
      <c r="V31" s="60"/>
      <c r="W31" s="60">
        <v>38417532</v>
      </c>
      <c r="X31" s="60">
        <v>3493996</v>
      </c>
      <c r="Y31" s="60">
        <v>34923536</v>
      </c>
      <c r="Z31" s="140">
        <v>999.53</v>
      </c>
      <c r="AA31" s="155">
        <v>6988000</v>
      </c>
    </row>
    <row r="32" spans="1:27" ht="12.75">
      <c r="A32" s="135" t="s">
        <v>78</v>
      </c>
      <c r="B32" s="136"/>
      <c r="C32" s="153">
        <f aca="true" t="shared" si="6" ref="C32:Y32">SUM(C33:C37)</f>
        <v>65913933</v>
      </c>
      <c r="D32" s="153">
        <f>SUM(D33:D37)</f>
        <v>0</v>
      </c>
      <c r="E32" s="154">
        <f t="shared" si="6"/>
        <v>75467000</v>
      </c>
      <c r="F32" s="100">
        <f t="shared" si="6"/>
        <v>75467000</v>
      </c>
      <c r="G32" s="100">
        <f t="shared" si="6"/>
        <v>191000</v>
      </c>
      <c r="H32" s="100">
        <f t="shared" si="6"/>
        <v>273899</v>
      </c>
      <c r="I32" s="100">
        <f t="shared" si="6"/>
        <v>296577</v>
      </c>
      <c r="J32" s="100">
        <f t="shared" si="6"/>
        <v>761476</v>
      </c>
      <c r="K32" s="100">
        <f t="shared" si="6"/>
        <v>22711538</v>
      </c>
      <c r="L32" s="100">
        <f t="shared" si="6"/>
        <v>4609161</v>
      </c>
      <c r="M32" s="100">
        <f t="shared" si="6"/>
        <v>-1195538</v>
      </c>
      <c r="N32" s="100">
        <f t="shared" si="6"/>
        <v>26125161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26886637</v>
      </c>
      <c r="X32" s="100">
        <f t="shared" si="6"/>
        <v>37169492</v>
      </c>
      <c r="Y32" s="100">
        <f t="shared" si="6"/>
        <v>-10282855</v>
      </c>
      <c r="Z32" s="137">
        <f>+IF(X32&lt;&gt;0,+(Y32/X32)*100,0)</f>
        <v>-27.664771420604833</v>
      </c>
      <c r="AA32" s="153">
        <f>SUM(AA33:AA37)</f>
        <v>75467000</v>
      </c>
    </row>
    <row r="33" spans="1:27" ht="12.75">
      <c r="A33" s="138" t="s">
        <v>79</v>
      </c>
      <c r="B33" s="136"/>
      <c r="C33" s="155">
        <v>10871610</v>
      </c>
      <c r="D33" s="155"/>
      <c r="E33" s="156">
        <v>11819000</v>
      </c>
      <c r="F33" s="60">
        <v>11819000</v>
      </c>
      <c r="G33" s="60">
        <v>191000</v>
      </c>
      <c r="H33" s="60">
        <v>251179</v>
      </c>
      <c r="I33" s="60">
        <v>243685</v>
      </c>
      <c r="J33" s="60">
        <v>685864</v>
      </c>
      <c r="K33" s="60">
        <v>3603451</v>
      </c>
      <c r="L33" s="60">
        <v>4320465</v>
      </c>
      <c r="M33" s="60">
        <v>-227554</v>
      </c>
      <c r="N33" s="60">
        <v>7696362</v>
      </c>
      <c r="O33" s="60"/>
      <c r="P33" s="60"/>
      <c r="Q33" s="60"/>
      <c r="R33" s="60"/>
      <c r="S33" s="60"/>
      <c r="T33" s="60"/>
      <c r="U33" s="60"/>
      <c r="V33" s="60"/>
      <c r="W33" s="60">
        <v>8382226</v>
      </c>
      <c r="X33" s="60">
        <v>5909492</v>
      </c>
      <c r="Y33" s="60">
        <v>2472734</v>
      </c>
      <c r="Z33" s="140">
        <v>41.84</v>
      </c>
      <c r="AA33" s="155">
        <v>11819000</v>
      </c>
    </row>
    <row r="34" spans="1:27" ht="12.75">
      <c r="A34" s="138" t="s">
        <v>80</v>
      </c>
      <c r="B34" s="136"/>
      <c r="C34" s="155">
        <v>813446</v>
      </c>
      <c r="D34" s="155"/>
      <c r="E34" s="156">
        <v>2340000</v>
      </c>
      <c r="F34" s="60">
        <v>2340000</v>
      </c>
      <c r="G34" s="60"/>
      <c r="H34" s="60">
        <v>14420</v>
      </c>
      <c r="I34" s="60">
        <v>1139</v>
      </c>
      <c r="J34" s="60">
        <v>15559</v>
      </c>
      <c r="K34" s="60">
        <v>143617</v>
      </c>
      <c r="L34" s="60">
        <v>274592</v>
      </c>
      <c r="M34" s="60">
        <v>33800</v>
      </c>
      <c r="N34" s="60">
        <v>452009</v>
      </c>
      <c r="O34" s="60"/>
      <c r="P34" s="60"/>
      <c r="Q34" s="60"/>
      <c r="R34" s="60"/>
      <c r="S34" s="60"/>
      <c r="T34" s="60"/>
      <c r="U34" s="60"/>
      <c r="V34" s="60"/>
      <c r="W34" s="60">
        <v>467568</v>
      </c>
      <c r="X34" s="60">
        <v>1170006</v>
      </c>
      <c r="Y34" s="60">
        <v>-702438</v>
      </c>
      <c r="Z34" s="140">
        <v>-60.04</v>
      </c>
      <c r="AA34" s="155">
        <v>2340000</v>
      </c>
    </row>
    <row r="35" spans="1:27" ht="12.75">
      <c r="A35" s="138" t="s">
        <v>81</v>
      </c>
      <c r="B35" s="136"/>
      <c r="C35" s="155">
        <v>40127693</v>
      </c>
      <c r="D35" s="155"/>
      <c r="E35" s="156">
        <v>43851000</v>
      </c>
      <c r="F35" s="60">
        <v>43851000</v>
      </c>
      <c r="G35" s="60"/>
      <c r="H35" s="60">
        <v>8300</v>
      </c>
      <c r="I35" s="60">
        <v>29428</v>
      </c>
      <c r="J35" s="60">
        <v>37728</v>
      </c>
      <c r="K35" s="60">
        <v>13604106</v>
      </c>
      <c r="L35" s="60">
        <v>14104</v>
      </c>
      <c r="M35" s="60">
        <v>-846338</v>
      </c>
      <c r="N35" s="60">
        <v>12771872</v>
      </c>
      <c r="O35" s="60"/>
      <c r="P35" s="60"/>
      <c r="Q35" s="60"/>
      <c r="R35" s="60"/>
      <c r="S35" s="60"/>
      <c r="T35" s="60"/>
      <c r="U35" s="60"/>
      <c r="V35" s="60"/>
      <c r="W35" s="60">
        <v>12809600</v>
      </c>
      <c r="X35" s="60">
        <v>21361494</v>
      </c>
      <c r="Y35" s="60">
        <v>-8551894</v>
      </c>
      <c r="Z35" s="140">
        <v>-40.03</v>
      </c>
      <c r="AA35" s="155">
        <v>43851000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14101184</v>
      </c>
      <c r="D37" s="157"/>
      <c r="E37" s="158">
        <v>17457000</v>
      </c>
      <c r="F37" s="159">
        <v>17457000</v>
      </c>
      <c r="G37" s="159"/>
      <c r="H37" s="159"/>
      <c r="I37" s="159">
        <v>22325</v>
      </c>
      <c r="J37" s="159">
        <v>22325</v>
      </c>
      <c r="K37" s="159">
        <v>5360364</v>
      </c>
      <c r="L37" s="159"/>
      <c r="M37" s="159">
        <v>-155446</v>
      </c>
      <c r="N37" s="159">
        <v>5204918</v>
      </c>
      <c r="O37" s="159"/>
      <c r="P37" s="159"/>
      <c r="Q37" s="159"/>
      <c r="R37" s="159"/>
      <c r="S37" s="159"/>
      <c r="T37" s="159"/>
      <c r="U37" s="159"/>
      <c r="V37" s="159"/>
      <c r="W37" s="159">
        <v>5227243</v>
      </c>
      <c r="X37" s="159">
        <v>8728500</v>
      </c>
      <c r="Y37" s="159">
        <v>-3501257</v>
      </c>
      <c r="Z37" s="141">
        <v>-40.11</v>
      </c>
      <c r="AA37" s="157">
        <v>17457000</v>
      </c>
    </row>
    <row r="38" spans="1:27" ht="12.75">
      <c r="A38" s="135" t="s">
        <v>84</v>
      </c>
      <c r="B38" s="142"/>
      <c r="C38" s="153">
        <f aca="true" t="shared" si="7" ref="C38:Y38">SUM(C39:C41)</f>
        <v>43166232</v>
      </c>
      <c r="D38" s="153">
        <f>SUM(D39:D41)</f>
        <v>0</v>
      </c>
      <c r="E38" s="154">
        <f t="shared" si="7"/>
        <v>33412000</v>
      </c>
      <c r="F38" s="100">
        <f t="shared" si="7"/>
        <v>33412000</v>
      </c>
      <c r="G38" s="100">
        <f t="shared" si="7"/>
        <v>160850</v>
      </c>
      <c r="H38" s="100">
        <f t="shared" si="7"/>
        <v>28692</v>
      </c>
      <c r="I38" s="100">
        <f t="shared" si="7"/>
        <v>35048</v>
      </c>
      <c r="J38" s="100">
        <f t="shared" si="7"/>
        <v>224590</v>
      </c>
      <c r="K38" s="100">
        <f t="shared" si="7"/>
        <v>5260809</v>
      </c>
      <c r="L38" s="100">
        <f t="shared" si="7"/>
        <v>1888765</v>
      </c>
      <c r="M38" s="100">
        <f t="shared" si="7"/>
        <v>2056373</v>
      </c>
      <c r="N38" s="100">
        <f t="shared" si="7"/>
        <v>9205947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9430537</v>
      </c>
      <c r="X38" s="100">
        <f t="shared" si="7"/>
        <v>15055984</v>
      </c>
      <c r="Y38" s="100">
        <f t="shared" si="7"/>
        <v>-5625447</v>
      </c>
      <c r="Z38" s="137">
        <f>+IF(X38&lt;&gt;0,+(Y38/X38)*100,0)</f>
        <v>-37.363529344877094</v>
      </c>
      <c r="AA38" s="153">
        <f>SUM(AA39:AA41)</f>
        <v>33412000</v>
      </c>
    </row>
    <row r="39" spans="1:27" ht="12.75">
      <c r="A39" s="138" t="s">
        <v>85</v>
      </c>
      <c r="B39" s="136"/>
      <c r="C39" s="155">
        <v>30841210</v>
      </c>
      <c r="D39" s="155"/>
      <c r="E39" s="156">
        <v>18599000</v>
      </c>
      <c r="F39" s="60">
        <v>18599000</v>
      </c>
      <c r="G39" s="60">
        <v>160850</v>
      </c>
      <c r="H39" s="60">
        <v>17500</v>
      </c>
      <c r="I39" s="60">
        <v>10632</v>
      </c>
      <c r="J39" s="60">
        <v>188982</v>
      </c>
      <c r="K39" s="60">
        <v>3258286</v>
      </c>
      <c r="L39" s="60">
        <v>408108</v>
      </c>
      <c r="M39" s="60">
        <v>-5106</v>
      </c>
      <c r="N39" s="60">
        <v>3661288</v>
      </c>
      <c r="O39" s="60"/>
      <c r="P39" s="60"/>
      <c r="Q39" s="60"/>
      <c r="R39" s="60"/>
      <c r="S39" s="60"/>
      <c r="T39" s="60"/>
      <c r="U39" s="60"/>
      <c r="V39" s="60"/>
      <c r="W39" s="60">
        <v>3850270</v>
      </c>
      <c r="X39" s="60">
        <v>9299486</v>
      </c>
      <c r="Y39" s="60">
        <v>-5449216</v>
      </c>
      <c r="Z39" s="140">
        <v>-58.6</v>
      </c>
      <c r="AA39" s="155">
        <v>18599000</v>
      </c>
    </row>
    <row r="40" spans="1:27" ht="12.75">
      <c r="A40" s="138" t="s">
        <v>86</v>
      </c>
      <c r="B40" s="136"/>
      <c r="C40" s="155">
        <v>3172818</v>
      </c>
      <c r="D40" s="155"/>
      <c r="E40" s="156">
        <v>3188000</v>
      </c>
      <c r="F40" s="60">
        <v>3188000</v>
      </c>
      <c r="G40" s="60"/>
      <c r="H40" s="60"/>
      <c r="I40" s="60">
        <v>18216</v>
      </c>
      <c r="J40" s="60">
        <v>18216</v>
      </c>
      <c r="K40" s="60">
        <v>559678</v>
      </c>
      <c r="L40" s="60"/>
      <c r="M40" s="60">
        <v>424952</v>
      </c>
      <c r="N40" s="60">
        <v>984630</v>
      </c>
      <c r="O40" s="60"/>
      <c r="P40" s="60"/>
      <c r="Q40" s="60"/>
      <c r="R40" s="60"/>
      <c r="S40" s="60"/>
      <c r="T40" s="60"/>
      <c r="U40" s="60"/>
      <c r="V40" s="60"/>
      <c r="W40" s="60">
        <v>1002846</v>
      </c>
      <c r="X40" s="60">
        <v>1593998</v>
      </c>
      <c r="Y40" s="60">
        <v>-591152</v>
      </c>
      <c r="Z40" s="140">
        <v>-37.09</v>
      </c>
      <c r="AA40" s="155">
        <v>3188000</v>
      </c>
    </row>
    <row r="41" spans="1:27" ht="12.75">
      <c r="A41" s="138" t="s">
        <v>87</v>
      </c>
      <c r="B41" s="136"/>
      <c r="C41" s="155">
        <v>9152204</v>
      </c>
      <c r="D41" s="155"/>
      <c r="E41" s="156">
        <v>11625000</v>
      </c>
      <c r="F41" s="60">
        <v>11625000</v>
      </c>
      <c r="G41" s="60"/>
      <c r="H41" s="60">
        <v>11192</v>
      </c>
      <c r="I41" s="60">
        <v>6200</v>
      </c>
      <c r="J41" s="60">
        <v>17392</v>
      </c>
      <c r="K41" s="60">
        <v>1442845</v>
      </c>
      <c r="L41" s="60">
        <v>1480657</v>
      </c>
      <c r="M41" s="60">
        <v>1636527</v>
      </c>
      <c r="N41" s="60">
        <v>4560029</v>
      </c>
      <c r="O41" s="60"/>
      <c r="P41" s="60"/>
      <c r="Q41" s="60"/>
      <c r="R41" s="60"/>
      <c r="S41" s="60"/>
      <c r="T41" s="60"/>
      <c r="U41" s="60"/>
      <c r="V41" s="60"/>
      <c r="W41" s="60">
        <v>4577421</v>
      </c>
      <c r="X41" s="60">
        <v>4162500</v>
      </c>
      <c r="Y41" s="60">
        <v>414921</v>
      </c>
      <c r="Z41" s="140">
        <v>9.97</v>
      </c>
      <c r="AA41" s="155">
        <v>11625000</v>
      </c>
    </row>
    <row r="42" spans="1:27" ht="12.75">
      <c r="A42" s="135" t="s">
        <v>88</v>
      </c>
      <c r="B42" s="142"/>
      <c r="C42" s="153">
        <f aca="true" t="shared" si="8" ref="C42:Y42">SUM(C43:C46)</f>
        <v>220045974</v>
      </c>
      <c r="D42" s="153">
        <f>SUM(D43:D46)</f>
        <v>0</v>
      </c>
      <c r="E42" s="154">
        <f t="shared" si="8"/>
        <v>249363000</v>
      </c>
      <c r="F42" s="100">
        <f t="shared" si="8"/>
        <v>249363000</v>
      </c>
      <c r="G42" s="100">
        <f t="shared" si="8"/>
        <v>1881315</v>
      </c>
      <c r="H42" s="100">
        <f t="shared" si="8"/>
        <v>4612361</v>
      </c>
      <c r="I42" s="100">
        <f t="shared" si="8"/>
        <v>22340214</v>
      </c>
      <c r="J42" s="100">
        <f t="shared" si="8"/>
        <v>28833890</v>
      </c>
      <c r="K42" s="100">
        <f t="shared" si="8"/>
        <v>60988262</v>
      </c>
      <c r="L42" s="100">
        <f t="shared" si="8"/>
        <v>-2410040</v>
      </c>
      <c r="M42" s="100">
        <f t="shared" si="8"/>
        <v>14859753</v>
      </c>
      <c r="N42" s="100">
        <f t="shared" si="8"/>
        <v>73437975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102271865</v>
      </c>
      <c r="X42" s="100">
        <f t="shared" si="8"/>
        <v>104477026</v>
      </c>
      <c r="Y42" s="100">
        <f t="shared" si="8"/>
        <v>-2205161</v>
      </c>
      <c r="Z42" s="137">
        <f>+IF(X42&lt;&gt;0,+(Y42/X42)*100,0)</f>
        <v>-2.1106659372176235</v>
      </c>
      <c r="AA42" s="153">
        <f>SUM(AA43:AA46)</f>
        <v>249363000</v>
      </c>
    </row>
    <row r="43" spans="1:27" ht="12.75">
      <c r="A43" s="138" t="s">
        <v>89</v>
      </c>
      <c r="B43" s="136"/>
      <c r="C43" s="155">
        <v>226417</v>
      </c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219819557</v>
      </c>
      <c r="D44" s="155"/>
      <c r="E44" s="156">
        <v>249363000</v>
      </c>
      <c r="F44" s="60">
        <v>249363000</v>
      </c>
      <c r="G44" s="60">
        <v>1881315</v>
      </c>
      <c r="H44" s="60">
        <v>4612361</v>
      </c>
      <c r="I44" s="60">
        <v>22340214</v>
      </c>
      <c r="J44" s="60">
        <v>28833890</v>
      </c>
      <c r="K44" s="60">
        <v>60988262</v>
      </c>
      <c r="L44" s="60">
        <v>-2410040</v>
      </c>
      <c r="M44" s="60">
        <v>14859753</v>
      </c>
      <c r="N44" s="60">
        <v>73437975</v>
      </c>
      <c r="O44" s="60"/>
      <c r="P44" s="60"/>
      <c r="Q44" s="60"/>
      <c r="R44" s="60"/>
      <c r="S44" s="60"/>
      <c r="T44" s="60"/>
      <c r="U44" s="60"/>
      <c r="V44" s="60"/>
      <c r="W44" s="60">
        <v>102271865</v>
      </c>
      <c r="X44" s="60">
        <v>104477026</v>
      </c>
      <c r="Y44" s="60">
        <v>-2205161</v>
      </c>
      <c r="Z44" s="140">
        <v>-2.11</v>
      </c>
      <c r="AA44" s="155">
        <v>249363000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729444024</v>
      </c>
      <c r="D48" s="168">
        <f>+D28+D32+D38+D42+D47</f>
        <v>0</v>
      </c>
      <c r="E48" s="169">
        <f t="shared" si="9"/>
        <v>752056000</v>
      </c>
      <c r="F48" s="73">
        <f t="shared" si="9"/>
        <v>752056000</v>
      </c>
      <c r="G48" s="73">
        <f t="shared" si="9"/>
        <v>6615195</v>
      </c>
      <c r="H48" s="73">
        <f t="shared" si="9"/>
        <v>16499868</v>
      </c>
      <c r="I48" s="73">
        <f t="shared" si="9"/>
        <v>41215773</v>
      </c>
      <c r="J48" s="73">
        <f t="shared" si="9"/>
        <v>64330836</v>
      </c>
      <c r="K48" s="73">
        <f t="shared" si="9"/>
        <v>148773843</v>
      </c>
      <c r="L48" s="73">
        <f t="shared" si="9"/>
        <v>17892969</v>
      </c>
      <c r="M48" s="73">
        <f t="shared" si="9"/>
        <v>33267922</v>
      </c>
      <c r="N48" s="73">
        <f t="shared" si="9"/>
        <v>199934734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264265570</v>
      </c>
      <c r="X48" s="73">
        <f t="shared" si="9"/>
        <v>320375462</v>
      </c>
      <c r="Y48" s="73">
        <f t="shared" si="9"/>
        <v>-56109892</v>
      </c>
      <c r="Z48" s="170">
        <f>+IF(X48&lt;&gt;0,+(Y48/X48)*100,0)</f>
        <v>-17.51379198947515</v>
      </c>
      <c r="AA48" s="168">
        <f>+AA28+AA32+AA38+AA42+AA47</f>
        <v>752056000</v>
      </c>
    </row>
    <row r="49" spans="1:27" ht="12.75">
      <c r="A49" s="148" t="s">
        <v>49</v>
      </c>
      <c r="B49" s="149"/>
      <c r="C49" s="171">
        <f aca="true" t="shared" si="10" ref="C49:Y49">+C25-C48</f>
        <v>249669945</v>
      </c>
      <c r="D49" s="171">
        <f>+D25-D48</f>
        <v>0</v>
      </c>
      <c r="E49" s="172">
        <f t="shared" si="10"/>
        <v>198190000</v>
      </c>
      <c r="F49" s="173">
        <f t="shared" si="10"/>
        <v>198190000</v>
      </c>
      <c r="G49" s="173">
        <f t="shared" si="10"/>
        <v>223266991</v>
      </c>
      <c r="H49" s="173">
        <f t="shared" si="10"/>
        <v>42989888</v>
      </c>
      <c r="I49" s="173">
        <f t="shared" si="10"/>
        <v>-17205358</v>
      </c>
      <c r="J49" s="173">
        <f t="shared" si="10"/>
        <v>249051521</v>
      </c>
      <c r="K49" s="173">
        <f t="shared" si="10"/>
        <v>-124451774</v>
      </c>
      <c r="L49" s="173">
        <f t="shared" si="10"/>
        <v>-2895339</v>
      </c>
      <c r="M49" s="173">
        <f t="shared" si="10"/>
        <v>181850611</v>
      </c>
      <c r="N49" s="173">
        <f t="shared" si="10"/>
        <v>54503498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303555019</v>
      </c>
      <c r="X49" s="173">
        <f>IF(F25=F48,0,X25-X48)</f>
        <v>112023556</v>
      </c>
      <c r="Y49" s="173">
        <f t="shared" si="10"/>
        <v>191531463</v>
      </c>
      <c r="Z49" s="174">
        <f>+IF(X49&lt;&gt;0,+(Y49/X49)*100,0)</f>
        <v>170.97427526760532</v>
      </c>
      <c r="AA49" s="171">
        <f>+AA25-AA48</f>
        <v>198190000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64176000</v>
      </c>
      <c r="F8" s="60">
        <v>64176000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30185002</v>
      </c>
      <c r="Y8" s="60">
        <v>-30185002</v>
      </c>
      <c r="Z8" s="140">
        <v>-100</v>
      </c>
      <c r="AA8" s="155">
        <v>64176000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1902998</v>
      </c>
      <c r="Y9" s="60">
        <v>-1902998</v>
      </c>
      <c r="Z9" s="140">
        <v>-100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70109503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6401147</v>
      </c>
      <c r="J11" s="60">
        <v>6401147</v>
      </c>
      <c r="K11" s="60">
        <v>6467577</v>
      </c>
      <c r="L11" s="60">
        <v>5421499</v>
      </c>
      <c r="M11" s="60">
        <v>5884682</v>
      </c>
      <c r="N11" s="60">
        <v>17773758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24174905</v>
      </c>
      <c r="X11" s="60"/>
      <c r="Y11" s="60">
        <v>24174905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32028873</v>
      </c>
      <c r="D13" s="155">
        <v>0</v>
      </c>
      <c r="E13" s="156">
        <v>25740000</v>
      </c>
      <c r="F13" s="60">
        <v>25740000</v>
      </c>
      <c r="G13" s="60">
        <v>1324954</v>
      </c>
      <c r="H13" s="60">
        <v>3536443</v>
      </c>
      <c r="I13" s="60">
        <v>3698855</v>
      </c>
      <c r="J13" s="60">
        <v>8560252</v>
      </c>
      <c r="K13" s="60">
        <v>1201599</v>
      </c>
      <c r="L13" s="60">
        <v>2129601</v>
      </c>
      <c r="M13" s="60">
        <v>3696055</v>
      </c>
      <c r="N13" s="60">
        <v>7027255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15587507</v>
      </c>
      <c r="X13" s="60">
        <v>12870000</v>
      </c>
      <c r="Y13" s="60">
        <v>2717507</v>
      </c>
      <c r="Z13" s="140">
        <v>21.12</v>
      </c>
      <c r="AA13" s="155">
        <v>25740000</v>
      </c>
    </row>
    <row r="14" spans="1:27" ht="12.75">
      <c r="A14" s="181" t="s">
        <v>110</v>
      </c>
      <c r="B14" s="185"/>
      <c r="C14" s="155">
        <v>19484497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521829674</v>
      </c>
      <c r="D19" s="155">
        <v>0</v>
      </c>
      <c r="E19" s="156">
        <v>554926000</v>
      </c>
      <c r="F19" s="60">
        <v>554926000</v>
      </c>
      <c r="G19" s="60">
        <v>228312333</v>
      </c>
      <c r="H19" s="60">
        <v>336483</v>
      </c>
      <c r="I19" s="60">
        <v>257233</v>
      </c>
      <c r="J19" s="60">
        <v>228906049</v>
      </c>
      <c r="K19" s="60">
        <v>278266</v>
      </c>
      <c r="L19" s="60">
        <v>412723</v>
      </c>
      <c r="M19" s="60">
        <v>182285933</v>
      </c>
      <c r="N19" s="60">
        <v>182976922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411882971</v>
      </c>
      <c r="X19" s="60">
        <v>275642014</v>
      </c>
      <c r="Y19" s="60">
        <v>136240957</v>
      </c>
      <c r="Z19" s="140">
        <v>49.43</v>
      </c>
      <c r="AA19" s="155">
        <v>554926000</v>
      </c>
    </row>
    <row r="20" spans="1:27" ht="12.75">
      <c r="A20" s="181" t="s">
        <v>35</v>
      </c>
      <c r="B20" s="185"/>
      <c r="C20" s="155">
        <v>1833223</v>
      </c>
      <c r="D20" s="155">
        <v>0</v>
      </c>
      <c r="E20" s="156">
        <v>1542000</v>
      </c>
      <c r="F20" s="54">
        <v>1542000</v>
      </c>
      <c r="G20" s="54">
        <v>244899</v>
      </c>
      <c r="H20" s="54">
        <v>58506</v>
      </c>
      <c r="I20" s="54">
        <v>37953</v>
      </c>
      <c r="J20" s="54">
        <v>341358</v>
      </c>
      <c r="K20" s="54">
        <v>240799</v>
      </c>
      <c r="L20" s="54">
        <v>46114</v>
      </c>
      <c r="M20" s="54">
        <v>27076</v>
      </c>
      <c r="N20" s="54">
        <v>313989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655347</v>
      </c>
      <c r="X20" s="54">
        <v>771000</v>
      </c>
      <c r="Y20" s="54">
        <v>-115653</v>
      </c>
      <c r="Z20" s="184">
        <v>-15</v>
      </c>
      <c r="AA20" s="130">
        <v>1542000</v>
      </c>
    </row>
    <row r="21" spans="1:27" ht="12.75">
      <c r="A21" s="181" t="s">
        <v>115</v>
      </c>
      <c r="B21" s="185"/>
      <c r="C21" s="155">
        <v>416000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645701770</v>
      </c>
      <c r="D22" s="188">
        <f>SUM(D5:D21)</f>
        <v>0</v>
      </c>
      <c r="E22" s="189">
        <f t="shared" si="0"/>
        <v>646384000</v>
      </c>
      <c r="F22" s="190">
        <f t="shared" si="0"/>
        <v>646384000</v>
      </c>
      <c r="G22" s="190">
        <f t="shared" si="0"/>
        <v>229882186</v>
      </c>
      <c r="H22" s="190">
        <f t="shared" si="0"/>
        <v>3931432</v>
      </c>
      <c r="I22" s="190">
        <f t="shared" si="0"/>
        <v>10395188</v>
      </c>
      <c r="J22" s="190">
        <f t="shared" si="0"/>
        <v>244208806</v>
      </c>
      <c r="K22" s="190">
        <f t="shared" si="0"/>
        <v>8188241</v>
      </c>
      <c r="L22" s="190">
        <f t="shared" si="0"/>
        <v>8009937</v>
      </c>
      <c r="M22" s="190">
        <f t="shared" si="0"/>
        <v>191893746</v>
      </c>
      <c r="N22" s="190">
        <f t="shared" si="0"/>
        <v>208091924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452300730</v>
      </c>
      <c r="X22" s="190">
        <f t="shared" si="0"/>
        <v>321371014</v>
      </c>
      <c r="Y22" s="190">
        <f t="shared" si="0"/>
        <v>130929716</v>
      </c>
      <c r="Z22" s="191">
        <f>+IF(X22&lt;&gt;0,+(Y22/X22)*100,0)</f>
        <v>40.74098481078322</v>
      </c>
      <c r="AA22" s="188">
        <f>SUM(AA5:AA21)</f>
        <v>646384000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293377545</v>
      </c>
      <c r="D25" s="155">
        <v>0</v>
      </c>
      <c r="E25" s="156">
        <v>321565000</v>
      </c>
      <c r="F25" s="60">
        <v>321565000</v>
      </c>
      <c r="G25" s="60">
        <v>-218354</v>
      </c>
      <c r="H25" s="60">
        <v>6827</v>
      </c>
      <c r="I25" s="60">
        <v>349806</v>
      </c>
      <c r="J25" s="60">
        <v>138279</v>
      </c>
      <c r="K25" s="60">
        <v>99445347</v>
      </c>
      <c r="L25" s="60">
        <v>30201</v>
      </c>
      <c r="M25" s="60">
        <v>-3466190</v>
      </c>
      <c r="N25" s="60">
        <v>96009358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96147637</v>
      </c>
      <c r="X25" s="60">
        <v>160782466</v>
      </c>
      <c r="Y25" s="60">
        <v>-64634829</v>
      </c>
      <c r="Z25" s="140">
        <v>-40.2</v>
      </c>
      <c r="AA25" s="155">
        <v>321565000</v>
      </c>
    </row>
    <row r="26" spans="1:27" ht="12.75">
      <c r="A26" s="183" t="s">
        <v>38</v>
      </c>
      <c r="B26" s="182"/>
      <c r="C26" s="155">
        <v>15554134</v>
      </c>
      <c r="D26" s="155">
        <v>0</v>
      </c>
      <c r="E26" s="156">
        <v>13077000</v>
      </c>
      <c r="F26" s="60">
        <v>13077000</v>
      </c>
      <c r="G26" s="60">
        <v>0</v>
      </c>
      <c r="H26" s="60">
        <v>43860</v>
      </c>
      <c r="I26" s="60">
        <v>27361</v>
      </c>
      <c r="J26" s="60">
        <v>71221</v>
      </c>
      <c r="K26" s="60">
        <v>4577218</v>
      </c>
      <c r="L26" s="60">
        <v>45251</v>
      </c>
      <c r="M26" s="60">
        <v>44400</v>
      </c>
      <c r="N26" s="60">
        <v>4666869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4738090</v>
      </c>
      <c r="X26" s="60">
        <v>6538494</v>
      </c>
      <c r="Y26" s="60">
        <v>-1800404</v>
      </c>
      <c r="Z26" s="140">
        <v>-27.54</v>
      </c>
      <c r="AA26" s="155">
        <v>13077000</v>
      </c>
    </row>
    <row r="27" spans="1:27" ht="12.75">
      <c r="A27" s="183" t="s">
        <v>118</v>
      </c>
      <c r="B27" s="182"/>
      <c r="C27" s="155">
        <v>78739166</v>
      </c>
      <c r="D27" s="155">
        <v>0</v>
      </c>
      <c r="E27" s="156">
        <v>32088000</v>
      </c>
      <c r="F27" s="60">
        <v>32088000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16044000</v>
      </c>
      <c r="Y27" s="60">
        <v>-16044000</v>
      </c>
      <c r="Z27" s="140">
        <v>-100</v>
      </c>
      <c r="AA27" s="155">
        <v>32088000</v>
      </c>
    </row>
    <row r="28" spans="1:27" ht="12.75">
      <c r="A28" s="183" t="s">
        <v>39</v>
      </c>
      <c r="B28" s="182"/>
      <c r="C28" s="155">
        <v>64917763</v>
      </c>
      <c r="D28" s="155">
        <v>0</v>
      </c>
      <c r="E28" s="156">
        <v>53034000</v>
      </c>
      <c r="F28" s="60">
        <v>53034000</v>
      </c>
      <c r="G28" s="60">
        <v>0</v>
      </c>
      <c r="H28" s="60">
        <v>0</v>
      </c>
      <c r="I28" s="60">
        <v>0</v>
      </c>
      <c r="J28" s="60">
        <v>0</v>
      </c>
      <c r="K28" s="60">
        <v>20802020</v>
      </c>
      <c r="L28" s="60">
        <v>5116067</v>
      </c>
      <c r="M28" s="60">
        <v>5265501</v>
      </c>
      <c r="N28" s="60">
        <v>31183588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31183588</v>
      </c>
      <c r="X28" s="60">
        <v>26517006</v>
      </c>
      <c r="Y28" s="60">
        <v>4666582</v>
      </c>
      <c r="Z28" s="140">
        <v>17.6</v>
      </c>
      <c r="AA28" s="155">
        <v>53034000</v>
      </c>
    </row>
    <row r="29" spans="1:27" ht="12.75">
      <c r="A29" s="183" t="s">
        <v>40</v>
      </c>
      <c r="B29" s="182"/>
      <c r="C29" s="155">
        <v>473782</v>
      </c>
      <c r="D29" s="155">
        <v>0</v>
      </c>
      <c r="E29" s="156">
        <v>470000</v>
      </c>
      <c r="F29" s="60">
        <v>470000</v>
      </c>
      <c r="G29" s="60">
        <v>0</v>
      </c>
      <c r="H29" s="60">
        <v>0</v>
      </c>
      <c r="I29" s="60">
        <v>0</v>
      </c>
      <c r="J29" s="60">
        <v>0</v>
      </c>
      <c r="K29" s="60">
        <v>91406</v>
      </c>
      <c r="L29" s="60">
        <v>0</v>
      </c>
      <c r="M29" s="60">
        <v>80471</v>
      </c>
      <c r="N29" s="60">
        <v>171877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171877</v>
      </c>
      <c r="X29" s="60">
        <v>234998</v>
      </c>
      <c r="Y29" s="60">
        <v>-63121</v>
      </c>
      <c r="Z29" s="140">
        <v>-26.86</v>
      </c>
      <c r="AA29" s="155">
        <v>470000</v>
      </c>
    </row>
    <row r="30" spans="1:27" ht="12.75">
      <c r="A30" s="183" t="s">
        <v>119</v>
      </c>
      <c r="B30" s="182"/>
      <c r="C30" s="155">
        <v>65223237</v>
      </c>
      <c r="D30" s="155">
        <v>0</v>
      </c>
      <c r="E30" s="156">
        <v>62597000</v>
      </c>
      <c r="F30" s="60">
        <v>62597000</v>
      </c>
      <c r="G30" s="60">
        <v>0</v>
      </c>
      <c r="H30" s="60">
        <v>0</v>
      </c>
      <c r="I30" s="60">
        <v>16065507</v>
      </c>
      <c r="J30" s="60">
        <v>16065507</v>
      </c>
      <c r="K30" s="60">
        <v>0</v>
      </c>
      <c r="L30" s="60">
        <v>6176898</v>
      </c>
      <c r="M30" s="60">
        <v>5396998</v>
      </c>
      <c r="N30" s="60">
        <v>11573896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27639403</v>
      </c>
      <c r="X30" s="60">
        <v>31298498</v>
      </c>
      <c r="Y30" s="60">
        <v>-3659095</v>
      </c>
      <c r="Z30" s="140">
        <v>-11.69</v>
      </c>
      <c r="AA30" s="155">
        <v>62597000</v>
      </c>
    </row>
    <row r="31" spans="1:27" ht="12.75">
      <c r="A31" s="183" t="s">
        <v>120</v>
      </c>
      <c r="B31" s="182"/>
      <c r="C31" s="155">
        <v>5043035</v>
      </c>
      <c r="D31" s="155">
        <v>0</v>
      </c>
      <c r="E31" s="156">
        <v>6390000</v>
      </c>
      <c r="F31" s="60">
        <v>6390000</v>
      </c>
      <c r="G31" s="60">
        <v>527</v>
      </c>
      <c r="H31" s="60">
        <v>172789</v>
      </c>
      <c r="I31" s="60">
        <v>76836</v>
      </c>
      <c r="J31" s="60">
        <v>250152</v>
      </c>
      <c r="K31" s="60">
        <v>0</v>
      </c>
      <c r="L31" s="60">
        <v>0</v>
      </c>
      <c r="M31" s="60">
        <v>222115</v>
      </c>
      <c r="N31" s="60">
        <v>222115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472267</v>
      </c>
      <c r="X31" s="60">
        <v>3195000</v>
      </c>
      <c r="Y31" s="60">
        <v>-2722733</v>
      </c>
      <c r="Z31" s="140">
        <v>-85.22</v>
      </c>
      <c r="AA31" s="155">
        <v>6390000</v>
      </c>
    </row>
    <row r="32" spans="1:27" ht="12.75">
      <c r="A32" s="183" t="s">
        <v>121</v>
      </c>
      <c r="B32" s="182"/>
      <c r="C32" s="155">
        <v>134235269</v>
      </c>
      <c r="D32" s="155">
        <v>0</v>
      </c>
      <c r="E32" s="156">
        <v>181858000</v>
      </c>
      <c r="F32" s="60">
        <v>181858000</v>
      </c>
      <c r="G32" s="60">
        <v>4227312</v>
      </c>
      <c r="H32" s="60">
        <v>11654733</v>
      </c>
      <c r="I32" s="60">
        <v>14573727</v>
      </c>
      <c r="J32" s="60">
        <v>30455772</v>
      </c>
      <c r="K32" s="60">
        <v>14196180</v>
      </c>
      <c r="L32" s="60">
        <v>-1987533</v>
      </c>
      <c r="M32" s="60">
        <v>12946225</v>
      </c>
      <c r="N32" s="60">
        <v>25154872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55610644</v>
      </c>
      <c r="X32" s="60">
        <v>92578996</v>
      </c>
      <c r="Y32" s="60">
        <v>-36968352</v>
      </c>
      <c r="Z32" s="140">
        <v>-39.93</v>
      </c>
      <c r="AA32" s="155">
        <v>181858000</v>
      </c>
    </row>
    <row r="33" spans="1:27" ht="12.75">
      <c r="A33" s="183" t="s">
        <v>42</v>
      </c>
      <c r="B33" s="182"/>
      <c r="C33" s="155">
        <v>3000000</v>
      </c>
      <c r="D33" s="155">
        <v>0</v>
      </c>
      <c r="E33" s="156">
        <v>3300000</v>
      </c>
      <c r="F33" s="60">
        <v>3300000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1650000</v>
      </c>
      <c r="N33" s="60">
        <v>1650000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1650000</v>
      </c>
      <c r="X33" s="60">
        <v>-1821000</v>
      </c>
      <c r="Y33" s="60">
        <v>3471000</v>
      </c>
      <c r="Z33" s="140">
        <v>-190.61</v>
      </c>
      <c r="AA33" s="155">
        <v>3300000</v>
      </c>
    </row>
    <row r="34" spans="1:27" ht="12.75">
      <c r="A34" s="183" t="s">
        <v>43</v>
      </c>
      <c r="B34" s="182"/>
      <c r="C34" s="155">
        <v>68015679</v>
      </c>
      <c r="D34" s="155">
        <v>0</v>
      </c>
      <c r="E34" s="156">
        <v>77677000</v>
      </c>
      <c r="F34" s="60">
        <v>77677000</v>
      </c>
      <c r="G34" s="60">
        <v>2605710</v>
      </c>
      <c r="H34" s="60">
        <v>4621659</v>
      </c>
      <c r="I34" s="60">
        <v>10122536</v>
      </c>
      <c r="J34" s="60">
        <v>17349905</v>
      </c>
      <c r="K34" s="60">
        <v>9661672</v>
      </c>
      <c r="L34" s="60">
        <v>8512085</v>
      </c>
      <c r="M34" s="60">
        <v>11128402</v>
      </c>
      <c r="N34" s="60">
        <v>29302159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46652064</v>
      </c>
      <c r="X34" s="60">
        <v>38838484</v>
      </c>
      <c r="Y34" s="60">
        <v>7813580</v>
      </c>
      <c r="Z34" s="140">
        <v>20.12</v>
      </c>
      <c r="AA34" s="155">
        <v>77677000</v>
      </c>
    </row>
    <row r="35" spans="1:27" ht="12.75">
      <c r="A35" s="181" t="s">
        <v>122</v>
      </c>
      <c r="B35" s="185"/>
      <c r="C35" s="155">
        <v>864414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729444024</v>
      </c>
      <c r="D36" s="188">
        <f>SUM(D25:D35)</f>
        <v>0</v>
      </c>
      <c r="E36" s="189">
        <f t="shared" si="1"/>
        <v>752056000</v>
      </c>
      <c r="F36" s="190">
        <f t="shared" si="1"/>
        <v>752056000</v>
      </c>
      <c r="G36" s="190">
        <f t="shared" si="1"/>
        <v>6615195</v>
      </c>
      <c r="H36" s="190">
        <f t="shared" si="1"/>
        <v>16499868</v>
      </c>
      <c r="I36" s="190">
        <f t="shared" si="1"/>
        <v>41215773</v>
      </c>
      <c r="J36" s="190">
        <f t="shared" si="1"/>
        <v>64330836</v>
      </c>
      <c r="K36" s="190">
        <f t="shared" si="1"/>
        <v>148773843</v>
      </c>
      <c r="L36" s="190">
        <f t="shared" si="1"/>
        <v>17892969</v>
      </c>
      <c r="M36" s="190">
        <f t="shared" si="1"/>
        <v>33267922</v>
      </c>
      <c r="N36" s="190">
        <f t="shared" si="1"/>
        <v>199934734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264265570</v>
      </c>
      <c r="X36" s="190">
        <f t="shared" si="1"/>
        <v>374206942</v>
      </c>
      <c r="Y36" s="190">
        <f t="shared" si="1"/>
        <v>-109941372</v>
      </c>
      <c r="Z36" s="191">
        <f>+IF(X36&lt;&gt;0,+(Y36/X36)*100,0)</f>
        <v>-29.37983229610957</v>
      </c>
      <c r="AA36" s="188">
        <f>SUM(AA25:AA35)</f>
        <v>752056000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-83742254</v>
      </c>
      <c r="D38" s="199">
        <f>+D22-D36</f>
        <v>0</v>
      </c>
      <c r="E38" s="200">
        <f t="shared" si="2"/>
        <v>-105672000</v>
      </c>
      <c r="F38" s="106">
        <f t="shared" si="2"/>
        <v>-105672000</v>
      </c>
      <c r="G38" s="106">
        <f t="shared" si="2"/>
        <v>223266991</v>
      </c>
      <c r="H38" s="106">
        <f t="shared" si="2"/>
        <v>-12568436</v>
      </c>
      <c r="I38" s="106">
        <f t="shared" si="2"/>
        <v>-30820585</v>
      </c>
      <c r="J38" s="106">
        <f t="shared" si="2"/>
        <v>179877970</v>
      </c>
      <c r="K38" s="106">
        <f t="shared" si="2"/>
        <v>-140585602</v>
      </c>
      <c r="L38" s="106">
        <f t="shared" si="2"/>
        <v>-9883032</v>
      </c>
      <c r="M38" s="106">
        <f t="shared" si="2"/>
        <v>158625824</v>
      </c>
      <c r="N38" s="106">
        <f t="shared" si="2"/>
        <v>8157190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188035160</v>
      </c>
      <c r="X38" s="106">
        <f>IF(F22=F36,0,X22-X36)</f>
        <v>-52835928</v>
      </c>
      <c r="Y38" s="106">
        <f t="shared" si="2"/>
        <v>240871088</v>
      </c>
      <c r="Z38" s="201">
        <f>+IF(X38&lt;&gt;0,+(Y38/X38)*100,0)</f>
        <v>-455.8850333810736</v>
      </c>
      <c r="AA38" s="199">
        <f>+AA22-AA36</f>
        <v>-105672000</v>
      </c>
    </row>
    <row r="39" spans="1:27" ht="12.75">
      <c r="A39" s="181" t="s">
        <v>46</v>
      </c>
      <c r="B39" s="185"/>
      <c r="C39" s="155">
        <v>333412199</v>
      </c>
      <c r="D39" s="155">
        <v>0</v>
      </c>
      <c r="E39" s="156">
        <v>303862000</v>
      </c>
      <c r="F39" s="60">
        <v>303862000</v>
      </c>
      <c r="G39" s="60">
        <v>0</v>
      </c>
      <c r="H39" s="60">
        <v>55558324</v>
      </c>
      <c r="I39" s="60">
        <v>13615227</v>
      </c>
      <c r="J39" s="60">
        <v>69173551</v>
      </c>
      <c r="K39" s="60">
        <v>16133828</v>
      </c>
      <c r="L39" s="60">
        <v>6987693</v>
      </c>
      <c r="M39" s="60">
        <v>23224787</v>
      </c>
      <c r="N39" s="60">
        <v>46346308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115519859</v>
      </c>
      <c r="X39" s="60">
        <v>151931002</v>
      </c>
      <c r="Y39" s="60">
        <v>-36411143</v>
      </c>
      <c r="Z39" s="140">
        <v>-23.97</v>
      </c>
      <c r="AA39" s="155">
        <v>303862000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249669945</v>
      </c>
      <c r="D42" s="206">
        <f>SUM(D38:D41)</f>
        <v>0</v>
      </c>
      <c r="E42" s="207">
        <f t="shared" si="3"/>
        <v>198190000</v>
      </c>
      <c r="F42" s="88">
        <f t="shared" si="3"/>
        <v>198190000</v>
      </c>
      <c r="G42" s="88">
        <f t="shared" si="3"/>
        <v>223266991</v>
      </c>
      <c r="H42" s="88">
        <f t="shared" si="3"/>
        <v>42989888</v>
      </c>
      <c r="I42" s="88">
        <f t="shared" si="3"/>
        <v>-17205358</v>
      </c>
      <c r="J42" s="88">
        <f t="shared" si="3"/>
        <v>249051521</v>
      </c>
      <c r="K42" s="88">
        <f t="shared" si="3"/>
        <v>-124451774</v>
      </c>
      <c r="L42" s="88">
        <f t="shared" si="3"/>
        <v>-2895339</v>
      </c>
      <c r="M42" s="88">
        <f t="shared" si="3"/>
        <v>181850611</v>
      </c>
      <c r="N42" s="88">
        <f t="shared" si="3"/>
        <v>54503498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303555019</v>
      </c>
      <c r="X42" s="88">
        <f t="shared" si="3"/>
        <v>99095074</v>
      </c>
      <c r="Y42" s="88">
        <f t="shared" si="3"/>
        <v>204459945</v>
      </c>
      <c r="Z42" s="208">
        <f>+IF(X42&lt;&gt;0,+(Y42/X42)*100,0)</f>
        <v>206.32705213984704</v>
      </c>
      <c r="AA42" s="206">
        <f>SUM(AA38:AA41)</f>
        <v>198190000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249669945</v>
      </c>
      <c r="D44" s="210">
        <f>+D42-D43</f>
        <v>0</v>
      </c>
      <c r="E44" s="211">
        <f t="shared" si="4"/>
        <v>198190000</v>
      </c>
      <c r="F44" s="77">
        <f t="shared" si="4"/>
        <v>198190000</v>
      </c>
      <c r="G44" s="77">
        <f t="shared" si="4"/>
        <v>223266991</v>
      </c>
      <c r="H44" s="77">
        <f t="shared" si="4"/>
        <v>42989888</v>
      </c>
      <c r="I44" s="77">
        <f t="shared" si="4"/>
        <v>-17205358</v>
      </c>
      <c r="J44" s="77">
        <f t="shared" si="4"/>
        <v>249051521</v>
      </c>
      <c r="K44" s="77">
        <f t="shared" si="4"/>
        <v>-124451774</v>
      </c>
      <c r="L44" s="77">
        <f t="shared" si="4"/>
        <v>-2895339</v>
      </c>
      <c r="M44" s="77">
        <f t="shared" si="4"/>
        <v>181850611</v>
      </c>
      <c r="N44" s="77">
        <f t="shared" si="4"/>
        <v>54503498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303555019</v>
      </c>
      <c r="X44" s="77">
        <f t="shared" si="4"/>
        <v>99095074</v>
      </c>
      <c r="Y44" s="77">
        <f t="shared" si="4"/>
        <v>204459945</v>
      </c>
      <c r="Z44" s="212">
        <f>+IF(X44&lt;&gt;0,+(Y44/X44)*100,0)</f>
        <v>206.32705213984704</v>
      </c>
      <c r="AA44" s="210">
        <f>+AA42-AA43</f>
        <v>198190000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249669945</v>
      </c>
      <c r="D46" s="206">
        <f>SUM(D44:D45)</f>
        <v>0</v>
      </c>
      <c r="E46" s="207">
        <f t="shared" si="5"/>
        <v>198190000</v>
      </c>
      <c r="F46" s="88">
        <f t="shared" si="5"/>
        <v>198190000</v>
      </c>
      <c r="G46" s="88">
        <f t="shared" si="5"/>
        <v>223266991</v>
      </c>
      <c r="H46" s="88">
        <f t="shared" si="5"/>
        <v>42989888</v>
      </c>
      <c r="I46" s="88">
        <f t="shared" si="5"/>
        <v>-17205358</v>
      </c>
      <c r="J46" s="88">
        <f t="shared" si="5"/>
        <v>249051521</v>
      </c>
      <c r="K46" s="88">
        <f t="shared" si="5"/>
        <v>-124451774</v>
      </c>
      <c r="L46" s="88">
        <f t="shared" si="5"/>
        <v>-2895339</v>
      </c>
      <c r="M46" s="88">
        <f t="shared" si="5"/>
        <v>181850611</v>
      </c>
      <c r="N46" s="88">
        <f t="shared" si="5"/>
        <v>54503498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303555019</v>
      </c>
      <c r="X46" s="88">
        <f t="shared" si="5"/>
        <v>99095074</v>
      </c>
      <c r="Y46" s="88">
        <f t="shared" si="5"/>
        <v>204459945</v>
      </c>
      <c r="Z46" s="208">
        <f>+IF(X46&lt;&gt;0,+(Y46/X46)*100,0)</f>
        <v>206.32705213984704</v>
      </c>
      <c r="AA46" s="206">
        <f>SUM(AA44:AA45)</f>
        <v>198190000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249669945</v>
      </c>
      <c r="D48" s="217">
        <f>SUM(D46:D47)</f>
        <v>0</v>
      </c>
      <c r="E48" s="218">
        <f t="shared" si="6"/>
        <v>198190000</v>
      </c>
      <c r="F48" s="219">
        <f t="shared" si="6"/>
        <v>198190000</v>
      </c>
      <c r="G48" s="219">
        <f t="shared" si="6"/>
        <v>223266991</v>
      </c>
      <c r="H48" s="220">
        <f t="shared" si="6"/>
        <v>42989888</v>
      </c>
      <c r="I48" s="220">
        <f t="shared" si="6"/>
        <v>-17205358</v>
      </c>
      <c r="J48" s="220">
        <f t="shared" si="6"/>
        <v>249051521</v>
      </c>
      <c r="K48" s="220">
        <f t="shared" si="6"/>
        <v>-124451774</v>
      </c>
      <c r="L48" s="220">
        <f t="shared" si="6"/>
        <v>-2895339</v>
      </c>
      <c r="M48" s="219">
        <f t="shared" si="6"/>
        <v>181850611</v>
      </c>
      <c r="N48" s="219">
        <f t="shared" si="6"/>
        <v>54503498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303555019</v>
      </c>
      <c r="X48" s="220">
        <f t="shared" si="6"/>
        <v>99095074</v>
      </c>
      <c r="Y48" s="220">
        <f t="shared" si="6"/>
        <v>204459945</v>
      </c>
      <c r="Z48" s="221">
        <f>+IF(X48&lt;&gt;0,+(Y48/X48)*100,0)</f>
        <v>206.32705213984704</v>
      </c>
      <c r="AA48" s="222">
        <f>SUM(AA46:AA47)</f>
        <v>198190000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22122893</v>
      </c>
      <c r="D5" s="153">
        <f>SUM(D6:D8)</f>
        <v>0</v>
      </c>
      <c r="E5" s="154">
        <f t="shared" si="0"/>
        <v>17710000</v>
      </c>
      <c r="F5" s="100">
        <f t="shared" si="0"/>
        <v>17710000</v>
      </c>
      <c r="G5" s="100">
        <f t="shared" si="0"/>
        <v>0</v>
      </c>
      <c r="H5" s="100">
        <f t="shared" si="0"/>
        <v>0</v>
      </c>
      <c r="I5" s="100">
        <f t="shared" si="0"/>
        <v>200101</v>
      </c>
      <c r="J5" s="100">
        <f t="shared" si="0"/>
        <v>200101</v>
      </c>
      <c r="K5" s="100">
        <f t="shared" si="0"/>
        <v>-200101</v>
      </c>
      <c r="L5" s="100">
        <f t="shared" si="0"/>
        <v>155024</v>
      </c>
      <c r="M5" s="100">
        <f t="shared" si="0"/>
        <v>23101</v>
      </c>
      <c r="N5" s="100">
        <f t="shared" si="0"/>
        <v>-21976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178125</v>
      </c>
      <c r="X5" s="100">
        <f t="shared" si="0"/>
        <v>14510008</v>
      </c>
      <c r="Y5" s="100">
        <f t="shared" si="0"/>
        <v>-14331883</v>
      </c>
      <c r="Z5" s="137">
        <f>+IF(X5&lt;&gt;0,+(Y5/X5)*100,0)</f>
        <v>-98.77239902279861</v>
      </c>
      <c r="AA5" s="153">
        <f>SUM(AA6:AA8)</f>
        <v>17710000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22122893</v>
      </c>
      <c r="D7" s="157"/>
      <c r="E7" s="158">
        <v>17710000</v>
      </c>
      <c r="F7" s="159">
        <v>17710000</v>
      </c>
      <c r="G7" s="159"/>
      <c r="H7" s="159"/>
      <c r="I7" s="159">
        <v>200101</v>
      </c>
      <c r="J7" s="159">
        <v>200101</v>
      </c>
      <c r="K7" s="159">
        <v>-200101</v>
      </c>
      <c r="L7" s="159">
        <v>155024</v>
      </c>
      <c r="M7" s="159"/>
      <c r="N7" s="159">
        <v>-45077</v>
      </c>
      <c r="O7" s="159"/>
      <c r="P7" s="159"/>
      <c r="Q7" s="159"/>
      <c r="R7" s="159"/>
      <c r="S7" s="159"/>
      <c r="T7" s="159"/>
      <c r="U7" s="159"/>
      <c r="V7" s="159"/>
      <c r="W7" s="159">
        <v>155024</v>
      </c>
      <c r="X7" s="159">
        <v>14510008</v>
      </c>
      <c r="Y7" s="159">
        <v>-14354984</v>
      </c>
      <c r="Z7" s="141">
        <v>-98.93</v>
      </c>
      <c r="AA7" s="225">
        <v>17710000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>
        <v>23101</v>
      </c>
      <c r="N8" s="60">
        <v>23101</v>
      </c>
      <c r="O8" s="60"/>
      <c r="P8" s="60"/>
      <c r="Q8" s="60"/>
      <c r="R8" s="60"/>
      <c r="S8" s="60"/>
      <c r="T8" s="60"/>
      <c r="U8" s="60"/>
      <c r="V8" s="60"/>
      <c r="W8" s="60">
        <v>23101</v>
      </c>
      <c r="X8" s="60"/>
      <c r="Y8" s="60">
        <v>23101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10000000</v>
      </c>
      <c r="F9" s="100">
        <f t="shared" si="1"/>
        <v>10000000</v>
      </c>
      <c r="G9" s="100">
        <f t="shared" si="1"/>
        <v>0</v>
      </c>
      <c r="H9" s="100">
        <f t="shared" si="1"/>
        <v>3031935</v>
      </c>
      <c r="I9" s="100">
        <f t="shared" si="1"/>
        <v>1390043</v>
      </c>
      <c r="J9" s="100">
        <f t="shared" si="1"/>
        <v>4421978</v>
      </c>
      <c r="K9" s="100">
        <f t="shared" si="1"/>
        <v>1733487</v>
      </c>
      <c r="L9" s="100">
        <f t="shared" si="1"/>
        <v>0</v>
      </c>
      <c r="M9" s="100">
        <f t="shared" si="1"/>
        <v>3786878</v>
      </c>
      <c r="N9" s="100">
        <f t="shared" si="1"/>
        <v>5520365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9942343</v>
      </c>
      <c r="X9" s="100">
        <f t="shared" si="1"/>
        <v>5000002</v>
      </c>
      <c r="Y9" s="100">
        <f t="shared" si="1"/>
        <v>4942341</v>
      </c>
      <c r="Z9" s="137">
        <f>+IF(X9&lt;&gt;0,+(Y9/X9)*100,0)</f>
        <v>98.84678046128782</v>
      </c>
      <c r="AA9" s="102">
        <f>SUM(AA10:AA14)</f>
        <v>10000000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10000000</v>
      </c>
      <c r="F12" s="60">
        <v>10000000</v>
      </c>
      <c r="G12" s="60"/>
      <c r="H12" s="60">
        <v>3031935</v>
      </c>
      <c r="I12" s="60">
        <v>1390043</v>
      </c>
      <c r="J12" s="60">
        <v>4421978</v>
      </c>
      <c r="K12" s="60">
        <v>1733487</v>
      </c>
      <c r="L12" s="60"/>
      <c r="M12" s="60">
        <v>3786878</v>
      </c>
      <c r="N12" s="60">
        <v>5520365</v>
      </c>
      <c r="O12" s="60"/>
      <c r="P12" s="60"/>
      <c r="Q12" s="60"/>
      <c r="R12" s="60"/>
      <c r="S12" s="60"/>
      <c r="T12" s="60"/>
      <c r="U12" s="60"/>
      <c r="V12" s="60"/>
      <c r="W12" s="60">
        <v>9942343</v>
      </c>
      <c r="X12" s="60">
        <v>5000002</v>
      </c>
      <c r="Y12" s="60">
        <v>4942341</v>
      </c>
      <c r="Z12" s="140">
        <v>98.85</v>
      </c>
      <c r="AA12" s="62">
        <v>10000000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328106702</v>
      </c>
      <c r="D19" s="153">
        <f>SUM(D20:D23)</f>
        <v>0</v>
      </c>
      <c r="E19" s="154">
        <f t="shared" si="3"/>
        <v>223514000</v>
      </c>
      <c r="F19" s="100">
        <f t="shared" si="3"/>
        <v>223514000</v>
      </c>
      <c r="G19" s="100">
        <f t="shared" si="3"/>
        <v>21393841</v>
      </c>
      <c r="H19" s="100">
        <f t="shared" si="3"/>
        <v>22768056</v>
      </c>
      <c r="I19" s="100">
        <f t="shared" si="3"/>
        <v>23355730</v>
      </c>
      <c r="J19" s="100">
        <f t="shared" si="3"/>
        <v>67517627</v>
      </c>
      <c r="K19" s="100">
        <f t="shared" si="3"/>
        <v>20402885</v>
      </c>
      <c r="L19" s="100">
        <f t="shared" si="3"/>
        <v>14596334</v>
      </c>
      <c r="M19" s="100">
        <f t="shared" si="3"/>
        <v>47410293</v>
      </c>
      <c r="N19" s="100">
        <f t="shared" si="3"/>
        <v>82409512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149927139</v>
      </c>
      <c r="X19" s="100">
        <f t="shared" si="3"/>
        <v>111757004</v>
      </c>
      <c r="Y19" s="100">
        <f t="shared" si="3"/>
        <v>38170135</v>
      </c>
      <c r="Z19" s="137">
        <f>+IF(X19&lt;&gt;0,+(Y19/X19)*100,0)</f>
        <v>34.1545796986469</v>
      </c>
      <c r="AA19" s="102">
        <f>SUM(AA20:AA23)</f>
        <v>223514000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328106702</v>
      </c>
      <c r="D21" s="155"/>
      <c r="E21" s="156">
        <v>223514000</v>
      </c>
      <c r="F21" s="60">
        <v>223514000</v>
      </c>
      <c r="G21" s="60">
        <v>21393841</v>
      </c>
      <c r="H21" s="60">
        <v>22768056</v>
      </c>
      <c r="I21" s="60">
        <v>23355730</v>
      </c>
      <c r="J21" s="60">
        <v>67517627</v>
      </c>
      <c r="K21" s="60">
        <v>20402885</v>
      </c>
      <c r="L21" s="60">
        <v>14596334</v>
      </c>
      <c r="M21" s="60">
        <v>47410293</v>
      </c>
      <c r="N21" s="60">
        <v>82409512</v>
      </c>
      <c r="O21" s="60"/>
      <c r="P21" s="60"/>
      <c r="Q21" s="60"/>
      <c r="R21" s="60"/>
      <c r="S21" s="60"/>
      <c r="T21" s="60"/>
      <c r="U21" s="60"/>
      <c r="V21" s="60"/>
      <c r="W21" s="60">
        <v>149927139</v>
      </c>
      <c r="X21" s="60">
        <v>111757004</v>
      </c>
      <c r="Y21" s="60">
        <v>38170135</v>
      </c>
      <c r="Z21" s="140">
        <v>34.15</v>
      </c>
      <c r="AA21" s="62">
        <v>223514000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350229595</v>
      </c>
      <c r="D25" s="217">
        <f>+D5+D9+D15+D19+D24</f>
        <v>0</v>
      </c>
      <c r="E25" s="230">
        <f t="shared" si="4"/>
        <v>251224000</v>
      </c>
      <c r="F25" s="219">
        <f t="shared" si="4"/>
        <v>251224000</v>
      </c>
      <c r="G25" s="219">
        <f t="shared" si="4"/>
        <v>21393841</v>
      </c>
      <c r="H25" s="219">
        <f t="shared" si="4"/>
        <v>25799991</v>
      </c>
      <c r="I25" s="219">
        <f t="shared" si="4"/>
        <v>24945874</v>
      </c>
      <c r="J25" s="219">
        <f t="shared" si="4"/>
        <v>72139706</v>
      </c>
      <c r="K25" s="219">
        <f t="shared" si="4"/>
        <v>21936271</v>
      </c>
      <c r="L25" s="219">
        <f t="shared" si="4"/>
        <v>14751358</v>
      </c>
      <c r="M25" s="219">
        <f t="shared" si="4"/>
        <v>51220272</v>
      </c>
      <c r="N25" s="219">
        <f t="shared" si="4"/>
        <v>87907901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160047607</v>
      </c>
      <c r="X25" s="219">
        <f t="shared" si="4"/>
        <v>131267014</v>
      </c>
      <c r="Y25" s="219">
        <f t="shared" si="4"/>
        <v>28780593</v>
      </c>
      <c r="Z25" s="231">
        <f>+IF(X25&lt;&gt;0,+(Y25/X25)*100,0)</f>
        <v>21.925228679308574</v>
      </c>
      <c r="AA25" s="232">
        <f>+AA5+AA9+AA15+AA19+AA24</f>
        <v>251224000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350229595</v>
      </c>
      <c r="D28" s="155"/>
      <c r="E28" s="156">
        <v>251224000</v>
      </c>
      <c r="F28" s="60">
        <v>251224000</v>
      </c>
      <c r="G28" s="60">
        <v>21393841</v>
      </c>
      <c r="H28" s="60">
        <v>25799991</v>
      </c>
      <c r="I28" s="60">
        <v>24945874</v>
      </c>
      <c r="J28" s="60">
        <v>72139706</v>
      </c>
      <c r="K28" s="60">
        <v>21936271</v>
      </c>
      <c r="L28" s="60">
        <v>14751358</v>
      </c>
      <c r="M28" s="60">
        <v>51220272</v>
      </c>
      <c r="N28" s="60">
        <v>87907901</v>
      </c>
      <c r="O28" s="60"/>
      <c r="P28" s="60"/>
      <c r="Q28" s="60"/>
      <c r="R28" s="60"/>
      <c r="S28" s="60"/>
      <c r="T28" s="60"/>
      <c r="U28" s="60"/>
      <c r="V28" s="60"/>
      <c r="W28" s="60">
        <v>160047607</v>
      </c>
      <c r="X28" s="60">
        <v>125611998</v>
      </c>
      <c r="Y28" s="60">
        <v>34435609</v>
      </c>
      <c r="Z28" s="140">
        <v>27.41</v>
      </c>
      <c r="AA28" s="155">
        <v>251224000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350229595</v>
      </c>
      <c r="D32" s="210">
        <f>SUM(D28:D31)</f>
        <v>0</v>
      </c>
      <c r="E32" s="211">
        <f t="shared" si="5"/>
        <v>251224000</v>
      </c>
      <c r="F32" s="77">
        <f t="shared" si="5"/>
        <v>251224000</v>
      </c>
      <c r="G32" s="77">
        <f t="shared" si="5"/>
        <v>21393841</v>
      </c>
      <c r="H32" s="77">
        <f t="shared" si="5"/>
        <v>25799991</v>
      </c>
      <c r="I32" s="77">
        <f t="shared" si="5"/>
        <v>24945874</v>
      </c>
      <c r="J32" s="77">
        <f t="shared" si="5"/>
        <v>72139706</v>
      </c>
      <c r="K32" s="77">
        <f t="shared" si="5"/>
        <v>21936271</v>
      </c>
      <c r="L32" s="77">
        <f t="shared" si="5"/>
        <v>14751358</v>
      </c>
      <c r="M32" s="77">
        <f t="shared" si="5"/>
        <v>51220272</v>
      </c>
      <c r="N32" s="77">
        <f t="shared" si="5"/>
        <v>87907901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160047607</v>
      </c>
      <c r="X32" s="77">
        <f t="shared" si="5"/>
        <v>125611998</v>
      </c>
      <c r="Y32" s="77">
        <f t="shared" si="5"/>
        <v>34435609</v>
      </c>
      <c r="Z32" s="212">
        <f>+IF(X32&lt;&gt;0,+(Y32/X32)*100,0)</f>
        <v>27.41426738550883</v>
      </c>
      <c r="AA32" s="79">
        <f>SUM(AA28:AA31)</f>
        <v>251224000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350229595</v>
      </c>
      <c r="D36" s="222">
        <f>SUM(D32:D35)</f>
        <v>0</v>
      </c>
      <c r="E36" s="218">
        <f t="shared" si="6"/>
        <v>251224000</v>
      </c>
      <c r="F36" s="220">
        <f t="shared" si="6"/>
        <v>251224000</v>
      </c>
      <c r="G36" s="220">
        <f t="shared" si="6"/>
        <v>21393841</v>
      </c>
      <c r="H36" s="220">
        <f t="shared" si="6"/>
        <v>25799991</v>
      </c>
      <c r="I36" s="220">
        <f t="shared" si="6"/>
        <v>24945874</v>
      </c>
      <c r="J36" s="220">
        <f t="shared" si="6"/>
        <v>72139706</v>
      </c>
      <c r="K36" s="220">
        <f t="shared" si="6"/>
        <v>21936271</v>
      </c>
      <c r="L36" s="220">
        <f t="shared" si="6"/>
        <v>14751358</v>
      </c>
      <c r="M36" s="220">
        <f t="shared" si="6"/>
        <v>51220272</v>
      </c>
      <c r="N36" s="220">
        <f t="shared" si="6"/>
        <v>87907901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160047607</v>
      </c>
      <c r="X36" s="220">
        <f t="shared" si="6"/>
        <v>125611998</v>
      </c>
      <c r="Y36" s="220">
        <f t="shared" si="6"/>
        <v>34435609</v>
      </c>
      <c r="Z36" s="221">
        <f>+IF(X36&lt;&gt;0,+(Y36/X36)*100,0)</f>
        <v>27.41426738550883</v>
      </c>
      <c r="AA36" s="239">
        <f>SUM(AA32:AA35)</f>
        <v>251224000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4564702</v>
      </c>
      <c r="D6" s="155"/>
      <c r="E6" s="59">
        <v>10000</v>
      </c>
      <c r="F6" s="60">
        <v>10000</v>
      </c>
      <c r="G6" s="60">
        <v>-95119194</v>
      </c>
      <c r="H6" s="60">
        <v>637211</v>
      </c>
      <c r="I6" s="60">
        <v>22453411</v>
      </c>
      <c r="J6" s="60">
        <v>22453411</v>
      </c>
      <c r="K6" s="60">
        <v>-11338953</v>
      </c>
      <c r="L6" s="60">
        <v>6858024</v>
      </c>
      <c r="M6" s="60">
        <v>27356099</v>
      </c>
      <c r="N6" s="60">
        <v>27356099</v>
      </c>
      <c r="O6" s="60"/>
      <c r="P6" s="60"/>
      <c r="Q6" s="60"/>
      <c r="R6" s="60"/>
      <c r="S6" s="60"/>
      <c r="T6" s="60"/>
      <c r="U6" s="60"/>
      <c r="V6" s="60"/>
      <c r="W6" s="60">
        <v>27356099</v>
      </c>
      <c r="X6" s="60">
        <v>5000</v>
      </c>
      <c r="Y6" s="60">
        <v>27351099</v>
      </c>
      <c r="Z6" s="140">
        <v>547021.98</v>
      </c>
      <c r="AA6" s="62">
        <v>10000</v>
      </c>
    </row>
    <row r="7" spans="1:27" ht="12.75">
      <c r="A7" s="249" t="s">
        <v>144</v>
      </c>
      <c r="B7" s="182"/>
      <c r="C7" s="155">
        <v>269752675</v>
      </c>
      <c r="D7" s="155"/>
      <c r="E7" s="59">
        <v>143656478</v>
      </c>
      <c r="F7" s="60">
        <v>143656478</v>
      </c>
      <c r="G7" s="60">
        <v>556058013</v>
      </c>
      <c r="H7" s="60">
        <v>463595963</v>
      </c>
      <c r="I7" s="60">
        <v>351411717</v>
      </c>
      <c r="J7" s="60">
        <v>351411717</v>
      </c>
      <c r="K7" s="60">
        <v>335236237</v>
      </c>
      <c r="L7" s="60">
        <v>280260809</v>
      </c>
      <c r="M7" s="60">
        <v>409497519</v>
      </c>
      <c r="N7" s="60">
        <v>409497519</v>
      </c>
      <c r="O7" s="60"/>
      <c r="P7" s="60"/>
      <c r="Q7" s="60"/>
      <c r="R7" s="60"/>
      <c r="S7" s="60"/>
      <c r="T7" s="60"/>
      <c r="U7" s="60"/>
      <c r="V7" s="60"/>
      <c r="W7" s="60">
        <v>409497519</v>
      </c>
      <c r="X7" s="60">
        <v>71828239</v>
      </c>
      <c r="Y7" s="60">
        <v>337669280</v>
      </c>
      <c r="Z7" s="140">
        <v>470.11</v>
      </c>
      <c r="AA7" s="62">
        <v>143656478</v>
      </c>
    </row>
    <row r="8" spans="1:27" ht="12.75">
      <c r="A8" s="249" t="s">
        <v>145</v>
      </c>
      <c r="B8" s="182"/>
      <c r="C8" s="155">
        <v>47068114</v>
      </c>
      <c r="D8" s="155"/>
      <c r="E8" s="59">
        <v>56275696</v>
      </c>
      <c r="F8" s="60">
        <v>56275696</v>
      </c>
      <c r="G8" s="60">
        <v>107675422</v>
      </c>
      <c r="H8" s="60">
        <v>185501220</v>
      </c>
      <c r="I8" s="60">
        <v>53824164</v>
      </c>
      <c r="J8" s="60">
        <v>53824164</v>
      </c>
      <c r="K8" s="60">
        <v>72323142</v>
      </c>
      <c r="L8" s="60">
        <v>57781671</v>
      </c>
      <c r="M8" s="60">
        <v>70228010</v>
      </c>
      <c r="N8" s="60">
        <v>70228010</v>
      </c>
      <c r="O8" s="60"/>
      <c r="P8" s="60"/>
      <c r="Q8" s="60"/>
      <c r="R8" s="60"/>
      <c r="S8" s="60"/>
      <c r="T8" s="60"/>
      <c r="U8" s="60"/>
      <c r="V8" s="60"/>
      <c r="W8" s="60">
        <v>70228010</v>
      </c>
      <c r="X8" s="60">
        <v>28137848</v>
      </c>
      <c r="Y8" s="60">
        <v>42090162</v>
      </c>
      <c r="Z8" s="140">
        <v>149.59</v>
      </c>
      <c r="AA8" s="62">
        <v>56275696</v>
      </c>
    </row>
    <row r="9" spans="1:27" ht="12.75">
      <c r="A9" s="249" t="s">
        <v>146</v>
      </c>
      <c r="B9" s="182"/>
      <c r="C9" s="155">
        <v>55891535</v>
      </c>
      <c r="D9" s="155"/>
      <c r="E9" s="59">
        <v>28567337</v>
      </c>
      <c r="F9" s="60">
        <v>28567337</v>
      </c>
      <c r="G9" s="60">
        <v>57161316</v>
      </c>
      <c r="H9" s="60">
        <v>-96480858</v>
      </c>
      <c r="I9" s="60">
        <v>45235760</v>
      </c>
      <c r="J9" s="60">
        <v>45235760</v>
      </c>
      <c r="K9" s="60">
        <v>25412713</v>
      </c>
      <c r="L9" s="60">
        <v>35702985</v>
      </c>
      <c r="M9" s="60">
        <v>36306350</v>
      </c>
      <c r="N9" s="60">
        <v>36306350</v>
      </c>
      <c r="O9" s="60"/>
      <c r="P9" s="60"/>
      <c r="Q9" s="60"/>
      <c r="R9" s="60"/>
      <c r="S9" s="60"/>
      <c r="T9" s="60"/>
      <c r="U9" s="60"/>
      <c r="V9" s="60"/>
      <c r="W9" s="60">
        <v>36306350</v>
      </c>
      <c r="X9" s="60">
        <v>14283669</v>
      </c>
      <c r="Y9" s="60">
        <v>22022681</v>
      </c>
      <c r="Z9" s="140">
        <v>154.18</v>
      </c>
      <c r="AA9" s="62">
        <v>28567337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5666386</v>
      </c>
      <c r="D11" s="155"/>
      <c r="E11" s="59">
        <v>4697162</v>
      </c>
      <c r="F11" s="60">
        <v>4697162</v>
      </c>
      <c r="G11" s="60">
        <v>5238696</v>
      </c>
      <c r="H11" s="60">
        <v>5597117</v>
      </c>
      <c r="I11" s="60">
        <v>5719190</v>
      </c>
      <c r="J11" s="60">
        <v>5719190</v>
      </c>
      <c r="K11" s="60">
        <v>5689323</v>
      </c>
      <c r="L11" s="60">
        <v>5622096</v>
      </c>
      <c r="M11" s="60">
        <v>5568488</v>
      </c>
      <c r="N11" s="60">
        <v>5568488</v>
      </c>
      <c r="O11" s="60"/>
      <c r="P11" s="60"/>
      <c r="Q11" s="60"/>
      <c r="R11" s="60"/>
      <c r="S11" s="60"/>
      <c r="T11" s="60"/>
      <c r="U11" s="60"/>
      <c r="V11" s="60"/>
      <c r="W11" s="60">
        <v>5568488</v>
      </c>
      <c r="X11" s="60">
        <v>2348581</v>
      </c>
      <c r="Y11" s="60">
        <v>3219907</v>
      </c>
      <c r="Z11" s="140">
        <v>137.1</v>
      </c>
      <c r="AA11" s="62">
        <v>4697162</v>
      </c>
    </row>
    <row r="12" spans="1:27" ht="12.75">
      <c r="A12" s="250" t="s">
        <v>56</v>
      </c>
      <c r="B12" s="251"/>
      <c r="C12" s="168">
        <f aca="true" t="shared" si="0" ref="C12:Y12">SUM(C6:C11)</f>
        <v>382943412</v>
      </c>
      <c r="D12" s="168">
        <f>SUM(D6:D11)</f>
        <v>0</v>
      </c>
      <c r="E12" s="72">
        <f t="shared" si="0"/>
        <v>233206673</v>
      </c>
      <c r="F12" s="73">
        <f t="shared" si="0"/>
        <v>233206673</v>
      </c>
      <c r="G12" s="73">
        <f t="shared" si="0"/>
        <v>631014253</v>
      </c>
      <c r="H12" s="73">
        <f t="shared" si="0"/>
        <v>558850653</v>
      </c>
      <c r="I12" s="73">
        <f t="shared" si="0"/>
        <v>478644242</v>
      </c>
      <c r="J12" s="73">
        <f t="shared" si="0"/>
        <v>478644242</v>
      </c>
      <c r="K12" s="73">
        <f t="shared" si="0"/>
        <v>427322462</v>
      </c>
      <c r="L12" s="73">
        <f t="shared" si="0"/>
        <v>386225585</v>
      </c>
      <c r="M12" s="73">
        <f t="shared" si="0"/>
        <v>548956466</v>
      </c>
      <c r="N12" s="73">
        <f t="shared" si="0"/>
        <v>548956466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548956466</v>
      </c>
      <c r="X12" s="73">
        <f t="shared" si="0"/>
        <v>116603337</v>
      </c>
      <c r="Y12" s="73">
        <f t="shared" si="0"/>
        <v>432353129</v>
      </c>
      <c r="Z12" s="170">
        <f>+IF(X12&lt;&gt;0,+(Y12/X12)*100,0)</f>
        <v>370.7896704534279</v>
      </c>
      <c r="AA12" s="74">
        <f>SUM(AA6:AA11)</f>
        <v>233206673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2374194426</v>
      </c>
      <c r="D19" s="155"/>
      <c r="E19" s="59">
        <v>2443736525</v>
      </c>
      <c r="F19" s="60">
        <v>2443736525</v>
      </c>
      <c r="G19" s="60">
        <v>2383214986</v>
      </c>
      <c r="H19" s="60">
        <v>2421797171</v>
      </c>
      <c r="I19" s="60">
        <v>2446542944</v>
      </c>
      <c r="J19" s="60">
        <v>2446542944</v>
      </c>
      <c r="K19" s="60">
        <v>2449455560</v>
      </c>
      <c r="L19" s="60">
        <v>2401445793</v>
      </c>
      <c r="M19" s="60">
        <v>2505419008</v>
      </c>
      <c r="N19" s="60">
        <v>2505419008</v>
      </c>
      <c r="O19" s="60"/>
      <c r="P19" s="60"/>
      <c r="Q19" s="60"/>
      <c r="R19" s="60"/>
      <c r="S19" s="60"/>
      <c r="T19" s="60"/>
      <c r="U19" s="60"/>
      <c r="V19" s="60"/>
      <c r="W19" s="60">
        <v>2505419008</v>
      </c>
      <c r="X19" s="60">
        <v>1221868263</v>
      </c>
      <c r="Y19" s="60">
        <v>1283550745</v>
      </c>
      <c r="Z19" s="140">
        <v>105.05</v>
      </c>
      <c r="AA19" s="62">
        <v>2443736525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10192668</v>
      </c>
      <c r="D22" s="155"/>
      <c r="E22" s="59">
        <v>8014830</v>
      </c>
      <c r="F22" s="60">
        <v>8014830</v>
      </c>
      <c r="G22" s="60">
        <v>7492613</v>
      </c>
      <c r="H22" s="60">
        <v>10192668</v>
      </c>
      <c r="I22" s="60">
        <v>10392769</v>
      </c>
      <c r="J22" s="60">
        <v>10392769</v>
      </c>
      <c r="K22" s="60">
        <v>8614403</v>
      </c>
      <c r="L22" s="60">
        <v>8229461</v>
      </c>
      <c r="M22" s="60">
        <v>7831687</v>
      </c>
      <c r="N22" s="60">
        <v>7831687</v>
      </c>
      <c r="O22" s="60"/>
      <c r="P22" s="60"/>
      <c r="Q22" s="60"/>
      <c r="R22" s="60"/>
      <c r="S22" s="60"/>
      <c r="T22" s="60"/>
      <c r="U22" s="60"/>
      <c r="V22" s="60"/>
      <c r="W22" s="60">
        <v>7831687</v>
      </c>
      <c r="X22" s="60">
        <v>4007415</v>
      </c>
      <c r="Y22" s="60">
        <v>3824272</v>
      </c>
      <c r="Z22" s="140">
        <v>95.43</v>
      </c>
      <c r="AA22" s="62">
        <v>8014830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2384387094</v>
      </c>
      <c r="D24" s="168">
        <f>SUM(D15:D23)</f>
        <v>0</v>
      </c>
      <c r="E24" s="76">
        <f t="shared" si="1"/>
        <v>2451751355</v>
      </c>
      <c r="F24" s="77">
        <f t="shared" si="1"/>
        <v>2451751355</v>
      </c>
      <c r="G24" s="77">
        <f t="shared" si="1"/>
        <v>2390707599</v>
      </c>
      <c r="H24" s="77">
        <f t="shared" si="1"/>
        <v>2431989839</v>
      </c>
      <c r="I24" s="77">
        <f t="shared" si="1"/>
        <v>2456935713</v>
      </c>
      <c r="J24" s="77">
        <f t="shared" si="1"/>
        <v>2456935713</v>
      </c>
      <c r="K24" s="77">
        <f t="shared" si="1"/>
        <v>2458069963</v>
      </c>
      <c r="L24" s="77">
        <f t="shared" si="1"/>
        <v>2409675254</v>
      </c>
      <c r="M24" s="77">
        <f t="shared" si="1"/>
        <v>2513250695</v>
      </c>
      <c r="N24" s="77">
        <f t="shared" si="1"/>
        <v>2513250695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2513250695</v>
      </c>
      <c r="X24" s="77">
        <f t="shared" si="1"/>
        <v>1225875678</v>
      </c>
      <c r="Y24" s="77">
        <f t="shared" si="1"/>
        <v>1287375017</v>
      </c>
      <c r="Z24" s="212">
        <f>+IF(X24&lt;&gt;0,+(Y24/X24)*100,0)</f>
        <v>105.0167680217243</v>
      </c>
      <c r="AA24" s="79">
        <f>SUM(AA15:AA23)</f>
        <v>2451751355</v>
      </c>
    </row>
    <row r="25" spans="1:27" ht="12.75">
      <c r="A25" s="250" t="s">
        <v>159</v>
      </c>
      <c r="B25" s="251"/>
      <c r="C25" s="168">
        <f aca="true" t="shared" si="2" ref="C25:Y25">+C12+C24</f>
        <v>2767330506</v>
      </c>
      <c r="D25" s="168">
        <f>+D12+D24</f>
        <v>0</v>
      </c>
      <c r="E25" s="72">
        <f t="shared" si="2"/>
        <v>2684958028</v>
      </c>
      <c r="F25" s="73">
        <f t="shared" si="2"/>
        <v>2684958028</v>
      </c>
      <c r="G25" s="73">
        <f t="shared" si="2"/>
        <v>3021721852</v>
      </c>
      <c r="H25" s="73">
        <f t="shared" si="2"/>
        <v>2990840492</v>
      </c>
      <c r="I25" s="73">
        <f t="shared" si="2"/>
        <v>2935579955</v>
      </c>
      <c r="J25" s="73">
        <f t="shared" si="2"/>
        <v>2935579955</v>
      </c>
      <c r="K25" s="73">
        <f t="shared" si="2"/>
        <v>2885392425</v>
      </c>
      <c r="L25" s="73">
        <f t="shared" si="2"/>
        <v>2795900839</v>
      </c>
      <c r="M25" s="73">
        <f t="shared" si="2"/>
        <v>3062207161</v>
      </c>
      <c r="N25" s="73">
        <f t="shared" si="2"/>
        <v>3062207161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3062207161</v>
      </c>
      <c r="X25" s="73">
        <f t="shared" si="2"/>
        <v>1342479015</v>
      </c>
      <c r="Y25" s="73">
        <f t="shared" si="2"/>
        <v>1719728146</v>
      </c>
      <c r="Z25" s="170">
        <f>+IF(X25&lt;&gt;0,+(Y25/X25)*100,0)</f>
        <v>128.1009331829295</v>
      </c>
      <c r="AA25" s="74">
        <f>+AA12+AA24</f>
        <v>2684958028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1899396</v>
      </c>
      <c r="D30" s="155"/>
      <c r="E30" s="59"/>
      <c r="F30" s="60"/>
      <c r="G30" s="60">
        <v>353141</v>
      </c>
      <c r="H30" s="60">
        <v>1899396</v>
      </c>
      <c r="I30" s="60">
        <v>1759134</v>
      </c>
      <c r="J30" s="60">
        <v>1759134</v>
      </c>
      <c r="K30" s="60">
        <v>1336037</v>
      </c>
      <c r="L30" s="60">
        <v>1336037</v>
      </c>
      <c r="M30" s="60">
        <v>936553</v>
      </c>
      <c r="N30" s="60">
        <v>936553</v>
      </c>
      <c r="O30" s="60"/>
      <c r="P30" s="60"/>
      <c r="Q30" s="60"/>
      <c r="R30" s="60"/>
      <c r="S30" s="60"/>
      <c r="T30" s="60"/>
      <c r="U30" s="60"/>
      <c r="V30" s="60"/>
      <c r="W30" s="60">
        <v>936553</v>
      </c>
      <c r="X30" s="60"/>
      <c r="Y30" s="60">
        <v>936553</v>
      </c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242425309</v>
      </c>
      <c r="D32" s="155"/>
      <c r="E32" s="59">
        <v>120389316</v>
      </c>
      <c r="F32" s="60">
        <v>120389316</v>
      </c>
      <c r="G32" s="60">
        <v>228679096</v>
      </c>
      <c r="H32" s="60">
        <v>192341143</v>
      </c>
      <c r="I32" s="60">
        <v>154285965</v>
      </c>
      <c r="J32" s="60">
        <v>154285965</v>
      </c>
      <c r="K32" s="60">
        <v>228973316</v>
      </c>
      <c r="L32" s="60">
        <v>202368278</v>
      </c>
      <c r="M32" s="60">
        <v>234710204</v>
      </c>
      <c r="N32" s="60">
        <v>234710204</v>
      </c>
      <c r="O32" s="60"/>
      <c r="P32" s="60"/>
      <c r="Q32" s="60"/>
      <c r="R32" s="60"/>
      <c r="S32" s="60"/>
      <c r="T32" s="60"/>
      <c r="U32" s="60"/>
      <c r="V32" s="60"/>
      <c r="W32" s="60">
        <v>234710204</v>
      </c>
      <c r="X32" s="60">
        <v>60194658</v>
      </c>
      <c r="Y32" s="60">
        <v>174515546</v>
      </c>
      <c r="Z32" s="140">
        <v>289.92</v>
      </c>
      <c r="AA32" s="62">
        <v>120389316</v>
      </c>
    </row>
    <row r="33" spans="1:27" ht="12.75">
      <c r="A33" s="249" t="s">
        <v>165</v>
      </c>
      <c r="B33" s="182"/>
      <c r="C33" s="155">
        <v>10194096</v>
      </c>
      <c r="D33" s="155"/>
      <c r="E33" s="59">
        <v>11277371</v>
      </c>
      <c r="F33" s="60">
        <v>11277371</v>
      </c>
      <c r="G33" s="60">
        <v>13226202</v>
      </c>
      <c r="H33" s="60">
        <v>19143233</v>
      </c>
      <c r="I33" s="60">
        <v>19283495</v>
      </c>
      <c r="J33" s="60">
        <v>19283495</v>
      </c>
      <c r="K33" s="60">
        <v>19283495</v>
      </c>
      <c r="L33" s="60">
        <v>18637495</v>
      </c>
      <c r="M33" s="60">
        <v>13530096</v>
      </c>
      <c r="N33" s="60">
        <v>13530096</v>
      </c>
      <c r="O33" s="60"/>
      <c r="P33" s="60"/>
      <c r="Q33" s="60"/>
      <c r="R33" s="60"/>
      <c r="S33" s="60"/>
      <c r="T33" s="60"/>
      <c r="U33" s="60"/>
      <c r="V33" s="60"/>
      <c r="W33" s="60">
        <v>13530096</v>
      </c>
      <c r="X33" s="60">
        <v>5638686</v>
      </c>
      <c r="Y33" s="60">
        <v>7891410</v>
      </c>
      <c r="Z33" s="140">
        <v>139.95</v>
      </c>
      <c r="AA33" s="62">
        <v>11277371</v>
      </c>
    </row>
    <row r="34" spans="1:27" ht="12.75">
      <c r="A34" s="250" t="s">
        <v>58</v>
      </c>
      <c r="B34" s="251"/>
      <c r="C34" s="168">
        <f aca="true" t="shared" si="3" ref="C34:Y34">SUM(C29:C33)</f>
        <v>254518801</v>
      </c>
      <c r="D34" s="168">
        <f>SUM(D29:D33)</f>
        <v>0</v>
      </c>
      <c r="E34" s="72">
        <f t="shared" si="3"/>
        <v>131666687</v>
      </c>
      <c r="F34" s="73">
        <f t="shared" si="3"/>
        <v>131666687</v>
      </c>
      <c r="G34" s="73">
        <f t="shared" si="3"/>
        <v>242258439</v>
      </c>
      <c r="H34" s="73">
        <f t="shared" si="3"/>
        <v>213383772</v>
      </c>
      <c r="I34" s="73">
        <f t="shared" si="3"/>
        <v>175328594</v>
      </c>
      <c r="J34" s="73">
        <f t="shared" si="3"/>
        <v>175328594</v>
      </c>
      <c r="K34" s="73">
        <f t="shared" si="3"/>
        <v>249592848</v>
      </c>
      <c r="L34" s="73">
        <f t="shared" si="3"/>
        <v>222341810</v>
      </c>
      <c r="M34" s="73">
        <f t="shared" si="3"/>
        <v>249176853</v>
      </c>
      <c r="N34" s="73">
        <f t="shared" si="3"/>
        <v>249176853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249176853</v>
      </c>
      <c r="X34" s="73">
        <f t="shared" si="3"/>
        <v>65833344</v>
      </c>
      <c r="Y34" s="73">
        <f t="shared" si="3"/>
        <v>183343509</v>
      </c>
      <c r="Z34" s="170">
        <f>+IF(X34&lt;&gt;0,+(Y34/X34)*100,0)</f>
        <v>278.49642424361735</v>
      </c>
      <c r="AA34" s="74">
        <f>SUM(AA29:AA33)</f>
        <v>131666687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1948162</v>
      </c>
      <c r="D37" s="155"/>
      <c r="E37" s="59"/>
      <c r="F37" s="60"/>
      <c r="G37" s="60">
        <v>454115</v>
      </c>
      <c r="H37" s="60">
        <v>1948162</v>
      </c>
      <c r="I37" s="60">
        <v>1948162</v>
      </c>
      <c r="J37" s="60">
        <v>1948162</v>
      </c>
      <c r="K37" s="60">
        <v>1948162</v>
      </c>
      <c r="L37" s="60">
        <v>1948162</v>
      </c>
      <c r="M37" s="60">
        <v>1948162</v>
      </c>
      <c r="N37" s="60">
        <v>1948162</v>
      </c>
      <c r="O37" s="60"/>
      <c r="P37" s="60"/>
      <c r="Q37" s="60"/>
      <c r="R37" s="60"/>
      <c r="S37" s="60"/>
      <c r="T37" s="60"/>
      <c r="U37" s="60"/>
      <c r="V37" s="60"/>
      <c r="W37" s="60">
        <v>1948162</v>
      </c>
      <c r="X37" s="60"/>
      <c r="Y37" s="60">
        <v>1948162</v>
      </c>
      <c r="Z37" s="140"/>
      <c r="AA37" s="62"/>
    </row>
    <row r="38" spans="1:27" ht="12.75">
      <c r="A38" s="249" t="s">
        <v>165</v>
      </c>
      <c r="B38" s="182"/>
      <c r="C38" s="155">
        <v>40177682</v>
      </c>
      <c r="D38" s="155"/>
      <c r="E38" s="59">
        <v>30782719</v>
      </c>
      <c r="F38" s="60">
        <v>30782719</v>
      </c>
      <c r="G38" s="60">
        <v>24302794</v>
      </c>
      <c r="H38" s="60">
        <v>36580346</v>
      </c>
      <c r="I38" s="60">
        <v>36580346</v>
      </c>
      <c r="J38" s="60">
        <v>36580346</v>
      </c>
      <c r="K38" s="60">
        <v>36580346</v>
      </c>
      <c r="L38" s="60">
        <v>36841682</v>
      </c>
      <c r="M38" s="60">
        <v>36841682</v>
      </c>
      <c r="N38" s="60">
        <v>36841682</v>
      </c>
      <c r="O38" s="60"/>
      <c r="P38" s="60"/>
      <c r="Q38" s="60"/>
      <c r="R38" s="60"/>
      <c r="S38" s="60"/>
      <c r="T38" s="60"/>
      <c r="U38" s="60"/>
      <c r="V38" s="60"/>
      <c r="W38" s="60">
        <v>36841682</v>
      </c>
      <c r="X38" s="60">
        <v>15391360</v>
      </c>
      <c r="Y38" s="60">
        <v>21450322</v>
      </c>
      <c r="Z38" s="140">
        <v>139.37</v>
      </c>
      <c r="AA38" s="62">
        <v>30782719</v>
      </c>
    </row>
    <row r="39" spans="1:27" ht="12.75">
      <c r="A39" s="250" t="s">
        <v>59</v>
      </c>
      <c r="B39" s="253"/>
      <c r="C39" s="168">
        <f aca="true" t="shared" si="4" ref="C39:Y39">SUM(C37:C38)</f>
        <v>42125844</v>
      </c>
      <c r="D39" s="168">
        <f>SUM(D37:D38)</f>
        <v>0</v>
      </c>
      <c r="E39" s="76">
        <f t="shared" si="4"/>
        <v>30782719</v>
      </c>
      <c r="F39" s="77">
        <f t="shared" si="4"/>
        <v>30782719</v>
      </c>
      <c r="G39" s="77">
        <f t="shared" si="4"/>
        <v>24756909</v>
      </c>
      <c r="H39" s="77">
        <f t="shared" si="4"/>
        <v>38528508</v>
      </c>
      <c r="I39" s="77">
        <f t="shared" si="4"/>
        <v>38528508</v>
      </c>
      <c r="J39" s="77">
        <f t="shared" si="4"/>
        <v>38528508</v>
      </c>
      <c r="K39" s="77">
        <f t="shared" si="4"/>
        <v>38528508</v>
      </c>
      <c r="L39" s="77">
        <f t="shared" si="4"/>
        <v>38789844</v>
      </c>
      <c r="M39" s="77">
        <f t="shared" si="4"/>
        <v>38789844</v>
      </c>
      <c r="N39" s="77">
        <f t="shared" si="4"/>
        <v>38789844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38789844</v>
      </c>
      <c r="X39" s="77">
        <f t="shared" si="4"/>
        <v>15391360</v>
      </c>
      <c r="Y39" s="77">
        <f t="shared" si="4"/>
        <v>23398484</v>
      </c>
      <c r="Z39" s="212">
        <f>+IF(X39&lt;&gt;0,+(Y39/X39)*100,0)</f>
        <v>152.0234988980831</v>
      </c>
      <c r="AA39" s="79">
        <f>SUM(AA37:AA38)</f>
        <v>30782719</v>
      </c>
    </row>
    <row r="40" spans="1:27" ht="12.75">
      <c r="A40" s="250" t="s">
        <v>167</v>
      </c>
      <c r="B40" s="251"/>
      <c r="C40" s="168">
        <f aca="true" t="shared" si="5" ref="C40:Y40">+C34+C39</f>
        <v>296644645</v>
      </c>
      <c r="D40" s="168">
        <f>+D34+D39</f>
        <v>0</v>
      </c>
      <c r="E40" s="72">
        <f t="shared" si="5"/>
        <v>162449406</v>
      </c>
      <c r="F40" s="73">
        <f t="shared" si="5"/>
        <v>162449406</v>
      </c>
      <c r="G40" s="73">
        <f t="shared" si="5"/>
        <v>267015348</v>
      </c>
      <c r="H40" s="73">
        <f t="shared" si="5"/>
        <v>251912280</v>
      </c>
      <c r="I40" s="73">
        <f t="shared" si="5"/>
        <v>213857102</v>
      </c>
      <c r="J40" s="73">
        <f t="shared" si="5"/>
        <v>213857102</v>
      </c>
      <c r="K40" s="73">
        <f t="shared" si="5"/>
        <v>288121356</v>
      </c>
      <c r="L40" s="73">
        <f t="shared" si="5"/>
        <v>261131654</v>
      </c>
      <c r="M40" s="73">
        <f t="shared" si="5"/>
        <v>287966697</v>
      </c>
      <c r="N40" s="73">
        <f t="shared" si="5"/>
        <v>287966697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287966697</v>
      </c>
      <c r="X40" s="73">
        <f t="shared" si="5"/>
        <v>81224704</v>
      </c>
      <c r="Y40" s="73">
        <f t="shared" si="5"/>
        <v>206741993</v>
      </c>
      <c r="Z40" s="170">
        <f>+IF(X40&lt;&gt;0,+(Y40/X40)*100,0)</f>
        <v>254.5309281767281</v>
      </c>
      <c r="AA40" s="74">
        <f>+AA34+AA39</f>
        <v>162449406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2470685861</v>
      </c>
      <c r="D42" s="257">
        <f>+D25-D40</f>
        <v>0</v>
      </c>
      <c r="E42" s="258">
        <f t="shared" si="6"/>
        <v>2522508622</v>
      </c>
      <c r="F42" s="259">
        <f t="shared" si="6"/>
        <v>2522508622</v>
      </c>
      <c r="G42" s="259">
        <f t="shared" si="6"/>
        <v>2754706504</v>
      </c>
      <c r="H42" s="259">
        <f t="shared" si="6"/>
        <v>2738928212</v>
      </c>
      <c r="I42" s="259">
        <f t="shared" si="6"/>
        <v>2721722853</v>
      </c>
      <c r="J42" s="259">
        <f t="shared" si="6"/>
        <v>2721722853</v>
      </c>
      <c r="K42" s="259">
        <f t="shared" si="6"/>
        <v>2597271069</v>
      </c>
      <c r="L42" s="259">
        <f t="shared" si="6"/>
        <v>2534769185</v>
      </c>
      <c r="M42" s="259">
        <f t="shared" si="6"/>
        <v>2774240464</v>
      </c>
      <c r="N42" s="259">
        <f t="shared" si="6"/>
        <v>2774240464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2774240464</v>
      </c>
      <c r="X42" s="259">
        <f t="shared" si="6"/>
        <v>1261254311</v>
      </c>
      <c r="Y42" s="259">
        <f t="shared" si="6"/>
        <v>1512986153</v>
      </c>
      <c r="Z42" s="260">
        <f>+IF(X42&lt;&gt;0,+(Y42/X42)*100,0)</f>
        <v>119.95884888594843</v>
      </c>
      <c r="AA42" s="261">
        <f>+AA25-AA40</f>
        <v>2522508622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2470685861</v>
      </c>
      <c r="D45" s="155"/>
      <c r="E45" s="59">
        <v>2522508622</v>
      </c>
      <c r="F45" s="60">
        <v>2522508622</v>
      </c>
      <c r="G45" s="60">
        <v>2754706503</v>
      </c>
      <c r="H45" s="60">
        <v>2738928211</v>
      </c>
      <c r="I45" s="60">
        <v>2721722854</v>
      </c>
      <c r="J45" s="60">
        <v>2721722854</v>
      </c>
      <c r="K45" s="60">
        <v>2597271071</v>
      </c>
      <c r="L45" s="60">
        <v>2534769185</v>
      </c>
      <c r="M45" s="60">
        <v>2774240465</v>
      </c>
      <c r="N45" s="60">
        <v>2774240465</v>
      </c>
      <c r="O45" s="60"/>
      <c r="P45" s="60"/>
      <c r="Q45" s="60"/>
      <c r="R45" s="60"/>
      <c r="S45" s="60"/>
      <c r="T45" s="60"/>
      <c r="U45" s="60"/>
      <c r="V45" s="60"/>
      <c r="W45" s="60">
        <v>2774240465</v>
      </c>
      <c r="X45" s="60">
        <v>1261254311</v>
      </c>
      <c r="Y45" s="60">
        <v>1512986154</v>
      </c>
      <c r="Z45" s="139">
        <v>119.96</v>
      </c>
      <c r="AA45" s="62">
        <v>2522508622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2470685861</v>
      </c>
      <c r="D48" s="217">
        <f>SUM(D45:D47)</f>
        <v>0</v>
      </c>
      <c r="E48" s="264">
        <f t="shared" si="7"/>
        <v>2522508622</v>
      </c>
      <c r="F48" s="219">
        <f t="shared" si="7"/>
        <v>2522508622</v>
      </c>
      <c r="G48" s="219">
        <f t="shared" si="7"/>
        <v>2754706503</v>
      </c>
      <c r="H48" s="219">
        <f t="shared" si="7"/>
        <v>2738928211</v>
      </c>
      <c r="I48" s="219">
        <f t="shared" si="7"/>
        <v>2721722854</v>
      </c>
      <c r="J48" s="219">
        <f t="shared" si="7"/>
        <v>2721722854</v>
      </c>
      <c r="K48" s="219">
        <f t="shared" si="7"/>
        <v>2597271071</v>
      </c>
      <c r="L48" s="219">
        <f t="shared" si="7"/>
        <v>2534769185</v>
      </c>
      <c r="M48" s="219">
        <f t="shared" si="7"/>
        <v>2774240465</v>
      </c>
      <c r="N48" s="219">
        <f t="shared" si="7"/>
        <v>2774240465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2774240465</v>
      </c>
      <c r="X48" s="219">
        <f t="shared" si="7"/>
        <v>1261254311</v>
      </c>
      <c r="Y48" s="219">
        <f t="shared" si="7"/>
        <v>1512986154</v>
      </c>
      <c r="Z48" s="265">
        <f>+IF(X48&lt;&gt;0,+(Y48/X48)*100,0)</f>
        <v>119.9588489652346</v>
      </c>
      <c r="AA48" s="232">
        <f>SUM(AA45:AA47)</f>
        <v>2522508622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8872006</v>
      </c>
      <c r="D7" s="155"/>
      <c r="E7" s="59">
        <v>9626400</v>
      </c>
      <c r="F7" s="60">
        <v>9626400</v>
      </c>
      <c r="G7" s="60"/>
      <c r="H7" s="60"/>
      <c r="I7" s="60">
        <v>6401147</v>
      </c>
      <c r="J7" s="60">
        <v>6401147</v>
      </c>
      <c r="K7" s="60">
        <v>6467577</v>
      </c>
      <c r="L7" s="60">
        <v>5421499</v>
      </c>
      <c r="M7" s="60">
        <v>5884682</v>
      </c>
      <c r="N7" s="60">
        <v>17773758</v>
      </c>
      <c r="O7" s="60"/>
      <c r="P7" s="60"/>
      <c r="Q7" s="60"/>
      <c r="R7" s="60"/>
      <c r="S7" s="60"/>
      <c r="T7" s="60"/>
      <c r="U7" s="60"/>
      <c r="V7" s="60"/>
      <c r="W7" s="60">
        <v>24174905</v>
      </c>
      <c r="X7" s="60">
        <v>32088000</v>
      </c>
      <c r="Y7" s="60">
        <v>-7913095</v>
      </c>
      <c r="Z7" s="140">
        <v>-24.66</v>
      </c>
      <c r="AA7" s="62">
        <v>9626400</v>
      </c>
    </row>
    <row r="8" spans="1:27" ht="12.75">
      <c r="A8" s="249" t="s">
        <v>178</v>
      </c>
      <c r="B8" s="182"/>
      <c r="C8" s="155"/>
      <c r="D8" s="155"/>
      <c r="E8" s="59">
        <v>1542000</v>
      </c>
      <c r="F8" s="60">
        <v>1542000</v>
      </c>
      <c r="G8" s="60">
        <v>244899</v>
      </c>
      <c r="H8" s="60">
        <v>58506</v>
      </c>
      <c r="I8" s="60">
        <v>37953</v>
      </c>
      <c r="J8" s="60">
        <v>341358</v>
      </c>
      <c r="K8" s="60">
        <v>240799</v>
      </c>
      <c r="L8" s="60">
        <v>49114</v>
      </c>
      <c r="M8" s="60">
        <v>27499</v>
      </c>
      <c r="N8" s="60">
        <v>317412</v>
      </c>
      <c r="O8" s="60"/>
      <c r="P8" s="60"/>
      <c r="Q8" s="60"/>
      <c r="R8" s="60"/>
      <c r="S8" s="60"/>
      <c r="T8" s="60"/>
      <c r="U8" s="60"/>
      <c r="V8" s="60"/>
      <c r="W8" s="60">
        <v>658770</v>
      </c>
      <c r="X8" s="60">
        <v>771000</v>
      </c>
      <c r="Y8" s="60">
        <v>-112230</v>
      </c>
      <c r="Z8" s="140">
        <v>-14.56</v>
      </c>
      <c r="AA8" s="62">
        <v>1542000</v>
      </c>
    </row>
    <row r="9" spans="1:27" ht="12.75">
      <c r="A9" s="249" t="s">
        <v>179</v>
      </c>
      <c r="B9" s="182"/>
      <c r="C9" s="155">
        <v>619730000</v>
      </c>
      <c r="D9" s="155"/>
      <c r="E9" s="59">
        <v>554925972</v>
      </c>
      <c r="F9" s="60">
        <v>554925972</v>
      </c>
      <c r="G9" s="60">
        <v>228312333</v>
      </c>
      <c r="H9" s="60">
        <v>336483</v>
      </c>
      <c r="I9" s="60">
        <v>1539183</v>
      </c>
      <c r="J9" s="60">
        <v>230187999</v>
      </c>
      <c r="K9" s="60">
        <v>278267</v>
      </c>
      <c r="L9" s="60">
        <v>409723</v>
      </c>
      <c r="M9" s="60">
        <v>182249000</v>
      </c>
      <c r="N9" s="60">
        <v>182936990</v>
      </c>
      <c r="O9" s="60"/>
      <c r="P9" s="60"/>
      <c r="Q9" s="60"/>
      <c r="R9" s="60"/>
      <c r="S9" s="60"/>
      <c r="T9" s="60"/>
      <c r="U9" s="60"/>
      <c r="V9" s="60"/>
      <c r="W9" s="60">
        <v>413124989</v>
      </c>
      <c r="X9" s="60">
        <v>275641986</v>
      </c>
      <c r="Y9" s="60">
        <v>137483003</v>
      </c>
      <c r="Z9" s="140">
        <v>49.88</v>
      </c>
      <c r="AA9" s="62">
        <v>554925972</v>
      </c>
    </row>
    <row r="10" spans="1:27" ht="12.75">
      <c r="A10" s="249" t="s">
        <v>180</v>
      </c>
      <c r="B10" s="182"/>
      <c r="C10" s="155">
        <v>235037000</v>
      </c>
      <c r="D10" s="155"/>
      <c r="E10" s="59">
        <v>303862000</v>
      </c>
      <c r="F10" s="60">
        <v>303862000</v>
      </c>
      <c r="G10" s="60"/>
      <c r="H10" s="60">
        <v>55558324</v>
      </c>
      <c r="I10" s="60">
        <v>71183676</v>
      </c>
      <c r="J10" s="60">
        <v>126742000</v>
      </c>
      <c r="K10" s="60">
        <v>16133828</v>
      </c>
      <c r="L10" s="60">
        <v>6987693</v>
      </c>
      <c r="M10" s="60">
        <v>75168000</v>
      </c>
      <c r="N10" s="60">
        <v>98289521</v>
      </c>
      <c r="O10" s="60"/>
      <c r="P10" s="60"/>
      <c r="Q10" s="60"/>
      <c r="R10" s="60"/>
      <c r="S10" s="60"/>
      <c r="T10" s="60"/>
      <c r="U10" s="60"/>
      <c r="V10" s="60"/>
      <c r="W10" s="60">
        <v>225031521</v>
      </c>
      <c r="X10" s="60">
        <v>151931002</v>
      </c>
      <c r="Y10" s="60">
        <v>73100519</v>
      </c>
      <c r="Z10" s="140">
        <v>48.11</v>
      </c>
      <c r="AA10" s="62">
        <v>303862000</v>
      </c>
    </row>
    <row r="11" spans="1:27" ht="12.75">
      <c r="A11" s="249" t="s">
        <v>181</v>
      </c>
      <c r="B11" s="182"/>
      <c r="C11" s="155">
        <v>51513371</v>
      </c>
      <c r="D11" s="155"/>
      <c r="E11" s="59">
        <v>25740000</v>
      </c>
      <c r="F11" s="60">
        <v>25740000</v>
      </c>
      <c r="G11" s="60">
        <v>1324954</v>
      </c>
      <c r="H11" s="60">
        <v>3536443</v>
      </c>
      <c r="I11" s="60">
        <v>3698855</v>
      </c>
      <c r="J11" s="60">
        <v>8560252</v>
      </c>
      <c r="K11" s="60">
        <v>1201599</v>
      </c>
      <c r="L11" s="60">
        <v>2129692</v>
      </c>
      <c r="M11" s="60">
        <v>3696055</v>
      </c>
      <c r="N11" s="60">
        <v>7027346</v>
      </c>
      <c r="O11" s="60"/>
      <c r="P11" s="60"/>
      <c r="Q11" s="60"/>
      <c r="R11" s="60"/>
      <c r="S11" s="60"/>
      <c r="T11" s="60"/>
      <c r="U11" s="60"/>
      <c r="V11" s="60"/>
      <c r="W11" s="60">
        <v>15587598</v>
      </c>
      <c r="X11" s="60">
        <v>12870000</v>
      </c>
      <c r="Y11" s="60">
        <v>2717598</v>
      </c>
      <c r="Z11" s="140">
        <v>21.12</v>
      </c>
      <c r="AA11" s="62">
        <v>25740000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-505478171</v>
      </c>
      <c r="D14" s="155"/>
      <c r="E14" s="59">
        <v>-695252000</v>
      </c>
      <c r="F14" s="60">
        <v>-695252000</v>
      </c>
      <c r="G14" s="60">
        <v>-21844484</v>
      </c>
      <c r="H14" s="60">
        <v>-30395207</v>
      </c>
      <c r="I14" s="60">
        <v>-31093237</v>
      </c>
      <c r="J14" s="60">
        <v>-83332928</v>
      </c>
      <c r="K14" s="60">
        <v>-52262744</v>
      </c>
      <c r="L14" s="60">
        <v>-37023817</v>
      </c>
      <c r="M14" s="60">
        <v>-64362475</v>
      </c>
      <c r="N14" s="60">
        <v>-153649036</v>
      </c>
      <c r="O14" s="60"/>
      <c r="P14" s="60"/>
      <c r="Q14" s="60"/>
      <c r="R14" s="60"/>
      <c r="S14" s="60"/>
      <c r="T14" s="60"/>
      <c r="U14" s="60"/>
      <c r="V14" s="60"/>
      <c r="W14" s="60">
        <v>-236981964</v>
      </c>
      <c r="X14" s="60">
        <v>-295164454</v>
      </c>
      <c r="Y14" s="60">
        <v>58182490</v>
      </c>
      <c r="Z14" s="140">
        <v>-19.71</v>
      </c>
      <c r="AA14" s="62">
        <v>-695252000</v>
      </c>
    </row>
    <row r="15" spans="1:27" ht="12.75">
      <c r="A15" s="249" t="s">
        <v>40</v>
      </c>
      <c r="B15" s="182"/>
      <c r="C15" s="155">
        <v>-473782</v>
      </c>
      <c r="D15" s="155"/>
      <c r="E15" s="59">
        <v>-470000</v>
      </c>
      <c r="F15" s="60">
        <v>-470000</v>
      </c>
      <c r="G15" s="60"/>
      <c r="H15" s="60"/>
      <c r="I15" s="60"/>
      <c r="J15" s="60"/>
      <c r="K15" s="60">
        <v>-91406</v>
      </c>
      <c r="L15" s="60"/>
      <c r="M15" s="60">
        <v>-80471</v>
      </c>
      <c r="N15" s="60">
        <v>-171877</v>
      </c>
      <c r="O15" s="60"/>
      <c r="P15" s="60"/>
      <c r="Q15" s="60"/>
      <c r="R15" s="60"/>
      <c r="S15" s="60"/>
      <c r="T15" s="60"/>
      <c r="U15" s="60"/>
      <c r="V15" s="60"/>
      <c r="W15" s="60">
        <v>-171877</v>
      </c>
      <c r="X15" s="60">
        <v>-234998</v>
      </c>
      <c r="Y15" s="60">
        <v>63121</v>
      </c>
      <c r="Z15" s="140">
        <v>-26.86</v>
      </c>
      <c r="AA15" s="62">
        <v>-470000</v>
      </c>
    </row>
    <row r="16" spans="1:27" ht="12.75">
      <c r="A16" s="249" t="s">
        <v>42</v>
      </c>
      <c r="B16" s="182"/>
      <c r="C16" s="155">
        <v>-3000000</v>
      </c>
      <c r="D16" s="155"/>
      <c r="E16" s="59">
        <v>-3300000</v>
      </c>
      <c r="F16" s="60">
        <v>-3300000</v>
      </c>
      <c r="G16" s="60"/>
      <c r="H16" s="60"/>
      <c r="I16" s="60">
        <v>-117190000</v>
      </c>
      <c r="J16" s="60">
        <v>-117190000</v>
      </c>
      <c r="K16" s="60"/>
      <c r="L16" s="60"/>
      <c r="M16" s="60">
        <v>-1650000</v>
      </c>
      <c r="N16" s="60">
        <v>-1650000</v>
      </c>
      <c r="O16" s="60"/>
      <c r="P16" s="60"/>
      <c r="Q16" s="60"/>
      <c r="R16" s="60"/>
      <c r="S16" s="60"/>
      <c r="T16" s="60"/>
      <c r="U16" s="60"/>
      <c r="V16" s="60"/>
      <c r="W16" s="60">
        <v>-118840000</v>
      </c>
      <c r="X16" s="60">
        <v>-1650000</v>
      </c>
      <c r="Y16" s="60">
        <v>-117190000</v>
      </c>
      <c r="Z16" s="140">
        <v>7102.42</v>
      </c>
      <c r="AA16" s="62">
        <v>-3300000</v>
      </c>
    </row>
    <row r="17" spans="1:27" ht="12.75">
      <c r="A17" s="250" t="s">
        <v>185</v>
      </c>
      <c r="B17" s="251"/>
      <c r="C17" s="168">
        <f aca="true" t="shared" si="0" ref="C17:Y17">SUM(C6:C16)</f>
        <v>406200424</v>
      </c>
      <c r="D17" s="168">
        <f t="shared" si="0"/>
        <v>0</v>
      </c>
      <c r="E17" s="72">
        <f t="shared" si="0"/>
        <v>196674372</v>
      </c>
      <c r="F17" s="73">
        <f t="shared" si="0"/>
        <v>196674372</v>
      </c>
      <c r="G17" s="73">
        <f t="shared" si="0"/>
        <v>208037702</v>
      </c>
      <c r="H17" s="73">
        <f t="shared" si="0"/>
        <v>29094549</v>
      </c>
      <c r="I17" s="73">
        <f t="shared" si="0"/>
        <v>-65422423</v>
      </c>
      <c r="J17" s="73">
        <f t="shared" si="0"/>
        <v>171709828</v>
      </c>
      <c r="K17" s="73">
        <f t="shared" si="0"/>
        <v>-28032080</v>
      </c>
      <c r="L17" s="73">
        <f t="shared" si="0"/>
        <v>-22026096</v>
      </c>
      <c r="M17" s="73">
        <f t="shared" si="0"/>
        <v>200932290</v>
      </c>
      <c r="N17" s="73">
        <f t="shared" si="0"/>
        <v>150874114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322583942</v>
      </c>
      <c r="X17" s="73">
        <f t="shared" si="0"/>
        <v>176252536</v>
      </c>
      <c r="Y17" s="73">
        <f t="shared" si="0"/>
        <v>146331406</v>
      </c>
      <c r="Z17" s="170">
        <f>+IF(X17&lt;&gt;0,+(Y17/X17)*100,0)</f>
        <v>83.02371660626773</v>
      </c>
      <c r="AA17" s="74">
        <f>SUM(AA6:AA16)</f>
        <v>196674372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243633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-382459724</v>
      </c>
      <c r="D26" s="155"/>
      <c r="E26" s="59">
        <v>-251223980</v>
      </c>
      <c r="F26" s="60">
        <v>-251223980</v>
      </c>
      <c r="G26" s="60">
        <v>-21393841</v>
      </c>
      <c r="H26" s="60">
        <v>-25799991</v>
      </c>
      <c r="I26" s="60">
        <v>-24945874</v>
      </c>
      <c r="J26" s="60">
        <v>-72139706</v>
      </c>
      <c r="K26" s="60">
        <v>-21936271</v>
      </c>
      <c r="L26" s="60">
        <v>-14751358</v>
      </c>
      <c r="M26" s="60">
        <v>-51220273</v>
      </c>
      <c r="N26" s="60">
        <v>-87907902</v>
      </c>
      <c r="O26" s="60"/>
      <c r="P26" s="60"/>
      <c r="Q26" s="60"/>
      <c r="R26" s="60"/>
      <c r="S26" s="60"/>
      <c r="T26" s="60"/>
      <c r="U26" s="60"/>
      <c r="V26" s="60"/>
      <c r="W26" s="60">
        <v>-160047608</v>
      </c>
      <c r="X26" s="60">
        <v>-124086990</v>
      </c>
      <c r="Y26" s="60">
        <v>-35960618</v>
      </c>
      <c r="Z26" s="140">
        <v>28.98</v>
      </c>
      <c r="AA26" s="62">
        <v>-251223980</v>
      </c>
    </row>
    <row r="27" spans="1:27" ht="12.75">
      <c r="A27" s="250" t="s">
        <v>192</v>
      </c>
      <c r="B27" s="251"/>
      <c r="C27" s="168">
        <f aca="true" t="shared" si="1" ref="C27:Y27">SUM(C21:C26)</f>
        <v>-382216091</v>
      </c>
      <c r="D27" s="168">
        <f>SUM(D21:D26)</f>
        <v>0</v>
      </c>
      <c r="E27" s="72">
        <f t="shared" si="1"/>
        <v>-251223980</v>
      </c>
      <c r="F27" s="73">
        <f t="shared" si="1"/>
        <v>-251223980</v>
      </c>
      <c r="G27" s="73">
        <f t="shared" si="1"/>
        <v>-21393841</v>
      </c>
      <c r="H27" s="73">
        <f t="shared" si="1"/>
        <v>-25799991</v>
      </c>
      <c r="I27" s="73">
        <f t="shared" si="1"/>
        <v>-24945874</v>
      </c>
      <c r="J27" s="73">
        <f t="shared" si="1"/>
        <v>-72139706</v>
      </c>
      <c r="K27" s="73">
        <f t="shared" si="1"/>
        <v>-21936271</v>
      </c>
      <c r="L27" s="73">
        <f t="shared" si="1"/>
        <v>-14751358</v>
      </c>
      <c r="M27" s="73">
        <f t="shared" si="1"/>
        <v>-51220273</v>
      </c>
      <c r="N27" s="73">
        <f t="shared" si="1"/>
        <v>-87907902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-160047608</v>
      </c>
      <c r="X27" s="73">
        <f t="shared" si="1"/>
        <v>-124086990</v>
      </c>
      <c r="Y27" s="73">
        <f t="shared" si="1"/>
        <v>-35960618</v>
      </c>
      <c r="Z27" s="170">
        <f>+IF(X27&lt;&gt;0,+(Y27/X27)*100,0)</f>
        <v>28.980167864495705</v>
      </c>
      <c r="AA27" s="74">
        <f>SUM(AA21:AA26)</f>
        <v>-251223980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3705697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3705697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27690030</v>
      </c>
      <c r="D38" s="153">
        <f>+D17+D27+D36</f>
        <v>0</v>
      </c>
      <c r="E38" s="99">
        <f t="shared" si="3"/>
        <v>-54549608</v>
      </c>
      <c r="F38" s="100">
        <f t="shared" si="3"/>
        <v>-54549608</v>
      </c>
      <c r="G38" s="100">
        <f t="shared" si="3"/>
        <v>186643861</v>
      </c>
      <c r="H38" s="100">
        <f t="shared" si="3"/>
        <v>3294558</v>
      </c>
      <c r="I38" s="100">
        <f t="shared" si="3"/>
        <v>-90368297</v>
      </c>
      <c r="J38" s="100">
        <f t="shared" si="3"/>
        <v>99570122</v>
      </c>
      <c r="K38" s="100">
        <f t="shared" si="3"/>
        <v>-49968351</v>
      </c>
      <c r="L38" s="100">
        <f t="shared" si="3"/>
        <v>-36777454</v>
      </c>
      <c r="M38" s="100">
        <f t="shared" si="3"/>
        <v>149712017</v>
      </c>
      <c r="N38" s="100">
        <f t="shared" si="3"/>
        <v>62966212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162536334</v>
      </c>
      <c r="X38" s="100">
        <f t="shared" si="3"/>
        <v>52165546</v>
      </c>
      <c r="Y38" s="100">
        <f t="shared" si="3"/>
        <v>110370788</v>
      </c>
      <c r="Z38" s="137">
        <f>+IF(X38&lt;&gt;0,+(Y38/X38)*100,0)</f>
        <v>211.57794073505914</v>
      </c>
      <c r="AA38" s="102">
        <f>+AA17+AA27+AA36</f>
        <v>-54549608</v>
      </c>
    </row>
    <row r="39" spans="1:27" ht="12.75">
      <c r="A39" s="249" t="s">
        <v>200</v>
      </c>
      <c r="B39" s="182"/>
      <c r="C39" s="153">
        <v>246627348</v>
      </c>
      <c r="D39" s="153"/>
      <c r="E39" s="99">
        <v>180328000</v>
      </c>
      <c r="F39" s="100">
        <v>180328000</v>
      </c>
      <c r="G39" s="100">
        <v>274294778</v>
      </c>
      <c r="H39" s="100">
        <v>460938639</v>
      </c>
      <c r="I39" s="100">
        <v>464233197</v>
      </c>
      <c r="J39" s="100">
        <v>274294778</v>
      </c>
      <c r="K39" s="100">
        <v>373864900</v>
      </c>
      <c r="L39" s="100">
        <v>323896549</v>
      </c>
      <c r="M39" s="100">
        <v>287119095</v>
      </c>
      <c r="N39" s="100">
        <v>373864900</v>
      </c>
      <c r="O39" s="100"/>
      <c r="P39" s="100"/>
      <c r="Q39" s="100"/>
      <c r="R39" s="100"/>
      <c r="S39" s="100"/>
      <c r="T39" s="100"/>
      <c r="U39" s="100"/>
      <c r="V39" s="100"/>
      <c r="W39" s="100">
        <v>274294778</v>
      </c>
      <c r="X39" s="100">
        <v>180328000</v>
      </c>
      <c r="Y39" s="100">
        <v>93966778</v>
      </c>
      <c r="Z39" s="137">
        <v>52.11</v>
      </c>
      <c r="AA39" s="102">
        <v>180328000</v>
      </c>
    </row>
    <row r="40" spans="1:27" ht="12.75">
      <c r="A40" s="269" t="s">
        <v>201</v>
      </c>
      <c r="B40" s="256"/>
      <c r="C40" s="257">
        <v>274317378</v>
      </c>
      <c r="D40" s="257"/>
      <c r="E40" s="258">
        <v>125778392</v>
      </c>
      <c r="F40" s="259">
        <v>125778392</v>
      </c>
      <c r="G40" s="259">
        <v>460938639</v>
      </c>
      <c r="H40" s="259">
        <v>464233197</v>
      </c>
      <c r="I40" s="259">
        <v>373864900</v>
      </c>
      <c r="J40" s="259">
        <v>373864900</v>
      </c>
      <c r="K40" s="259">
        <v>323896549</v>
      </c>
      <c r="L40" s="259">
        <v>287119095</v>
      </c>
      <c r="M40" s="259">
        <v>436831112</v>
      </c>
      <c r="N40" s="259">
        <v>436831112</v>
      </c>
      <c r="O40" s="259"/>
      <c r="P40" s="259"/>
      <c r="Q40" s="259"/>
      <c r="R40" s="259"/>
      <c r="S40" s="259"/>
      <c r="T40" s="259"/>
      <c r="U40" s="259"/>
      <c r="V40" s="259"/>
      <c r="W40" s="259">
        <v>436831112</v>
      </c>
      <c r="X40" s="259">
        <v>232493546</v>
      </c>
      <c r="Y40" s="259">
        <v>204337566</v>
      </c>
      <c r="Z40" s="260">
        <v>87.89</v>
      </c>
      <c r="AA40" s="261">
        <v>125778392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350229595</v>
      </c>
      <c r="D5" s="200">
        <f t="shared" si="0"/>
        <v>0</v>
      </c>
      <c r="E5" s="106">
        <f t="shared" si="0"/>
        <v>219224000</v>
      </c>
      <c r="F5" s="106">
        <f t="shared" si="0"/>
        <v>219224000</v>
      </c>
      <c r="G5" s="106">
        <f t="shared" si="0"/>
        <v>21393841</v>
      </c>
      <c r="H5" s="106">
        <f t="shared" si="0"/>
        <v>25799991</v>
      </c>
      <c r="I5" s="106">
        <f t="shared" si="0"/>
        <v>24945874</v>
      </c>
      <c r="J5" s="106">
        <f t="shared" si="0"/>
        <v>72139706</v>
      </c>
      <c r="K5" s="106">
        <f t="shared" si="0"/>
        <v>21936271</v>
      </c>
      <c r="L5" s="106">
        <f t="shared" si="0"/>
        <v>14751358</v>
      </c>
      <c r="M5" s="106">
        <f t="shared" si="0"/>
        <v>51220272</v>
      </c>
      <c r="N5" s="106">
        <f t="shared" si="0"/>
        <v>87907901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160047607</v>
      </c>
      <c r="X5" s="106">
        <f t="shared" si="0"/>
        <v>109612000</v>
      </c>
      <c r="Y5" s="106">
        <f t="shared" si="0"/>
        <v>50435607</v>
      </c>
      <c r="Z5" s="201">
        <f>+IF(X5&lt;&gt;0,+(Y5/X5)*100,0)</f>
        <v>46.012851695069884</v>
      </c>
      <c r="AA5" s="199">
        <f>SUM(AA11:AA18)</f>
        <v>219224000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>
        <v>77072056</v>
      </c>
      <c r="D8" s="156"/>
      <c r="E8" s="60">
        <v>197314000</v>
      </c>
      <c r="F8" s="60">
        <v>197314000</v>
      </c>
      <c r="G8" s="60">
        <v>21393841</v>
      </c>
      <c r="H8" s="60">
        <v>22768056</v>
      </c>
      <c r="I8" s="60">
        <v>23355730</v>
      </c>
      <c r="J8" s="60">
        <v>67517627</v>
      </c>
      <c r="K8" s="60">
        <v>20402885</v>
      </c>
      <c r="L8" s="60">
        <v>14596334</v>
      </c>
      <c r="M8" s="60">
        <v>47410293</v>
      </c>
      <c r="N8" s="60">
        <v>82409512</v>
      </c>
      <c r="O8" s="60"/>
      <c r="P8" s="60"/>
      <c r="Q8" s="60"/>
      <c r="R8" s="60"/>
      <c r="S8" s="60"/>
      <c r="T8" s="60"/>
      <c r="U8" s="60"/>
      <c r="V8" s="60"/>
      <c r="W8" s="60">
        <v>149927139</v>
      </c>
      <c r="X8" s="60">
        <v>98657000</v>
      </c>
      <c r="Y8" s="60">
        <v>51270139</v>
      </c>
      <c r="Z8" s="140">
        <v>51.97</v>
      </c>
      <c r="AA8" s="155">
        <v>197314000</v>
      </c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251034646</v>
      </c>
      <c r="D10" s="156"/>
      <c r="E10" s="60"/>
      <c r="F10" s="60"/>
      <c r="G10" s="60"/>
      <c r="H10" s="60"/>
      <c r="I10" s="60"/>
      <c r="J10" s="60"/>
      <c r="K10" s="60"/>
      <c r="L10" s="60">
        <v>155024</v>
      </c>
      <c r="M10" s="60"/>
      <c r="N10" s="60">
        <v>155024</v>
      </c>
      <c r="O10" s="60"/>
      <c r="P10" s="60"/>
      <c r="Q10" s="60"/>
      <c r="R10" s="60"/>
      <c r="S10" s="60"/>
      <c r="T10" s="60"/>
      <c r="U10" s="60"/>
      <c r="V10" s="60"/>
      <c r="W10" s="60">
        <v>155024</v>
      </c>
      <c r="X10" s="60"/>
      <c r="Y10" s="60">
        <v>155024</v>
      </c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328106702</v>
      </c>
      <c r="D11" s="294">
        <f t="shared" si="1"/>
        <v>0</v>
      </c>
      <c r="E11" s="295">
        <f t="shared" si="1"/>
        <v>197314000</v>
      </c>
      <c r="F11" s="295">
        <f t="shared" si="1"/>
        <v>197314000</v>
      </c>
      <c r="G11" s="295">
        <f t="shared" si="1"/>
        <v>21393841</v>
      </c>
      <c r="H11" s="295">
        <f t="shared" si="1"/>
        <v>22768056</v>
      </c>
      <c r="I11" s="295">
        <f t="shared" si="1"/>
        <v>23355730</v>
      </c>
      <c r="J11" s="295">
        <f t="shared" si="1"/>
        <v>67517627</v>
      </c>
      <c r="K11" s="295">
        <f t="shared" si="1"/>
        <v>20402885</v>
      </c>
      <c r="L11" s="295">
        <f t="shared" si="1"/>
        <v>14751358</v>
      </c>
      <c r="M11" s="295">
        <f t="shared" si="1"/>
        <v>47410293</v>
      </c>
      <c r="N11" s="295">
        <f t="shared" si="1"/>
        <v>82564536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150082163</v>
      </c>
      <c r="X11" s="295">
        <f t="shared" si="1"/>
        <v>98657000</v>
      </c>
      <c r="Y11" s="295">
        <f t="shared" si="1"/>
        <v>51425163</v>
      </c>
      <c r="Z11" s="296">
        <f>+IF(X11&lt;&gt;0,+(Y11/X11)*100,0)</f>
        <v>52.125204496386466</v>
      </c>
      <c r="AA11" s="297">
        <f>SUM(AA6:AA10)</f>
        <v>197314000</v>
      </c>
    </row>
    <row r="12" spans="1:27" ht="12.75">
      <c r="A12" s="298" t="s">
        <v>212</v>
      </c>
      <c r="B12" s="136"/>
      <c r="C12" s="62"/>
      <c r="D12" s="156"/>
      <c r="E12" s="60">
        <v>10000000</v>
      </c>
      <c r="F12" s="60">
        <v>10000000</v>
      </c>
      <c r="G12" s="60"/>
      <c r="H12" s="60">
        <v>3031935</v>
      </c>
      <c r="I12" s="60">
        <v>1390043</v>
      </c>
      <c r="J12" s="60">
        <v>4421978</v>
      </c>
      <c r="K12" s="60">
        <v>1733487</v>
      </c>
      <c r="L12" s="60"/>
      <c r="M12" s="60"/>
      <c r="N12" s="60">
        <v>1733487</v>
      </c>
      <c r="O12" s="60"/>
      <c r="P12" s="60"/>
      <c r="Q12" s="60"/>
      <c r="R12" s="60"/>
      <c r="S12" s="60"/>
      <c r="T12" s="60"/>
      <c r="U12" s="60"/>
      <c r="V12" s="60"/>
      <c r="W12" s="60">
        <v>6155465</v>
      </c>
      <c r="X12" s="60">
        <v>5000000</v>
      </c>
      <c r="Y12" s="60">
        <v>1155465</v>
      </c>
      <c r="Z12" s="140">
        <v>23.11</v>
      </c>
      <c r="AA12" s="155">
        <v>10000000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19097419</v>
      </c>
      <c r="D15" s="156"/>
      <c r="E15" s="60">
        <v>11910000</v>
      </c>
      <c r="F15" s="60">
        <v>11910000</v>
      </c>
      <c r="G15" s="60"/>
      <c r="H15" s="60"/>
      <c r="I15" s="60"/>
      <c r="J15" s="60"/>
      <c r="K15" s="60"/>
      <c r="L15" s="60"/>
      <c r="M15" s="60">
        <v>3809979</v>
      </c>
      <c r="N15" s="60">
        <v>3809979</v>
      </c>
      <c r="O15" s="60"/>
      <c r="P15" s="60"/>
      <c r="Q15" s="60"/>
      <c r="R15" s="60"/>
      <c r="S15" s="60"/>
      <c r="T15" s="60"/>
      <c r="U15" s="60"/>
      <c r="V15" s="60"/>
      <c r="W15" s="60">
        <v>3809979</v>
      </c>
      <c r="X15" s="60">
        <v>5955000</v>
      </c>
      <c r="Y15" s="60">
        <v>-2145021</v>
      </c>
      <c r="Z15" s="140">
        <v>-36.02</v>
      </c>
      <c r="AA15" s="155">
        <v>11910000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3025474</v>
      </c>
      <c r="D18" s="276"/>
      <c r="E18" s="82"/>
      <c r="F18" s="82"/>
      <c r="G18" s="82"/>
      <c r="H18" s="82"/>
      <c r="I18" s="82">
        <v>200101</v>
      </c>
      <c r="J18" s="82">
        <v>200101</v>
      </c>
      <c r="K18" s="82">
        <v>-200101</v>
      </c>
      <c r="L18" s="82"/>
      <c r="M18" s="82"/>
      <c r="N18" s="82">
        <v>-200101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32000000</v>
      </c>
      <c r="F20" s="100">
        <f t="shared" si="2"/>
        <v>32000000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16000000</v>
      </c>
      <c r="Y20" s="100">
        <f t="shared" si="2"/>
        <v>-16000000</v>
      </c>
      <c r="Z20" s="137">
        <f>+IF(X20&lt;&gt;0,+(Y20/X20)*100,0)</f>
        <v>-100</v>
      </c>
      <c r="AA20" s="153">
        <f>SUM(AA26:AA33)</f>
        <v>32000000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>
        <v>26200000</v>
      </c>
      <c r="F23" s="60">
        <v>26200000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13100000</v>
      </c>
      <c r="Y23" s="60">
        <v>-13100000</v>
      </c>
      <c r="Z23" s="140">
        <v>-100</v>
      </c>
      <c r="AA23" s="155">
        <v>26200000</v>
      </c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26200000</v>
      </c>
      <c r="F26" s="295">
        <f t="shared" si="3"/>
        <v>26200000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13100000</v>
      </c>
      <c r="Y26" s="295">
        <f t="shared" si="3"/>
        <v>-13100000</v>
      </c>
      <c r="Z26" s="296">
        <f>+IF(X26&lt;&gt;0,+(Y26/X26)*100,0)</f>
        <v>-100</v>
      </c>
      <c r="AA26" s="297">
        <f>SUM(AA21:AA25)</f>
        <v>26200000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>
        <v>1000000</v>
      </c>
      <c r="F28" s="275">
        <v>1000000</v>
      </c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>
        <v>500000</v>
      </c>
      <c r="Y28" s="275">
        <v>-500000</v>
      </c>
      <c r="Z28" s="140">
        <v>-100</v>
      </c>
      <c r="AA28" s="277">
        <v>1000000</v>
      </c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>
        <v>3050000</v>
      </c>
      <c r="F30" s="60">
        <v>3050000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1525000</v>
      </c>
      <c r="Y30" s="60">
        <v>-1525000</v>
      </c>
      <c r="Z30" s="140">
        <v>-100</v>
      </c>
      <c r="AA30" s="155">
        <v>3050000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>
        <v>1750000</v>
      </c>
      <c r="F33" s="82">
        <v>1750000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875000</v>
      </c>
      <c r="Y33" s="82">
        <v>-875000</v>
      </c>
      <c r="Z33" s="270">
        <v>-100</v>
      </c>
      <c r="AA33" s="278">
        <v>1750000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77072056</v>
      </c>
      <c r="D38" s="156">
        <f t="shared" si="4"/>
        <v>0</v>
      </c>
      <c r="E38" s="60">
        <f t="shared" si="4"/>
        <v>223514000</v>
      </c>
      <c r="F38" s="60">
        <f t="shared" si="4"/>
        <v>223514000</v>
      </c>
      <c r="G38" s="60">
        <f t="shared" si="4"/>
        <v>21393841</v>
      </c>
      <c r="H38" s="60">
        <f t="shared" si="4"/>
        <v>22768056</v>
      </c>
      <c r="I38" s="60">
        <f t="shared" si="4"/>
        <v>23355730</v>
      </c>
      <c r="J38" s="60">
        <f t="shared" si="4"/>
        <v>67517627</v>
      </c>
      <c r="K38" s="60">
        <f t="shared" si="4"/>
        <v>20402885</v>
      </c>
      <c r="L38" s="60">
        <f t="shared" si="4"/>
        <v>14596334</v>
      </c>
      <c r="M38" s="60">
        <f t="shared" si="4"/>
        <v>47410293</v>
      </c>
      <c r="N38" s="60">
        <f t="shared" si="4"/>
        <v>82409512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149927139</v>
      </c>
      <c r="X38" s="60">
        <f t="shared" si="4"/>
        <v>111757000</v>
      </c>
      <c r="Y38" s="60">
        <f t="shared" si="4"/>
        <v>38170139</v>
      </c>
      <c r="Z38" s="140">
        <f t="shared" si="5"/>
        <v>34.154584500299755</v>
      </c>
      <c r="AA38" s="155">
        <f>AA8+AA23</f>
        <v>223514000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251034646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155024</v>
      </c>
      <c r="M40" s="60">
        <f t="shared" si="4"/>
        <v>0</v>
      </c>
      <c r="N40" s="60">
        <f t="shared" si="4"/>
        <v>155024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155024</v>
      </c>
      <c r="X40" s="60">
        <f t="shared" si="4"/>
        <v>0</v>
      </c>
      <c r="Y40" s="60">
        <f t="shared" si="4"/>
        <v>155024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328106702</v>
      </c>
      <c r="D41" s="294">
        <f t="shared" si="6"/>
        <v>0</v>
      </c>
      <c r="E41" s="295">
        <f t="shared" si="6"/>
        <v>223514000</v>
      </c>
      <c r="F41" s="295">
        <f t="shared" si="6"/>
        <v>223514000</v>
      </c>
      <c r="G41" s="295">
        <f t="shared" si="6"/>
        <v>21393841</v>
      </c>
      <c r="H41" s="295">
        <f t="shared" si="6"/>
        <v>22768056</v>
      </c>
      <c r="I41" s="295">
        <f t="shared" si="6"/>
        <v>23355730</v>
      </c>
      <c r="J41" s="295">
        <f t="shared" si="6"/>
        <v>67517627</v>
      </c>
      <c r="K41" s="295">
        <f t="shared" si="6"/>
        <v>20402885</v>
      </c>
      <c r="L41" s="295">
        <f t="shared" si="6"/>
        <v>14751358</v>
      </c>
      <c r="M41" s="295">
        <f t="shared" si="6"/>
        <v>47410293</v>
      </c>
      <c r="N41" s="295">
        <f t="shared" si="6"/>
        <v>82564536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150082163</v>
      </c>
      <c r="X41" s="295">
        <f t="shared" si="6"/>
        <v>111757000</v>
      </c>
      <c r="Y41" s="295">
        <f t="shared" si="6"/>
        <v>38325163</v>
      </c>
      <c r="Z41" s="296">
        <f t="shared" si="5"/>
        <v>34.29329974856161</v>
      </c>
      <c r="AA41" s="297">
        <f>SUM(AA36:AA40)</f>
        <v>223514000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10000000</v>
      </c>
      <c r="F42" s="54">
        <f t="shared" si="7"/>
        <v>10000000</v>
      </c>
      <c r="G42" s="54">
        <f t="shared" si="7"/>
        <v>0</v>
      </c>
      <c r="H42" s="54">
        <f t="shared" si="7"/>
        <v>3031935</v>
      </c>
      <c r="I42" s="54">
        <f t="shared" si="7"/>
        <v>1390043</v>
      </c>
      <c r="J42" s="54">
        <f t="shared" si="7"/>
        <v>4421978</v>
      </c>
      <c r="K42" s="54">
        <f t="shared" si="7"/>
        <v>1733487</v>
      </c>
      <c r="L42" s="54">
        <f t="shared" si="7"/>
        <v>0</v>
      </c>
      <c r="M42" s="54">
        <f t="shared" si="7"/>
        <v>0</v>
      </c>
      <c r="N42" s="54">
        <f t="shared" si="7"/>
        <v>1733487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6155465</v>
      </c>
      <c r="X42" s="54">
        <f t="shared" si="7"/>
        <v>5000000</v>
      </c>
      <c r="Y42" s="54">
        <f t="shared" si="7"/>
        <v>1155465</v>
      </c>
      <c r="Z42" s="184">
        <f t="shared" si="5"/>
        <v>23.109299999999998</v>
      </c>
      <c r="AA42" s="130">
        <f aca="true" t="shared" si="8" ref="AA42:AA48">AA12+AA27</f>
        <v>10000000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1000000</v>
      </c>
      <c r="F43" s="305">
        <f t="shared" si="7"/>
        <v>1000000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500000</v>
      </c>
      <c r="Y43" s="305">
        <f t="shared" si="7"/>
        <v>-500000</v>
      </c>
      <c r="Z43" s="306">
        <f t="shared" si="5"/>
        <v>-100</v>
      </c>
      <c r="AA43" s="307">
        <f t="shared" si="8"/>
        <v>1000000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19097419</v>
      </c>
      <c r="D45" s="129">
        <f t="shared" si="7"/>
        <v>0</v>
      </c>
      <c r="E45" s="54">
        <f t="shared" si="7"/>
        <v>14960000</v>
      </c>
      <c r="F45" s="54">
        <f t="shared" si="7"/>
        <v>14960000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3809979</v>
      </c>
      <c r="N45" s="54">
        <f t="shared" si="7"/>
        <v>3809979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3809979</v>
      </c>
      <c r="X45" s="54">
        <f t="shared" si="7"/>
        <v>7480000</v>
      </c>
      <c r="Y45" s="54">
        <f t="shared" si="7"/>
        <v>-3670021</v>
      </c>
      <c r="Z45" s="184">
        <f t="shared" si="5"/>
        <v>-49.06445187165775</v>
      </c>
      <c r="AA45" s="130">
        <f t="shared" si="8"/>
        <v>14960000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3025474</v>
      </c>
      <c r="D48" s="129">
        <f t="shared" si="7"/>
        <v>0</v>
      </c>
      <c r="E48" s="54">
        <f t="shared" si="7"/>
        <v>1750000</v>
      </c>
      <c r="F48" s="54">
        <f t="shared" si="7"/>
        <v>1750000</v>
      </c>
      <c r="G48" s="54">
        <f t="shared" si="7"/>
        <v>0</v>
      </c>
      <c r="H48" s="54">
        <f t="shared" si="7"/>
        <v>0</v>
      </c>
      <c r="I48" s="54">
        <f t="shared" si="7"/>
        <v>200101</v>
      </c>
      <c r="J48" s="54">
        <f t="shared" si="7"/>
        <v>200101</v>
      </c>
      <c r="K48" s="54">
        <f t="shared" si="7"/>
        <v>-200101</v>
      </c>
      <c r="L48" s="54">
        <f t="shared" si="7"/>
        <v>0</v>
      </c>
      <c r="M48" s="54">
        <f t="shared" si="7"/>
        <v>0</v>
      </c>
      <c r="N48" s="54">
        <f t="shared" si="7"/>
        <v>-200101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875000</v>
      </c>
      <c r="Y48" s="54">
        <f t="shared" si="7"/>
        <v>-875000</v>
      </c>
      <c r="Z48" s="184">
        <f t="shared" si="5"/>
        <v>-100</v>
      </c>
      <c r="AA48" s="130">
        <f t="shared" si="8"/>
        <v>1750000</v>
      </c>
    </row>
    <row r="49" spans="1:27" ht="12.75">
      <c r="A49" s="308" t="s">
        <v>221</v>
      </c>
      <c r="B49" s="149"/>
      <c r="C49" s="239">
        <f aca="true" t="shared" si="9" ref="C49:Y49">SUM(C41:C48)</f>
        <v>350229595</v>
      </c>
      <c r="D49" s="218">
        <f t="shared" si="9"/>
        <v>0</v>
      </c>
      <c r="E49" s="220">
        <f t="shared" si="9"/>
        <v>251224000</v>
      </c>
      <c r="F49" s="220">
        <f t="shared" si="9"/>
        <v>251224000</v>
      </c>
      <c r="G49" s="220">
        <f t="shared" si="9"/>
        <v>21393841</v>
      </c>
      <c r="H49" s="220">
        <f t="shared" si="9"/>
        <v>25799991</v>
      </c>
      <c r="I49" s="220">
        <f t="shared" si="9"/>
        <v>24945874</v>
      </c>
      <c r="J49" s="220">
        <f t="shared" si="9"/>
        <v>72139706</v>
      </c>
      <c r="K49" s="220">
        <f t="shared" si="9"/>
        <v>21936271</v>
      </c>
      <c r="L49" s="220">
        <f t="shared" si="9"/>
        <v>14751358</v>
      </c>
      <c r="M49" s="220">
        <f t="shared" si="9"/>
        <v>51220272</v>
      </c>
      <c r="N49" s="220">
        <f t="shared" si="9"/>
        <v>87907901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160047607</v>
      </c>
      <c r="X49" s="220">
        <f t="shared" si="9"/>
        <v>125612000</v>
      </c>
      <c r="Y49" s="220">
        <f t="shared" si="9"/>
        <v>34435607</v>
      </c>
      <c r="Z49" s="221">
        <f t="shared" si="5"/>
        <v>27.414265356813043</v>
      </c>
      <c r="AA49" s="222">
        <f>SUM(AA41:AA48)</f>
        <v>251224000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28930000</v>
      </c>
      <c r="F51" s="54">
        <f t="shared" si="10"/>
        <v>28930000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14465000</v>
      </c>
      <c r="Y51" s="54">
        <f t="shared" si="10"/>
        <v>-14465000</v>
      </c>
      <c r="Z51" s="184">
        <f>+IF(X51&lt;&gt;0,+(Y51/X51)*100,0)</f>
        <v>-100</v>
      </c>
      <c r="AA51" s="130">
        <f>SUM(AA57:AA61)</f>
        <v>28930000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>
        <v>21941000</v>
      </c>
      <c r="F54" s="60">
        <v>21941000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10970500</v>
      </c>
      <c r="Y54" s="60">
        <v>-10970500</v>
      </c>
      <c r="Z54" s="140">
        <v>-100</v>
      </c>
      <c r="AA54" s="155">
        <v>21941000</v>
      </c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21941000</v>
      </c>
      <c r="F57" s="295">
        <f t="shared" si="11"/>
        <v>21941000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10970500</v>
      </c>
      <c r="Y57" s="295">
        <f t="shared" si="11"/>
        <v>-10970500</v>
      </c>
      <c r="Z57" s="296">
        <f>+IF(X57&lt;&gt;0,+(Y57/X57)*100,0)</f>
        <v>-100</v>
      </c>
      <c r="AA57" s="297">
        <f>SUM(AA52:AA56)</f>
        <v>21941000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6989000</v>
      </c>
      <c r="F61" s="60">
        <v>6989000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3494500</v>
      </c>
      <c r="Y61" s="60">
        <v>-3494500</v>
      </c>
      <c r="Z61" s="140">
        <v>-100</v>
      </c>
      <c r="AA61" s="155">
        <v>6989000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28930000</v>
      </c>
      <c r="F68" s="60"/>
      <c r="G68" s="60">
        <v>1153566</v>
      </c>
      <c r="H68" s="60">
        <v>862975</v>
      </c>
      <c r="I68" s="60">
        <v>4633189</v>
      </c>
      <c r="J68" s="60">
        <v>6649730</v>
      </c>
      <c r="K68" s="60">
        <v>7749467</v>
      </c>
      <c r="L68" s="60">
        <v>-5790206</v>
      </c>
      <c r="M68" s="60">
        <v>5893852</v>
      </c>
      <c r="N68" s="60">
        <v>7853113</v>
      </c>
      <c r="O68" s="60"/>
      <c r="P68" s="60"/>
      <c r="Q68" s="60"/>
      <c r="R68" s="60"/>
      <c r="S68" s="60"/>
      <c r="T68" s="60"/>
      <c r="U68" s="60"/>
      <c r="V68" s="60"/>
      <c r="W68" s="60">
        <v>14502843</v>
      </c>
      <c r="X68" s="60"/>
      <c r="Y68" s="60">
        <v>14502843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28930000</v>
      </c>
      <c r="F69" s="220">
        <f t="shared" si="12"/>
        <v>0</v>
      </c>
      <c r="G69" s="220">
        <f t="shared" si="12"/>
        <v>1153566</v>
      </c>
      <c r="H69" s="220">
        <f t="shared" si="12"/>
        <v>862975</v>
      </c>
      <c r="I69" s="220">
        <f t="shared" si="12"/>
        <v>4633189</v>
      </c>
      <c r="J69" s="220">
        <f t="shared" si="12"/>
        <v>6649730</v>
      </c>
      <c r="K69" s="220">
        <f t="shared" si="12"/>
        <v>7749467</v>
      </c>
      <c r="L69" s="220">
        <f t="shared" si="12"/>
        <v>-5790206</v>
      </c>
      <c r="M69" s="220">
        <f t="shared" si="12"/>
        <v>5893852</v>
      </c>
      <c r="N69" s="220">
        <f t="shared" si="12"/>
        <v>7853113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14502843</v>
      </c>
      <c r="X69" s="220">
        <f t="shared" si="12"/>
        <v>0</v>
      </c>
      <c r="Y69" s="220">
        <f t="shared" si="12"/>
        <v>14502843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328106702</v>
      </c>
      <c r="D5" s="357">
        <f t="shared" si="0"/>
        <v>0</v>
      </c>
      <c r="E5" s="356">
        <f t="shared" si="0"/>
        <v>197314000</v>
      </c>
      <c r="F5" s="358">
        <f t="shared" si="0"/>
        <v>197314000</v>
      </c>
      <c r="G5" s="358">
        <f t="shared" si="0"/>
        <v>21393841</v>
      </c>
      <c r="H5" s="356">
        <f t="shared" si="0"/>
        <v>22768056</v>
      </c>
      <c r="I5" s="356">
        <f t="shared" si="0"/>
        <v>23355730</v>
      </c>
      <c r="J5" s="358">
        <f t="shared" si="0"/>
        <v>67517627</v>
      </c>
      <c r="K5" s="358">
        <f t="shared" si="0"/>
        <v>20402885</v>
      </c>
      <c r="L5" s="356">
        <f t="shared" si="0"/>
        <v>14751358</v>
      </c>
      <c r="M5" s="356">
        <f t="shared" si="0"/>
        <v>47410293</v>
      </c>
      <c r="N5" s="358">
        <f t="shared" si="0"/>
        <v>82564536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150082163</v>
      </c>
      <c r="X5" s="356">
        <f t="shared" si="0"/>
        <v>98657000</v>
      </c>
      <c r="Y5" s="358">
        <f t="shared" si="0"/>
        <v>51425163</v>
      </c>
      <c r="Z5" s="359">
        <f>+IF(X5&lt;&gt;0,+(Y5/X5)*100,0)</f>
        <v>52.125204496386466</v>
      </c>
      <c r="AA5" s="360">
        <f>+AA6+AA8+AA11+AA13+AA15</f>
        <v>197314000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77072056</v>
      </c>
      <c r="D11" s="363">
        <f aca="true" t="shared" si="3" ref="D11:AA11">+D12</f>
        <v>0</v>
      </c>
      <c r="E11" s="362">
        <f t="shared" si="3"/>
        <v>197314000</v>
      </c>
      <c r="F11" s="364">
        <f t="shared" si="3"/>
        <v>197314000</v>
      </c>
      <c r="G11" s="364">
        <f t="shared" si="3"/>
        <v>21393841</v>
      </c>
      <c r="H11" s="362">
        <f t="shared" si="3"/>
        <v>22768056</v>
      </c>
      <c r="I11" s="362">
        <f t="shared" si="3"/>
        <v>23355730</v>
      </c>
      <c r="J11" s="364">
        <f t="shared" si="3"/>
        <v>67517627</v>
      </c>
      <c r="K11" s="364">
        <f t="shared" si="3"/>
        <v>20402885</v>
      </c>
      <c r="L11" s="362">
        <f t="shared" si="3"/>
        <v>14596334</v>
      </c>
      <c r="M11" s="362">
        <f t="shared" si="3"/>
        <v>47410293</v>
      </c>
      <c r="N11" s="364">
        <f t="shared" si="3"/>
        <v>82409512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149927139</v>
      </c>
      <c r="X11" s="362">
        <f t="shared" si="3"/>
        <v>98657000</v>
      </c>
      <c r="Y11" s="364">
        <f t="shared" si="3"/>
        <v>51270139</v>
      </c>
      <c r="Z11" s="365">
        <f>+IF(X11&lt;&gt;0,+(Y11/X11)*100,0)</f>
        <v>51.96807018255167</v>
      </c>
      <c r="AA11" s="366">
        <f t="shared" si="3"/>
        <v>197314000</v>
      </c>
    </row>
    <row r="12" spans="1:27" ht="12.75">
      <c r="A12" s="291" t="s">
        <v>233</v>
      </c>
      <c r="B12" s="136"/>
      <c r="C12" s="60">
        <v>77072056</v>
      </c>
      <c r="D12" s="340"/>
      <c r="E12" s="60">
        <v>197314000</v>
      </c>
      <c r="F12" s="59">
        <v>197314000</v>
      </c>
      <c r="G12" s="59">
        <v>21393841</v>
      </c>
      <c r="H12" s="60">
        <v>22768056</v>
      </c>
      <c r="I12" s="60">
        <v>23355730</v>
      </c>
      <c r="J12" s="59">
        <v>67517627</v>
      </c>
      <c r="K12" s="59">
        <v>20402885</v>
      </c>
      <c r="L12" s="60">
        <v>14596334</v>
      </c>
      <c r="M12" s="60">
        <v>47410293</v>
      </c>
      <c r="N12" s="59">
        <v>82409512</v>
      </c>
      <c r="O12" s="59"/>
      <c r="P12" s="60"/>
      <c r="Q12" s="60"/>
      <c r="R12" s="59"/>
      <c r="S12" s="59"/>
      <c r="T12" s="60"/>
      <c r="U12" s="60"/>
      <c r="V12" s="59"/>
      <c r="W12" s="59">
        <v>149927139</v>
      </c>
      <c r="X12" s="60">
        <v>98657000</v>
      </c>
      <c r="Y12" s="59">
        <v>51270139</v>
      </c>
      <c r="Z12" s="61">
        <v>51.97</v>
      </c>
      <c r="AA12" s="62">
        <v>197314000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251034646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155024</v>
      </c>
      <c r="M15" s="60">
        <f t="shared" si="5"/>
        <v>0</v>
      </c>
      <c r="N15" s="59">
        <f t="shared" si="5"/>
        <v>155024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155024</v>
      </c>
      <c r="X15" s="60">
        <f t="shared" si="5"/>
        <v>0</v>
      </c>
      <c r="Y15" s="59">
        <f t="shared" si="5"/>
        <v>155024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251034646</v>
      </c>
      <c r="D20" s="340"/>
      <c r="E20" s="60"/>
      <c r="F20" s="59"/>
      <c r="G20" s="59"/>
      <c r="H20" s="60"/>
      <c r="I20" s="60"/>
      <c r="J20" s="59"/>
      <c r="K20" s="59"/>
      <c r="L20" s="60">
        <v>155024</v>
      </c>
      <c r="M20" s="60"/>
      <c r="N20" s="59">
        <v>155024</v>
      </c>
      <c r="O20" s="59"/>
      <c r="P20" s="60"/>
      <c r="Q20" s="60"/>
      <c r="R20" s="59"/>
      <c r="S20" s="59"/>
      <c r="T20" s="60"/>
      <c r="U20" s="60"/>
      <c r="V20" s="59"/>
      <c r="W20" s="59">
        <v>155024</v>
      </c>
      <c r="X20" s="60"/>
      <c r="Y20" s="59">
        <v>155024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10000000</v>
      </c>
      <c r="F22" s="345">
        <f t="shared" si="6"/>
        <v>10000000</v>
      </c>
      <c r="G22" s="345">
        <f t="shared" si="6"/>
        <v>0</v>
      </c>
      <c r="H22" s="343">
        <f t="shared" si="6"/>
        <v>3031935</v>
      </c>
      <c r="I22" s="343">
        <f t="shared" si="6"/>
        <v>1390043</v>
      </c>
      <c r="J22" s="345">
        <f t="shared" si="6"/>
        <v>4421978</v>
      </c>
      <c r="K22" s="345">
        <f t="shared" si="6"/>
        <v>1733487</v>
      </c>
      <c r="L22" s="343">
        <f t="shared" si="6"/>
        <v>0</v>
      </c>
      <c r="M22" s="343">
        <f t="shared" si="6"/>
        <v>0</v>
      </c>
      <c r="N22" s="345">
        <f t="shared" si="6"/>
        <v>1733487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6155465</v>
      </c>
      <c r="X22" s="343">
        <f t="shared" si="6"/>
        <v>5000000</v>
      </c>
      <c r="Y22" s="345">
        <f t="shared" si="6"/>
        <v>1155465</v>
      </c>
      <c r="Z22" s="336">
        <f>+IF(X22&lt;&gt;0,+(Y22/X22)*100,0)</f>
        <v>23.109299999999998</v>
      </c>
      <c r="AA22" s="350">
        <f>SUM(AA23:AA32)</f>
        <v>10000000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10000000</v>
      </c>
      <c r="F32" s="59">
        <v>10000000</v>
      </c>
      <c r="G32" s="59"/>
      <c r="H32" s="60">
        <v>3031935</v>
      </c>
      <c r="I32" s="60">
        <v>1390043</v>
      </c>
      <c r="J32" s="59">
        <v>4421978</v>
      </c>
      <c r="K32" s="59">
        <v>1733487</v>
      </c>
      <c r="L32" s="60"/>
      <c r="M32" s="60"/>
      <c r="N32" s="59">
        <v>1733487</v>
      </c>
      <c r="O32" s="59"/>
      <c r="P32" s="60"/>
      <c r="Q32" s="60"/>
      <c r="R32" s="59"/>
      <c r="S32" s="59"/>
      <c r="T32" s="60"/>
      <c r="U32" s="60"/>
      <c r="V32" s="59"/>
      <c r="W32" s="59">
        <v>6155465</v>
      </c>
      <c r="X32" s="60">
        <v>5000000</v>
      </c>
      <c r="Y32" s="59">
        <v>1155465</v>
      </c>
      <c r="Z32" s="61">
        <v>23.11</v>
      </c>
      <c r="AA32" s="62">
        <v>10000000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19097419</v>
      </c>
      <c r="D40" s="344">
        <f t="shared" si="9"/>
        <v>0</v>
      </c>
      <c r="E40" s="343">
        <f t="shared" si="9"/>
        <v>11910000</v>
      </c>
      <c r="F40" s="345">
        <f t="shared" si="9"/>
        <v>11910000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3809979</v>
      </c>
      <c r="N40" s="345">
        <f t="shared" si="9"/>
        <v>3809979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3809979</v>
      </c>
      <c r="X40" s="343">
        <f t="shared" si="9"/>
        <v>5955000</v>
      </c>
      <c r="Y40" s="345">
        <f t="shared" si="9"/>
        <v>-2145021</v>
      </c>
      <c r="Z40" s="336">
        <f>+IF(X40&lt;&gt;0,+(Y40/X40)*100,0)</f>
        <v>-36.020503778337535</v>
      </c>
      <c r="AA40" s="350">
        <f>SUM(AA41:AA49)</f>
        <v>11910000</v>
      </c>
    </row>
    <row r="41" spans="1:27" ht="12.75">
      <c r="A41" s="361" t="s">
        <v>249</v>
      </c>
      <c r="B41" s="142"/>
      <c r="C41" s="362">
        <v>8109231</v>
      </c>
      <c r="D41" s="363"/>
      <c r="E41" s="362">
        <v>3000000</v>
      </c>
      <c r="F41" s="364">
        <v>3000000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1500000</v>
      </c>
      <c r="Y41" s="364">
        <v>-1500000</v>
      </c>
      <c r="Z41" s="365">
        <v>-100</v>
      </c>
      <c r="AA41" s="366">
        <v>3000000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926859</v>
      </c>
      <c r="D43" s="369"/>
      <c r="E43" s="305">
        <v>2600000</v>
      </c>
      <c r="F43" s="370">
        <v>2600000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1300000</v>
      </c>
      <c r="Y43" s="370">
        <v>-1300000</v>
      </c>
      <c r="Z43" s="371">
        <v>-100</v>
      </c>
      <c r="AA43" s="303">
        <v>2600000</v>
      </c>
    </row>
    <row r="44" spans="1:27" ht="12.75">
      <c r="A44" s="361" t="s">
        <v>252</v>
      </c>
      <c r="B44" s="136"/>
      <c r="C44" s="60">
        <v>1120042</v>
      </c>
      <c r="D44" s="368"/>
      <c r="E44" s="54">
        <v>2260000</v>
      </c>
      <c r="F44" s="53">
        <v>2260000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1130000</v>
      </c>
      <c r="Y44" s="53">
        <v>-1130000</v>
      </c>
      <c r="Z44" s="94">
        <v>-100</v>
      </c>
      <c r="AA44" s="95">
        <v>2260000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2068870</v>
      </c>
      <c r="D47" s="368"/>
      <c r="E47" s="54">
        <v>4050000</v>
      </c>
      <c r="F47" s="53">
        <v>4050000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2025000</v>
      </c>
      <c r="Y47" s="53">
        <v>-2025000</v>
      </c>
      <c r="Z47" s="94">
        <v>-100</v>
      </c>
      <c r="AA47" s="95">
        <v>4050000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>
        <v>3786878</v>
      </c>
      <c r="N48" s="53">
        <v>3786878</v>
      </c>
      <c r="O48" s="53"/>
      <c r="P48" s="54"/>
      <c r="Q48" s="54"/>
      <c r="R48" s="53"/>
      <c r="S48" s="53"/>
      <c r="T48" s="54"/>
      <c r="U48" s="54"/>
      <c r="V48" s="53"/>
      <c r="W48" s="53">
        <v>3786878</v>
      </c>
      <c r="X48" s="54"/>
      <c r="Y48" s="53">
        <v>3786878</v>
      </c>
      <c r="Z48" s="94"/>
      <c r="AA48" s="95"/>
    </row>
    <row r="49" spans="1:27" ht="12.75">
      <c r="A49" s="361" t="s">
        <v>93</v>
      </c>
      <c r="B49" s="136"/>
      <c r="C49" s="54">
        <v>6872417</v>
      </c>
      <c r="D49" s="368"/>
      <c r="E49" s="54"/>
      <c r="F49" s="53"/>
      <c r="G49" s="53"/>
      <c r="H49" s="54"/>
      <c r="I49" s="54"/>
      <c r="J49" s="53"/>
      <c r="K49" s="53"/>
      <c r="L49" s="54"/>
      <c r="M49" s="54">
        <v>23101</v>
      </c>
      <c r="N49" s="53">
        <v>23101</v>
      </c>
      <c r="O49" s="53"/>
      <c r="P49" s="54"/>
      <c r="Q49" s="54"/>
      <c r="R49" s="53"/>
      <c r="S49" s="53"/>
      <c r="T49" s="54"/>
      <c r="U49" s="54"/>
      <c r="V49" s="53"/>
      <c r="W49" s="53">
        <v>23101</v>
      </c>
      <c r="X49" s="54"/>
      <c r="Y49" s="53">
        <v>23101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3025474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200101</v>
      </c>
      <c r="J57" s="345">
        <f t="shared" si="13"/>
        <v>200101</v>
      </c>
      <c r="K57" s="345">
        <f t="shared" si="13"/>
        <v>-200101</v>
      </c>
      <c r="L57" s="343">
        <f t="shared" si="13"/>
        <v>0</v>
      </c>
      <c r="M57" s="343">
        <f t="shared" si="13"/>
        <v>0</v>
      </c>
      <c r="N57" s="345">
        <f t="shared" si="13"/>
        <v>-200101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>
        <v>3025474</v>
      </c>
      <c r="D58" s="340"/>
      <c r="E58" s="60"/>
      <c r="F58" s="59"/>
      <c r="G58" s="59"/>
      <c r="H58" s="60"/>
      <c r="I58" s="60">
        <v>200101</v>
      </c>
      <c r="J58" s="59">
        <v>200101</v>
      </c>
      <c r="K58" s="59">
        <v>-200101</v>
      </c>
      <c r="L58" s="60"/>
      <c r="M58" s="60"/>
      <c r="N58" s="59">
        <v>-200101</v>
      </c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350229595</v>
      </c>
      <c r="D60" s="346">
        <f t="shared" si="14"/>
        <v>0</v>
      </c>
      <c r="E60" s="219">
        <f t="shared" si="14"/>
        <v>219224000</v>
      </c>
      <c r="F60" s="264">
        <f t="shared" si="14"/>
        <v>219224000</v>
      </c>
      <c r="G60" s="264">
        <f t="shared" si="14"/>
        <v>21393841</v>
      </c>
      <c r="H60" s="219">
        <f t="shared" si="14"/>
        <v>25799991</v>
      </c>
      <c r="I60" s="219">
        <f t="shared" si="14"/>
        <v>24945874</v>
      </c>
      <c r="J60" s="264">
        <f t="shared" si="14"/>
        <v>72139706</v>
      </c>
      <c r="K60" s="264">
        <f t="shared" si="14"/>
        <v>21936271</v>
      </c>
      <c r="L60" s="219">
        <f t="shared" si="14"/>
        <v>14751358</v>
      </c>
      <c r="M60" s="219">
        <f t="shared" si="14"/>
        <v>51220272</v>
      </c>
      <c r="N60" s="264">
        <f t="shared" si="14"/>
        <v>87907901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160047607</v>
      </c>
      <c r="X60" s="219">
        <f t="shared" si="14"/>
        <v>109612000</v>
      </c>
      <c r="Y60" s="264">
        <f t="shared" si="14"/>
        <v>50435607</v>
      </c>
      <c r="Z60" s="337">
        <f>+IF(X60&lt;&gt;0,+(Y60/X60)*100,0)</f>
        <v>46.012851695069884</v>
      </c>
      <c r="AA60" s="232">
        <f>+AA57+AA54+AA51+AA40+AA37+AA34+AA22+AA5</f>
        <v>219224000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26200000</v>
      </c>
      <c r="F5" s="358">
        <f t="shared" si="0"/>
        <v>26200000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13100000</v>
      </c>
      <c r="Y5" s="358">
        <f t="shared" si="0"/>
        <v>-13100000</v>
      </c>
      <c r="Z5" s="359">
        <f>+IF(X5&lt;&gt;0,+(Y5/X5)*100,0)</f>
        <v>-100</v>
      </c>
      <c r="AA5" s="360">
        <f>+AA6+AA8+AA11+AA13+AA15</f>
        <v>26200000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26200000</v>
      </c>
      <c r="F11" s="364">
        <f t="shared" si="3"/>
        <v>26200000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13100000</v>
      </c>
      <c r="Y11" s="364">
        <f t="shared" si="3"/>
        <v>-13100000</v>
      </c>
      <c r="Z11" s="365">
        <f>+IF(X11&lt;&gt;0,+(Y11/X11)*100,0)</f>
        <v>-100</v>
      </c>
      <c r="AA11" s="366">
        <f t="shared" si="3"/>
        <v>26200000</v>
      </c>
    </row>
    <row r="12" spans="1:27" ht="12.75">
      <c r="A12" s="291" t="s">
        <v>233</v>
      </c>
      <c r="B12" s="136"/>
      <c r="C12" s="60"/>
      <c r="D12" s="340"/>
      <c r="E12" s="60">
        <v>26200000</v>
      </c>
      <c r="F12" s="59">
        <v>26200000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13100000</v>
      </c>
      <c r="Y12" s="59">
        <v>-13100000</v>
      </c>
      <c r="Z12" s="61">
        <v>-100</v>
      </c>
      <c r="AA12" s="62">
        <v>26200000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1000000</v>
      </c>
      <c r="F34" s="345">
        <f t="shared" si="7"/>
        <v>1000000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500000</v>
      </c>
      <c r="Y34" s="345">
        <f t="shared" si="7"/>
        <v>-500000</v>
      </c>
      <c r="Z34" s="336">
        <f>+IF(X34&lt;&gt;0,+(Y34/X34)*100,0)</f>
        <v>-100</v>
      </c>
      <c r="AA34" s="350">
        <f t="shared" si="7"/>
        <v>1000000</v>
      </c>
    </row>
    <row r="35" spans="1:27" ht="12.75">
      <c r="A35" s="361" t="s">
        <v>247</v>
      </c>
      <c r="B35" s="136"/>
      <c r="C35" s="54"/>
      <c r="D35" s="368"/>
      <c r="E35" s="54">
        <v>1000000</v>
      </c>
      <c r="F35" s="53">
        <v>1000000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500000</v>
      </c>
      <c r="Y35" s="53">
        <v>-500000</v>
      </c>
      <c r="Z35" s="94">
        <v>-100</v>
      </c>
      <c r="AA35" s="95">
        <v>1000000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3050000</v>
      </c>
      <c r="F40" s="345">
        <f t="shared" si="9"/>
        <v>3050000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1525000</v>
      </c>
      <c r="Y40" s="345">
        <f t="shared" si="9"/>
        <v>-1525000</v>
      </c>
      <c r="Z40" s="336">
        <f>+IF(X40&lt;&gt;0,+(Y40/X40)*100,0)</f>
        <v>-100</v>
      </c>
      <c r="AA40" s="350">
        <f>SUM(AA41:AA49)</f>
        <v>3050000</v>
      </c>
    </row>
    <row r="41" spans="1:27" ht="12.75">
      <c r="A41" s="361" t="s">
        <v>249</v>
      </c>
      <c r="B41" s="142"/>
      <c r="C41" s="362"/>
      <c r="D41" s="363"/>
      <c r="E41" s="362">
        <v>3050000</v>
      </c>
      <c r="F41" s="364">
        <v>3050000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1525000</v>
      </c>
      <c r="Y41" s="364">
        <v>-1525000</v>
      </c>
      <c r="Z41" s="365">
        <v>-100</v>
      </c>
      <c r="AA41" s="366">
        <v>3050000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1750000</v>
      </c>
      <c r="F57" s="345">
        <f t="shared" si="13"/>
        <v>1750000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875000</v>
      </c>
      <c r="Y57" s="345">
        <f t="shared" si="13"/>
        <v>-875000</v>
      </c>
      <c r="Z57" s="336">
        <f>+IF(X57&lt;&gt;0,+(Y57/X57)*100,0)</f>
        <v>-100</v>
      </c>
      <c r="AA57" s="350">
        <f t="shared" si="13"/>
        <v>1750000</v>
      </c>
    </row>
    <row r="58" spans="1:27" ht="12.75">
      <c r="A58" s="361" t="s">
        <v>218</v>
      </c>
      <c r="B58" s="136"/>
      <c r="C58" s="60"/>
      <c r="D58" s="340"/>
      <c r="E58" s="60">
        <v>1750000</v>
      </c>
      <c r="F58" s="59">
        <v>1750000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875000</v>
      </c>
      <c r="Y58" s="59">
        <v>-875000</v>
      </c>
      <c r="Z58" s="61">
        <v>-100</v>
      </c>
      <c r="AA58" s="62">
        <v>1750000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32000000</v>
      </c>
      <c r="F60" s="264">
        <f t="shared" si="14"/>
        <v>32000000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16000000</v>
      </c>
      <c r="Y60" s="264">
        <f t="shared" si="14"/>
        <v>-16000000</v>
      </c>
      <c r="Z60" s="337">
        <f>+IF(X60&lt;&gt;0,+(Y60/X60)*100,0)</f>
        <v>-100</v>
      </c>
      <c r="AA60" s="232">
        <f>+AA57+AA54+AA51+AA40+AA37+AA34+AA22+AA5</f>
        <v>32000000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2019-02-04T14:01:53Z</dcterms:created>
  <dcterms:modified xsi:type="dcterms:W3CDTF">2019-02-04T14:01:58Z</dcterms:modified>
  <cp:category/>
  <cp:version/>
  <cp:contentType/>
  <cp:contentStatus/>
</cp:coreProperties>
</file>