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<sst xmlns="http://schemas.openxmlformats.org/spreadsheetml/2006/main" count="859" uniqueCount="304">
  <si>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Limpopo: Waterberg(DC36)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</si>
  <si>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</si>
  <si>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</si>
  <si>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</si>
  <si>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</si>
  <si>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</si>
  <si>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</si>
  <si>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</si>
  <si>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</si>
  <si>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</si>
  <si>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</si>
  <si>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</si>
  <si>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</si>
  <si>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</si>
  <si>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</si>
  <si>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</si>
  <si>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</si>
  <si>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</si>
  <si>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</si>
  <si>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</si>
  <si>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</si>
  <si>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</si>
  <si>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</si>
  <si>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</si>
  <si>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</si>
  <si>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</si>
  <si>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</si>
  <si>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</si>
  <si>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</si>
  <si>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</si>
  <si>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</si>
  <si>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</si>
  <si>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</si>
  <si>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</si>
  <si>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</si>
  <si>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</si>
  <si>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</si>
  <si>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</si>
  <si>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</si>
  <si>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</si>
  <si>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</si>
  <si>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</si>
  <si>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</si>
  <si>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</si>
  <si>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</si>
  <si>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</si>
  <si>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</si>
  <si>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</si>
  <si>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</si>
  <si>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</si>
  <si>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</si>
  <si>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</si>
  <si>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</si>
  <si>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</si>
  <si>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</si>
  <si>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</si>
  <si>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</si>
  <si>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</si>
  <si>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</si>
  <si>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</si>
  <si>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</si>
  <si>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</si>
  <si>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</si>
  <si>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</si>
  <si>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</si>
  <si>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</si>
  <si>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</si>
  <si>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</si>
  <si>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</si>
  <si>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</si>
  <si>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Waterberg(DC36)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</si>
  <si>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</si>
  <si>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</si>
  <si>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</si>
  <si>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</si>
  <si>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</si>
  <si>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</si>
  <si>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</si>
  <si>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</si>
  <si>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</si>
  <si>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</si>
  <si>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</si>
  <si>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</si>
  <si>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</si>
  <si>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</si>
  <si>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</si>
  <si>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</si>
  <si>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</si>
  <si>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</si>
  <si>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</si>
  <si>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</si>
  <si>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</si>
  <si>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</si>
  <si>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</si>
  <si>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</si>
  <si>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</si>
  <si>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</si>
  <si>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</si>
  <si>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</si>
  <si>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</si>
  <si>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Waterberg(DC36)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</si>
  <si>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</si>
  <si>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</si>
  <si>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</si>
  <si>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</si>
  <si>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</si>
  <si>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</si>
  <si>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</si>
  <si>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</si>
  <si>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</si>
  <si>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</si>
  <si>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</si>
  <si>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</si>
  <si>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</si>
  <si>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</si>
  <si>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</si>
  <si>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</si>
  <si>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</si>
  <si>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</si>
  <si>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</si>
  <si>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</si>
  <si>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</si>
  <si>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</si>
  <si>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</si>
  <si>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</si>
  <si>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</si>
  <si>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</si>
  <si>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</si>
  <si>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</si>
  <si>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Waterberg(DC36)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</si>
  <si>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</si>
  <si>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</si>
  <si>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</si>
  <si>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</si>
  <si>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</si>
  <si>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</si>
  <si>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</si>
  <si>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</si>
  <si>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</si>
  <si>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</si>
  <si>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Waterberg(DC36)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</si>
  <si>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</si>
  <si>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</si>
  <si>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</si>
  <si>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</si>
  <si>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</si>
  <si>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</si>
  <si>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</si>
  <si>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</si>
  <si>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</si>
  <si>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</si>
  <si>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</si>
  <si>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</si>
  <si>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</si>
  <si>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</si>
  <si>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</si>
  <si>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</si>
  <si>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</si>
  <si>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</si>
  <si>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</si>
  <si>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</si>
  <si>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</si>
  <si>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</si>
  <si>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</si>
  <si>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</si>
  <si>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</si>
  <si>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</si>
  <si>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</si>
  <si>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</si>
  <si>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</si>
  <si>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</si>
  <si>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</si>
  <si>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</si>
  <si>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</si>
  <si>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Waterberg(DC36)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</si>
  <si>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</si>
  <si>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</si>
  <si>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</si>
  <si>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</si>
  <si>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</si>
  <si>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</si>
  <si>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</si>
  <si>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</si>
  <si>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</si>
  <si>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</si>
  <si>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</si>
  <si>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</si>
  <si>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</si>
  <si>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</si>
  <si>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</si>
  <si>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</si>
  <si>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</si>
  <si>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</si>
  <si>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</si>
  <si>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</si>
  <si>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</si>
  <si>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</si>
  <si>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</si>
  <si>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</si>
  <si>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</si>
  <si>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</si>
  <si>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</si>
  <si>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Waterberg(DC36)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</si>
  <si>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</si>
  <si>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</si>
  <si>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</si>
  <si>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</si>
  <si>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</si>
  <si>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</si>
  <si>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</si>
  <si>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</si>
  <si>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</si>
  <si>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</si>
  <si>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</si>
  <si>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</si>
  <si>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</si>
  <si>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</si>
  <si>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</si>
  <si>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</si>
  <si>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</si>
  <si>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</si>
  <si>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</si>
  <si>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</si>
  <si>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</si>
  <si>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</si>
  <si>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</si>
  <si>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</si>
  <si>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</si>
  <si>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Waterberg(DC36)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</si>
  <si>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</si>
  <si>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</si>
  <si>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</si>
  <si>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</si>
  <si>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</si>
  <si>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</si>
  <si>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</si>
  <si>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</si>
  <si>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</si>
  <si>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</si>
  <si>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</si>
  <si>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</si>
  <si>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</si>
  <si>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</si>
  <si>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</si>
  <si>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</si>
  <si>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</si>
  <si>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</si>
  <si>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</si>
  <si>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</si>
  <si>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</si>
  <si>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</si>
  <si>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</si>
  <si>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</si>
  <si>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</si>
  <si>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</si>
  <si>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</si>
  <si>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</si>
  <si>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</si>
  <si>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</si>
  <si>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</si>
  <si>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</si>
  <si>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</si>
  <si>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</si>
  <si>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</si>
  <si>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Waterberg(DC36)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</si>
  <si>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</si>
  <si>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</si>
  <si>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Limpopo: Waterberg(DC36)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</si>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</sst>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1061090</v>
      </c>
      <c r="C6" s="19">
        <v>0</v>
      </c>
      <c r="D6" s="59">
        <v>2070372</v>
      </c>
      <c r="E6" s="60">
        <v>2070372</v>
      </c>
      <c r="F6" s="60">
        <v>101623</v>
      </c>
      <c r="G6" s="60">
        <v>95063</v>
      </c>
      <c r="H6" s="60">
        <v>75878</v>
      </c>
      <c r="I6" s="60">
        <v>272564</v>
      </c>
      <c r="J6" s="60">
        <v>96989</v>
      </c>
      <c r="K6" s="60">
        <v>86230</v>
      </c>
      <c r="L6" s="60">
        <v>106804</v>
      </c>
      <c r="M6" s="60">
        <v>290023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562587</v>
      </c>
      <c r="W6" s="60">
        <v>1035186</v>
      </c>
      <c r="X6" s="60">
        <v>-472599</v>
      </c>
      <c r="Y6" s="61">
        <v>-45.65</v>
      </c>
      <c r="Z6" s="62">
        <v>2070372</v>
      </c>
    </row>
    <row r="7" spans="1:26" ht="12.75">
      <c r="A7" s="58" t="s">
        <v>33</v>
      </c>
      <c r="B7" s="19">
        <v>11490575</v>
      </c>
      <c r="C7" s="19">
        <v>0</v>
      </c>
      <c r="D7" s="59">
        <v>10310848</v>
      </c>
      <c r="E7" s="60">
        <v>10310848</v>
      </c>
      <c r="F7" s="60">
        <v>1395975</v>
      </c>
      <c r="G7" s="60">
        <v>617643</v>
      </c>
      <c r="H7" s="60">
        <v>1818600</v>
      </c>
      <c r="I7" s="60">
        <v>3832218</v>
      </c>
      <c r="J7" s="60">
        <v>1000420</v>
      </c>
      <c r="K7" s="60">
        <v>777012</v>
      </c>
      <c r="L7" s="60">
        <v>889184</v>
      </c>
      <c r="M7" s="60">
        <v>2666616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6498834</v>
      </c>
      <c r="W7" s="60">
        <v>5155422</v>
      </c>
      <c r="X7" s="60">
        <v>1343412</v>
      </c>
      <c r="Y7" s="61">
        <v>26.06</v>
      </c>
      <c r="Z7" s="62">
        <v>10310848</v>
      </c>
    </row>
    <row r="8" spans="1:26" ht="12.75">
      <c r="A8" s="58" t="s">
        <v>34</v>
      </c>
      <c r="B8" s="19">
        <v>121975023</v>
      </c>
      <c r="C8" s="19">
        <v>0</v>
      </c>
      <c r="D8" s="59">
        <v>125986000</v>
      </c>
      <c r="E8" s="60">
        <v>125986000</v>
      </c>
      <c r="F8" s="60">
        <v>51189000</v>
      </c>
      <c r="G8" s="60">
        <v>0</v>
      </c>
      <c r="H8" s="60">
        <v>176857</v>
      </c>
      <c r="I8" s="60">
        <v>51365857</v>
      </c>
      <c r="J8" s="60">
        <v>45452</v>
      </c>
      <c r="K8" s="60">
        <v>57527</v>
      </c>
      <c r="L8" s="60">
        <v>39396752</v>
      </c>
      <c r="M8" s="60">
        <v>39499731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90865588</v>
      </c>
      <c r="W8" s="60">
        <v>62992998</v>
      </c>
      <c r="X8" s="60">
        <v>27872590</v>
      </c>
      <c r="Y8" s="61">
        <v>44.25</v>
      </c>
      <c r="Z8" s="62">
        <v>125986000</v>
      </c>
    </row>
    <row r="9" spans="1:26" ht="12.75">
      <c r="A9" s="58" t="s">
        <v>35</v>
      </c>
      <c r="B9" s="19">
        <v>26625</v>
      </c>
      <c r="C9" s="19">
        <v>0</v>
      </c>
      <c r="D9" s="59">
        <v>33651</v>
      </c>
      <c r="E9" s="60">
        <v>33651</v>
      </c>
      <c r="F9" s="60">
        <v>7</v>
      </c>
      <c r="G9" s="60">
        <v>41</v>
      </c>
      <c r="H9" s="60">
        <v>0</v>
      </c>
      <c r="I9" s="60">
        <v>48</v>
      </c>
      <c r="J9" s="60">
        <v>0</v>
      </c>
      <c r="K9" s="60">
        <v>5615</v>
      </c>
      <c r="L9" s="60">
        <v>3004</v>
      </c>
      <c r="M9" s="60">
        <v>8619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8667</v>
      </c>
      <c r="W9" s="60">
        <v>16824</v>
      </c>
      <c r="X9" s="60">
        <v>-8157</v>
      </c>
      <c r="Y9" s="61">
        <v>-48.48</v>
      </c>
      <c r="Z9" s="62">
        <v>33651</v>
      </c>
    </row>
    <row r="10" spans="1:26" ht="22.5">
      <c r="A10" s="63" t="s">
        <v>279</v>
      </c>
      <c r="B10" s="64">
        <f>SUM(B5:B9)</f>
        <v>134553313</v>
      </c>
      <c r="C10" s="64">
        <f>SUM(C5:C9)</f>
        <v>0</v>
      </c>
      <c r="D10" s="65">
        <f aca="true" t="shared" si="0" ref="D10:Z10">SUM(D5:D9)</f>
        <v>138400871</v>
      </c>
      <c r="E10" s="66">
        <f t="shared" si="0"/>
        <v>138400871</v>
      </c>
      <c r="F10" s="66">
        <f t="shared" si="0"/>
        <v>52686605</v>
      </c>
      <c r="G10" s="66">
        <f t="shared" si="0"/>
        <v>712747</v>
      </c>
      <c r="H10" s="66">
        <f t="shared" si="0"/>
        <v>2071335</v>
      </c>
      <c r="I10" s="66">
        <f t="shared" si="0"/>
        <v>55470687</v>
      </c>
      <c r="J10" s="66">
        <f t="shared" si="0"/>
        <v>1142861</v>
      </c>
      <c r="K10" s="66">
        <f t="shared" si="0"/>
        <v>926384</v>
      </c>
      <c r="L10" s="66">
        <f t="shared" si="0"/>
        <v>40395744</v>
      </c>
      <c r="M10" s="66">
        <f t="shared" si="0"/>
        <v>42464989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97935676</v>
      </c>
      <c r="W10" s="66">
        <f t="shared" si="0"/>
        <v>69200430</v>
      </c>
      <c r="X10" s="66">
        <f t="shared" si="0"/>
        <v>28735246</v>
      </c>
      <c r="Y10" s="67">
        <f>+IF(W10&lt;&gt;0,(X10/W10)*100,0)</f>
        <v>41.524663936336815</v>
      </c>
      <c r="Z10" s="68">
        <f t="shared" si="0"/>
        <v>138400871</v>
      </c>
    </row>
    <row r="11" spans="1:26" ht="12.75">
      <c r="A11" s="58" t="s">
        <v>37</v>
      </c>
      <c r="B11" s="19">
        <v>84584435</v>
      </c>
      <c r="C11" s="19">
        <v>0</v>
      </c>
      <c r="D11" s="59">
        <v>100566199</v>
      </c>
      <c r="E11" s="60">
        <v>100566199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49700100</v>
      </c>
      <c r="X11" s="60">
        <v>-49700100</v>
      </c>
      <c r="Y11" s="61">
        <v>-100</v>
      </c>
      <c r="Z11" s="62">
        <v>100566199</v>
      </c>
    </row>
    <row r="12" spans="1:26" ht="12.75">
      <c r="A12" s="58" t="s">
        <v>38</v>
      </c>
      <c r="B12" s="19">
        <v>7893985</v>
      </c>
      <c r="C12" s="19">
        <v>0</v>
      </c>
      <c r="D12" s="59">
        <v>8653800</v>
      </c>
      <c r="E12" s="60">
        <v>8653800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4326900</v>
      </c>
      <c r="X12" s="60">
        <v>-4326900</v>
      </c>
      <c r="Y12" s="61">
        <v>-100</v>
      </c>
      <c r="Z12" s="62">
        <v>8653800</v>
      </c>
    </row>
    <row r="13" spans="1:26" ht="12.75">
      <c r="A13" s="58" t="s">
        <v>280</v>
      </c>
      <c r="B13" s="19">
        <v>6415577</v>
      </c>
      <c r="C13" s="19">
        <v>0</v>
      </c>
      <c r="D13" s="59">
        <v>6375200</v>
      </c>
      <c r="E13" s="60">
        <v>6375200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3712602</v>
      </c>
      <c r="X13" s="60">
        <v>-3712602</v>
      </c>
      <c r="Y13" s="61">
        <v>-100</v>
      </c>
      <c r="Z13" s="62">
        <v>6375200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7976992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2463149</v>
      </c>
      <c r="I16" s="60">
        <v>2463149</v>
      </c>
      <c r="J16" s="60">
        <v>1842427</v>
      </c>
      <c r="K16" s="60">
        <v>1695243</v>
      </c>
      <c r="L16" s="60">
        <v>1248810</v>
      </c>
      <c r="M16" s="60">
        <v>4786480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7249629</v>
      </c>
      <c r="W16" s="60"/>
      <c r="X16" s="60">
        <v>7249629</v>
      </c>
      <c r="Y16" s="61">
        <v>0</v>
      </c>
      <c r="Z16" s="62">
        <v>0</v>
      </c>
    </row>
    <row r="17" spans="1:26" ht="12.75">
      <c r="A17" s="58" t="s">
        <v>43</v>
      </c>
      <c r="B17" s="19">
        <v>32941479</v>
      </c>
      <c r="C17" s="19">
        <v>0</v>
      </c>
      <c r="D17" s="59">
        <v>52923738</v>
      </c>
      <c r="E17" s="60">
        <v>52923738</v>
      </c>
      <c r="F17" s="60">
        <v>6595</v>
      </c>
      <c r="G17" s="60">
        <v>1750693</v>
      </c>
      <c r="H17" s="60">
        <v>3229637</v>
      </c>
      <c r="I17" s="60">
        <v>4986925</v>
      </c>
      <c r="J17" s="60">
        <v>7026686</v>
      </c>
      <c r="K17" s="60">
        <v>3177998</v>
      </c>
      <c r="L17" s="60">
        <v>1766392</v>
      </c>
      <c r="M17" s="60">
        <v>11971076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16958001</v>
      </c>
      <c r="W17" s="60">
        <v>24841848</v>
      </c>
      <c r="X17" s="60">
        <v>-7883847</v>
      </c>
      <c r="Y17" s="61">
        <v>-31.74</v>
      </c>
      <c r="Z17" s="62">
        <v>52923738</v>
      </c>
    </row>
    <row r="18" spans="1:26" ht="12.75">
      <c r="A18" s="70" t="s">
        <v>44</v>
      </c>
      <c r="B18" s="71">
        <f>SUM(B11:B17)</f>
        <v>139812468</v>
      </c>
      <c r="C18" s="71">
        <f>SUM(C11:C17)</f>
        <v>0</v>
      </c>
      <c r="D18" s="72">
        <f aca="true" t="shared" si="1" ref="D18:Z18">SUM(D11:D17)</f>
        <v>168518937</v>
      </c>
      <c r="E18" s="73">
        <f t="shared" si="1"/>
        <v>168518937</v>
      </c>
      <c r="F18" s="73">
        <f t="shared" si="1"/>
        <v>6595</v>
      </c>
      <c r="G18" s="73">
        <f t="shared" si="1"/>
        <v>1750693</v>
      </c>
      <c r="H18" s="73">
        <f t="shared" si="1"/>
        <v>5692786</v>
      </c>
      <c r="I18" s="73">
        <f t="shared" si="1"/>
        <v>7450074</v>
      </c>
      <c r="J18" s="73">
        <f t="shared" si="1"/>
        <v>8869113</v>
      </c>
      <c r="K18" s="73">
        <f t="shared" si="1"/>
        <v>4873241</v>
      </c>
      <c r="L18" s="73">
        <f t="shared" si="1"/>
        <v>3015202</v>
      </c>
      <c r="M18" s="73">
        <f t="shared" si="1"/>
        <v>16757556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24207630</v>
      </c>
      <c r="W18" s="73">
        <f t="shared" si="1"/>
        <v>82581450</v>
      </c>
      <c r="X18" s="73">
        <f t="shared" si="1"/>
        <v>-58373820</v>
      </c>
      <c r="Y18" s="67">
        <f>+IF(W18&lt;&gt;0,(X18/W18)*100,0)</f>
        <v>-70.68635874037086</v>
      </c>
      <c r="Z18" s="74">
        <f t="shared" si="1"/>
        <v>168518937</v>
      </c>
    </row>
    <row r="19" spans="1:26" ht="12.75">
      <c r="A19" s="70" t="s">
        <v>45</v>
      </c>
      <c r="B19" s="75">
        <f>+B10-B18</f>
        <v>-5259155</v>
      </c>
      <c r="C19" s="75">
        <f>+C10-C18</f>
        <v>0</v>
      </c>
      <c r="D19" s="76">
        <f aca="true" t="shared" si="2" ref="D19:Z19">+D10-D18</f>
        <v>-30118066</v>
      </c>
      <c r="E19" s="77">
        <f t="shared" si="2"/>
        <v>-30118066</v>
      </c>
      <c r="F19" s="77">
        <f t="shared" si="2"/>
        <v>52680010</v>
      </c>
      <c r="G19" s="77">
        <f t="shared" si="2"/>
        <v>-1037946</v>
      </c>
      <c r="H19" s="77">
        <f t="shared" si="2"/>
        <v>-3621451</v>
      </c>
      <c r="I19" s="77">
        <f t="shared" si="2"/>
        <v>48020613</v>
      </c>
      <c r="J19" s="77">
        <f t="shared" si="2"/>
        <v>-7726252</v>
      </c>
      <c r="K19" s="77">
        <f t="shared" si="2"/>
        <v>-3946857</v>
      </c>
      <c r="L19" s="77">
        <f t="shared" si="2"/>
        <v>37380542</v>
      </c>
      <c r="M19" s="77">
        <f t="shared" si="2"/>
        <v>25707433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73728046</v>
      </c>
      <c r="W19" s="77">
        <f>IF(E10=E18,0,W10-W18)</f>
        <v>-13381020</v>
      </c>
      <c r="X19" s="77">
        <f t="shared" si="2"/>
        <v>87109066</v>
      </c>
      <c r="Y19" s="78">
        <f>+IF(W19&lt;&gt;0,(X19/W19)*100,0)</f>
        <v>-650.989730229833</v>
      </c>
      <c r="Z19" s="79">
        <f t="shared" si="2"/>
        <v>-30118066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-5259155</v>
      </c>
      <c r="C22" s="86">
        <f>SUM(C19:C21)</f>
        <v>0</v>
      </c>
      <c r="D22" s="87">
        <f aca="true" t="shared" si="3" ref="D22:Z22">SUM(D19:D21)</f>
        <v>-30118066</v>
      </c>
      <c r="E22" s="88">
        <f t="shared" si="3"/>
        <v>-30118066</v>
      </c>
      <c r="F22" s="88">
        <f t="shared" si="3"/>
        <v>52680010</v>
      </c>
      <c r="G22" s="88">
        <f t="shared" si="3"/>
        <v>-1037946</v>
      </c>
      <c r="H22" s="88">
        <f t="shared" si="3"/>
        <v>-3621451</v>
      </c>
      <c r="I22" s="88">
        <f t="shared" si="3"/>
        <v>48020613</v>
      </c>
      <c r="J22" s="88">
        <f t="shared" si="3"/>
        <v>-7726252</v>
      </c>
      <c r="K22" s="88">
        <f t="shared" si="3"/>
        <v>-3946857</v>
      </c>
      <c r="L22" s="88">
        <f t="shared" si="3"/>
        <v>37380542</v>
      </c>
      <c r="M22" s="88">
        <f t="shared" si="3"/>
        <v>25707433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73728046</v>
      </c>
      <c r="W22" s="88">
        <f t="shared" si="3"/>
        <v>-13381020</v>
      </c>
      <c r="X22" s="88">
        <f t="shared" si="3"/>
        <v>87109066</v>
      </c>
      <c r="Y22" s="89">
        <f>+IF(W22&lt;&gt;0,(X22/W22)*100,0)</f>
        <v>-650.989730229833</v>
      </c>
      <c r="Z22" s="90">
        <f t="shared" si="3"/>
        <v>-30118066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-5259155</v>
      </c>
      <c r="C24" s="75">
        <f>SUM(C22:C23)</f>
        <v>0</v>
      </c>
      <c r="D24" s="76">
        <f aca="true" t="shared" si="4" ref="D24:Z24">SUM(D22:D23)</f>
        <v>-30118066</v>
      </c>
      <c r="E24" s="77">
        <f t="shared" si="4"/>
        <v>-30118066</v>
      </c>
      <c r="F24" s="77">
        <f t="shared" si="4"/>
        <v>52680010</v>
      </c>
      <c r="G24" s="77">
        <f t="shared" si="4"/>
        <v>-1037946</v>
      </c>
      <c r="H24" s="77">
        <f t="shared" si="4"/>
        <v>-3621451</v>
      </c>
      <c r="I24" s="77">
        <f t="shared" si="4"/>
        <v>48020613</v>
      </c>
      <c r="J24" s="77">
        <f t="shared" si="4"/>
        <v>-7726252</v>
      </c>
      <c r="K24" s="77">
        <f t="shared" si="4"/>
        <v>-3946857</v>
      </c>
      <c r="L24" s="77">
        <f t="shared" si="4"/>
        <v>37380542</v>
      </c>
      <c r="M24" s="77">
        <f t="shared" si="4"/>
        <v>25707433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73728046</v>
      </c>
      <c r="W24" s="77">
        <f t="shared" si="4"/>
        <v>-13381020</v>
      </c>
      <c r="X24" s="77">
        <f t="shared" si="4"/>
        <v>87109066</v>
      </c>
      <c r="Y24" s="78">
        <f>+IF(W24&lt;&gt;0,(X24/W24)*100,0)</f>
        <v>-650.989730229833</v>
      </c>
      <c r="Z24" s="79">
        <f t="shared" si="4"/>
        <v>-30118066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1515228</v>
      </c>
      <c r="C27" s="22">
        <v>0</v>
      </c>
      <c r="D27" s="99">
        <v>666000</v>
      </c>
      <c r="E27" s="100">
        <v>666000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333000</v>
      </c>
      <c r="X27" s="100">
        <v>-333000</v>
      </c>
      <c r="Y27" s="101">
        <v>-100</v>
      </c>
      <c r="Z27" s="102">
        <v>666000</v>
      </c>
    </row>
    <row r="28" spans="1:26" ht="12.75">
      <c r="A28" s="103" t="s">
        <v>46</v>
      </c>
      <c r="B28" s="19">
        <v>0</v>
      </c>
      <c r="C28" s="19">
        <v>0</v>
      </c>
      <c r="D28" s="59">
        <v>666000</v>
      </c>
      <c r="E28" s="60">
        <v>666000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333000</v>
      </c>
      <c r="X28" s="60">
        <v>-333000</v>
      </c>
      <c r="Y28" s="61">
        <v>-100</v>
      </c>
      <c r="Z28" s="62">
        <v>666000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1515228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1515228</v>
      </c>
      <c r="C32" s="22">
        <f>SUM(C28:C31)</f>
        <v>0</v>
      </c>
      <c r="D32" s="99">
        <f aca="true" t="shared" si="5" ref="D32:Z32">SUM(D28:D31)</f>
        <v>666000</v>
      </c>
      <c r="E32" s="100">
        <f t="shared" si="5"/>
        <v>666000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0</v>
      </c>
      <c r="W32" s="100">
        <f t="shared" si="5"/>
        <v>333000</v>
      </c>
      <c r="X32" s="100">
        <f t="shared" si="5"/>
        <v>-333000</v>
      </c>
      <c r="Y32" s="101">
        <f>+IF(W32&lt;&gt;0,(X32/W32)*100,0)</f>
        <v>-100</v>
      </c>
      <c r="Z32" s="102">
        <f t="shared" si="5"/>
        <v>666000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133597839</v>
      </c>
      <c r="C35" s="19">
        <v>0</v>
      </c>
      <c r="D35" s="59">
        <v>107630000</v>
      </c>
      <c r="E35" s="60">
        <v>107630000</v>
      </c>
      <c r="F35" s="60">
        <v>185841191</v>
      </c>
      <c r="G35" s="60">
        <v>184206235</v>
      </c>
      <c r="H35" s="60">
        <v>187069592</v>
      </c>
      <c r="I35" s="60">
        <v>187069592</v>
      </c>
      <c r="J35" s="60">
        <v>0</v>
      </c>
      <c r="K35" s="60">
        <v>169597905</v>
      </c>
      <c r="L35" s="60">
        <v>203224734</v>
      </c>
      <c r="M35" s="60">
        <v>203224734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203224734</v>
      </c>
      <c r="W35" s="60">
        <v>53815000</v>
      </c>
      <c r="X35" s="60">
        <v>149409734</v>
      </c>
      <c r="Y35" s="61">
        <v>277.64</v>
      </c>
      <c r="Z35" s="62">
        <v>107630000</v>
      </c>
    </row>
    <row r="36" spans="1:26" ht="12.75">
      <c r="A36" s="58" t="s">
        <v>57</v>
      </c>
      <c r="B36" s="19">
        <v>50054725</v>
      </c>
      <c r="C36" s="19">
        <v>0</v>
      </c>
      <c r="D36" s="59">
        <v>49092998</v>
      </c>
      <c r="E36" s="60">
        <v>49092998</v>
      </c>
      <c r="F36" s="60">
        <v>49730985</v>
      </c>
      <c r="G36" s="60">
        <v>50984007</v>
      </c>
      <c r="H36" s="60">
        <v>50223159</v>
      </c>
      <c r="I36" s="60">
        <v>50223159</v>
      </c>
      <c r="J36" s="60">
        <v>0</v>
      </c>
      <c r="K36" s="60">
        <v>82583907</v>
      </c>
      <c r="L36" s="60">
        <v>50223159</v>
      </c>
      <c r="M36" s="60">
        <v>50223159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50223159</v>
      </c>
      <c r="W36" s="60">
        <v>24546499</v>
      </c>
      <c r="X36" s="60">
        <v>25676660</v>
      </c>
      <c r="Y36" s="61">
        <v>104.6</v>
      </c>
      <c r="Z36" s="62">
        <v>49092998</v>
      </c>
    </row>
    <row r="37" spans="1:26" ht="12.75">
      <c r="A37" s="58" t="s">
        <v>58</v>
      </c>
      <c r="B37" s="19">
        <v>24297534</v>
      </c>
      <c r="C37" s="19">
        <v>0</v>
      </c>
      <c r="D37" s="59">
        <v>12863000</v>
      </c>
      <c r="E37" s="60">
        <v>12863000</v>
      </c>
      <c r="F37" s="60">
        <v>23045808</v>
      </c>
      <c r="G37" s="60">
        <v>23046357</v>
      </c>
      <c r="H37" s="60">
        <v>28832657</v>
      </c>
      <c r="I37" s="60">
        <v>28832657</v>
      </c>
      <c r="J37" s="60">
        <v>0</v>
      </c>
      <c r="K37" s="60">
        <v>24095762</v>
      </c>
      <c r="L37" s="60">
        <v>23706645</v>
      </c>
      <c r="M37" s="60">
        <v>23706645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23706645</v>
      </c>
      <c r="W37" s="60">
        <v>6431500</v>
      </c>
      <c r="X37" s="60">
        <v>17275145</v>
      </c>
      <c r="Y37" s="61">
        <v>268.6</v>
      </c>
      <c r="Z37" s="62">
        <v>12863000</v>
      </c>
    </row>
    <row r="38" spans="1:26" ht="12.75">
      <c r="A38" s="58" t="s">
        <v>59</v>
      </c>
      <c r="B38" s="19">
        <v>27443610</v>
      </c>
      <c r="C38" s="19">
        <v>0</v>
      </c>
      <c r="D38" s="59">
        <v>25652789</v>
      </c>
      <c r="E38" s="60">
        <v>25652789</v>
      </c>
      <c r="F38" s="60">
        <v>25960724</v>
      </c>
      <c r="G38" s="60">
        <v>28554666</v>
      </c>
      <c r="H38" s="60">
        <v>28492325</v>
      </c>
      <c r="I38" s="60">
        <v>28492325</v>
      </c>
      <c r="J38" s="60">
        <v>0</v>
      </c>
      <c r="K38" s="60">
        <v>28400466</v>
      </c>
      <c r="L38" s="60">
        <v>28400466</v>
      </c>
      <c r="M38" s="60">
        <v>28400466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28400466</v>
      </c>
      <c r="W38" s="60">
        <v>12826395</v>
      </c>
      <c r="X38" s="60">
        <v>15574071</v>
      </c>
      <c r="Y38" s="61">
        <v>121.42</v>
      </c>
      <c r="Z38" s="62">
        <v>25652789</v>
      </c>
    </row>
    <row r="39" spans="1:26" ht="12.75">
      <c r="A39" s="58" t="s">
        <v>60</v>
      </c>
      <c r="B39" s="19">
        <v>131911420</v>
      </c>
      <c r="C39" s="19">
        <v>0</v>
      </c>
      <c r="D39" s="59">
        <v>118207209</v>
      </c>
      <c r="E39" s="60">
        <v>118207209</v>
      </c>
      <c r="F39" s="60">
        <v>186565644</v>
      </c>
      <c r="G39" s="60">
        <v>183589219</v>
      </c>
      <c r="H39" s="60">
        <v>179967769</v>
      </c>
      <c r="I39" s="60">
        <v>179967769</v>
      </c>
      <c r="J39" s="60">
        <v>0</v>
      </c>
      <c r="K39" s="60">
        <v>199685584</v>
      </c>
      <c r="L39" s="60">
        <v>201340782</v>
      </c>
      <c r="M39" s="60">
        <v>201340782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201340782</v>
      </c>
      <c r="W39" s="60">
        <v>59103605</v>
      </c>
      <c r="X39" s="60">
        <v>142237177</v>
      </c>
      <c r="Y39" s="61">
        <v>240.66</v>
      </c>
      <c r="Z39" s="62">
        <v>118207209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826125</v>
      </c>
      <c r="C42" s="19">
        <v>0</v>
      </c>
      <c r="D42" s="59">
        <v>-18921144</v>
      </c>
      <c r="E42" s="60">
        <v>-18921144</v>
      </c>
      <c r="F42" s="60">
        <v>52680003</v>
      </c>
      <c r="G42" s="60">
        <v>-1037946</v>
      </c>
      <c r="H42" s="60">
        <v>-3621451</v>
      </c>
      <c r="I42" s="60">
        <v>48020606</v>
      </c>
      <c r="J42" s="60">
        <v>-8696077</v>
      </c>
      <c r="K42" s="60">
        <v>-3946857</v>
      </c>
      <c r="L42" s="60">
        <v>37380542</v>
      </c>
      <c r="M42" s="60">
        <v>24737608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72758214</v>
      </c>
      <c r="W42" s="60">
        <v>-9335370</v>
      </c>
      <c r="X42" s="60">
        <v>82093584</v>
      </c>
      <c r="Y42" s="61">
        <v>-879.38</v>
      </c>
      <c r="Z42" s="62">
        <v>-18921144</v>
      </c>
    </row>
    <row r="43" spans="1:26" ht="12.75">
      <c r="A43" s="58" t="s">
        <v>63</v>
      </c>
      <c r="B43" s="19">
        <v>337179</v>
      </c>
      <c r="C43" s="19">
        <v>0</v>
      </c>
      <c r="D43" s="59">
        <v>-666000</v>
      </c>
      <c r="E43" s="60">
        <v>-666000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-666000</v>
      </c>
      <c r="X43" s="60">
        <v>666000</v>
      </c>
      <c r="Y43" s="61">
        <v>-100</v>
      </c>
      <c r="Z43" s="62">
        <v>-666000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95954220</v>
      </c>
      <c r="C45" s="22">
        <v>0</v>
      </c>
      <c r="D45" s="99">
        <v>111381856</v>
      </c>
      <c r="E45" s="100">
        <v>111381856</v>
      </c>
      <c r="F45" s="100">
        <v>156974943</v>
      </c>
      <c r="G45" s="100">
        <v>155936997</v>
      </c>
      <c r="H45" s="100">
        <v>152315546</v>
      </c>
      <c r="I45" s="100">
        <v>152315546</v>
      </c>
      <c r="J45" s="100">
        <v>143619469</v>
      </c>
      <c r="K45" s="100">
        <v>139672612</v>
      </c>
      <c r="L45" s="100">
        <v>177053154</v>
      </c>
      <c r="M45" s="100">
        <v>177053154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177053154</v>
      </c>
      <c r="W45" s="100">
        <v>120967630</v>
      </c>
      <c r="X45" s="100">
        <v>56085524</v>
      </c>
      <c r="Y45" s="101">
        <v>46.36</v>
      </c>
      <c r="Z45" s="102">
        <v>111381856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66847</v>
      </c>
      <c r="C49" s="52">
        <v>0</v>
      </c>
      <c r="D49" s="129">
        <v>3204</v>
      </c>
      <c r="E49" s="54">
        <v>1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70052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463267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463267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95.15037402676708</v>
      </c>
      <c r="C58" s="5">
        <f>IF(C67=0,0,+(C76/C67)*100)</f>
        <v>0</v>
      </c>
      <c r="D58" s="6">
        <f aca="true" t="shared" si="6" ref="D58:Z58">IF(D67=0,0,+(D76/D67)*100)</f>
        <v>100.00463684787081</v>
      </c>
      <c r="E58" s="7">
        <f t="shared" si="6"/>
        <v>100.00463684787081</v>
      </c>
      <c r="F58" s="7">
        <f t="shared" si="6"/>
        <v>99.99311226999902</v>
      </c>
      <c r="G58" s="7">
        <f t="shared" si="6"/>
        <v>100</v>
      </c>
      <c r="H58" s="7">
        <f t="shared" si="6"/>
        <v>100</v>
      </c>
      <c r="I58" s="7">
        <f t="shared" si="6"/>
        <v>99.99743224803017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99.99875598460264</v>
      </c>
      <c r="W58" s="7">
        <f t="shared" si="6"/>
        <v>100.00463684787081</v>
      </c>
      <c r="X58" s="7">
        <f t="shared" si="6"/>
        <v>0</v>
      </c>
      <c r="Y58" s="7">
        <f t="shared" si="6"/>
        <v>0</v>
      </c>
      <c r="Z58" s="8">
        <f t="shared" si="6"/>
        <v>100.00463684787081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95.15611305355813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95.15611305355813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100</v>
      </c>
      <c r="H66" s="16">
        <f t="shared" si="7"/>
        <v>0</v>
      </c>
      <c r="I66" s="16">
        <f t="shared" si="7"/>
        <v>85.41666666666666</v>
      </c>
      <c r="J66" s="16">
        <f t="shared" si="7"/>
        <v>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93.45794392523365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>
        <v>1061154</v>
      </c>
      <c r="C67" s="24"/>
      <c r="D67" s="25">
        <v>2070372</v>
      </c>
      <c r="E67" s="26">
        <v>2070372</v>
      </c>
      <c r="F67" s="26">
        <v>101630</v>
      </c>
      <c r="G67" s="26">
        <v>95104</v>
      </c>
      <c r="H67" s="26">
        <v>75878</v>
      </c>
      <c r="I67" s="26">
        <v>272612</v>
      </c>
      <c r="J67" s="26">
        <v>96989</v>
      </c>
      <c r="K67" s="26">
        <v>86262</v>
      </c>
      <c r="L67" s="26">
        <v>106831</v>
      </c>
      <c r="M67" s="26">
        <v>290082</v>
      </c>
      <c r="N67" s="26"/>
      <c r="O67" s="26"/>
      <c r="P67" s="26"/>
      <c r="Q67" s="26"/>
      <c r="R67" s="26"/>
      <c r="S67" s="26"/>
      <c r="T67" s="26"/>
      <c r="U67" s="26"/>
      <c r="V67" s="26">
        <v>562694</v>
      </c>
      <c r="W67" s="26">
        <v>1035186</v>
      </c>
      <c r="X67" s="26"/>
      <c r="Y67" s="25"/>
      <c r="Z67" s="27">
        <v>2070372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1061090</v>
      </c>
      <c r="C69" s="19"/>
      <c r="D69" s="20">
        <v>2070372</v>
      </c>
      <c r="E69" s="21">
        <v>2070372</v>
      </c>
      <c r="F69" s="21">
        <v>101623</v>
      </c>
      <c r="G69" s="21">
        <v>95063</v>
      </c>
      <c r="H69" s="21">
        <v>75878</v>
      </c>
      <c r="I69" s="21">
        <v>272564</v>
      </c>
      <c r="J69" s="21">
        <v>96989</v>
      </c>
      <c r="K69" s="21">
        <v>86230</v>
      </c>
      <c r="L69" s="21">
        <v>106804</v>
      </c>
      <c r="M69" s="21">
        <v>290023</v>
      </c>
      <c r="N69" s="21"/>
      <c r="O69" s="21"/>
      <c r="P69" s="21"/>
      <c r="Q69" s="21"/>
      <c r="R69" s="21"/>
      <c r="S69" s="21"/>
      <c r="T69" s="21"/>
      <c r="U69" s="21"/>
      <c r="V69" s="21">
        <v>562587</v>
      </c>
      <c r="W69" s="21">
        <v>1035186</v>
      </c>
      <c r="X69" s="21"/>
      <c r="Y69" s="20"/>
      <c r="Z69" s="23">
        <v>2070372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>
        <v>1061090</v>
      </c>
      <c r="C74" s="19"/>
      <c r="D74" s="20">
        <v>2070372</v>
      </c>
      <c r="E74" s="21">
        <v>2070372</v>
      </c>
      <c r="F74" s="21">
        <v>101623</v>
      </c>
      <c r="G74" s="21">
        <v>95063</v>
      </c>
      <c r="H74" s="21">
        <v>75878</v>
      </c>
      <c r="I74" s="21">
        <v>272564</v>
      </c>
      <c r="J74" s="21">
        <v>96989</v>
      </c>
      <c r="K74" s="21">
        <v>86230</v>
      </c>
      <c r="L74" s="21">
        <v>106804</v>
      </c>
      <c r="M74" s="21">
        <v>290023</v>
      </c>
      <c r="N74" s="21"/>
      <c r="O74" s="21"/>
      <c r="P74" s="21"/>
      <c r="Q74" s="21"/>
      <c r="R74" s="21"/>
      <c r="S74" s="21"/>
      <c r="T74" s="21"/>
      <c r="U74" s="21"/>
      <c r="V74" s="21">
        <v>562587</v>
      </c>
      <c r="W74" s="21">
        <v>1035186</v>
      </c>
      <c r="X74" s="21"/>
      <c r="Y74" s="20"/>
      <c r="Z74" s="23">
        <v>2070372</v>
      </c>
    </row>
    <row r="75" spans="1:26" ht="12.75" hidden="1">
      <c r="A75" s="40" t="s">
        <v>110</v>
      </c>
      <c r="B75" s="28">
        <v>64</v>
      </c>
      <c r="C75" s="28"/>
      <c r="D75" s="29"/>
      <c r="E75" s="30"/>
      <c r="F75" s="30">
        <v>7</v>
      </c>
      <c r="G75" s="30">
        <v>41</v>
      </c>
      <c r="H75" s="30"/>
      <c r="I75" s="30">
        <v>48</v>
      </c>
      <c r="J75" s="30"/>
      <c r="K75" s="30">
        <v>32</v>
      </c>
      <c r="L75" s="30">
        <v>27</v>
      </c>
      <c r="M75" s="30">
        <v>59</v>
      </c>
      <c r="N75" s="30"/>
      <c r="O75" s="30"/>
      <c r="P75" s="30"/>
      <c r="Q75" s="30"/>
      <c r="R75" s="30"/>
      <c r="S75" s="30"/>
      <c r="T75" s="30"/>
      <c r="U75" s="30"/>
      <c r="V75" s="30">
        <v>107</v>
      </c>
      <c r="W75" s="30"/>
      <c r="X75" s="30"/>
      <c r="Y75" s="29"/>
      <c r="Z75" s="31"/>
    </row>
    <row r="76" spans="1:26" ht="12.75" hidden="1">
      <c r="A76" s="42" t="s">
        <v>288</v>
      </c>
      <c r="B76" s="32">
        <v>1009692</v>
      </c>
      <c r="C76" s="32"/>
      <c r="D76" s="33">
        <v>2070468</v>
      </c>
      <c r="E76" s="34">
        <v>2070468</v>
      </c>
      <c r="F76" s="34">
        <v>101623</v>
      </c>
      <c r="G76" s="34">
        <v>95104</v>
      </c>
      <c r="H76" s="34">
        <v>75878</v>
      </c>
      <c r="I76" s="34">
        <v>272605</v>
      </c>
      <c r="J76" s="34">
        <v>96989</v>
      </c>
      <c r="K76" s="34">
        <v>86262</v>
      </c>
      <c r="L76" s="34">
        <v>106831</v>
      </c>
      <c r="M76" s="34">
        <v>290082</v>
      </c>
      <c r="N76" s="34"/>
      <c r="O76" s="34"/>
      <c r="P76" s="34"/>
      <c r="Q76" s="34"/>
      <c r="R76" s="34"/>
      <c r="S76" s="34"/>
      <c r="T76" s="34"/>
      <c r="U76" s="34"/>
      <c r="V76" s="34">
        <v>562687</v>
      </c>
      <c r="W76" s="34">
        <v>1035234</v>
      </c>
      <c r="X76" s="34"/>
      <c r="Y76" s="33"/>
      <c r="Z76" s="35">
        <v>2070468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1009692</v>
      </c>
      <c r="C78" s="19"/>
      <c r="D78" s="20">
        <v>2070372</v>
      </c>
      <c r="E78" s="21">
        <v>2070372</v>
      </c>
      <c r="F78" s="21">
        <v>101623</v>
      </c>
      <c r="G78" s="21">
        <v>95063</v>
      </c>
      <c r="H78" s="21">
        <v>75878</v>
      </c>
      <c r="I78" s="21">
        <v>272564</v>
      </c>
      <c r="J78" s="21">
        <v>96989</v>
      </c>
      <c r="K78" s="21">
        <v>86230</v>
      </c>
      <c r="L78" s="21">
        <v>106804</v>
      </c>
      <c r="M78" s="21">
        <v>290023</v>
      </c>
      <c r="N78" s="21"/>
      <c r="O78" s="21"/>
      <c r="P78" s="21"/>
      <c r="Q78" s="21"/>
      <c r="R78" s="21"/>
      <c r="S78" s="21"/>
      <c r="T78" s="21"/>
      <c r="U78" s="21"/>
      <c r="V78" s="21">
        <v>562587</v>
      </c>
      <c r="W78" s="21">
        <v>1035186</v>
      </c>
      <c r="X78" s="21"/>
      <c r="Y78" s="20"/>
      <c r="Z78" s="23">
        <v>2070372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>
        <v>1009692</v>
      </c>
      <c r="C83" s="19"/>
      <c r="D83" s="20">
        <v>2070372</v>
      </c>
      <c r="E83" s="21">
        <v>2070372</v>
      </c>
      <c r="F83" s="21">
        <v>101623</v>
      </c>
      <c r="G83" s="21">
        <v>95063</v>
      </c>
      <c r="H83" s="21">
        <v>75878</v>
      </c>
      <c r="I83" s="21">
        <v>272564</v>
      </c>
      <c r="J83" s="21">
        <v>96989</v>
      </c>
      <c r="K83" s="21">
        <v>86230</v>
      </c>
      <c r="L83" s="21">
        <v>106804</v>
      </c>
      <c r="M83" s="21">
        <v>290023</v>
      </c>
      <c r="N83" s="21"/>
      <c r="O83" s="21"/>
      <c r="P83" s="21"/>
      <c r="Q83" s="21"/>
      <c r="R83" s="21"/>
      <c r="S83" s="21"/>
      <c r="T83" s="21"/>
      <c r="U83" s="21"/>
      <c r="V83" s="21">
        <v>562587</v>
      </c>
      <c r="W83" s="21">
        <v>1035186</v>
      </c>
      <c r="X83" s="21"/>
      <c r="Y83" s="20"/>
      <c r="Z83" s="23">
        <v>2070372</v>
      </c>
    </row>
    <row r="84" spans="1:26" ht="12.75" hidden="1">
      <c r="A84" s="40" t="s">
        <v>110</v>
      </c>
      <c r="B84" s="28"/>
      <c r="C84" s="28"/>
      <c r="D84" s="29">
        <v>96</v>
      </c>
      <c r="E84" s="30">
        <v>96</v>
      </c>
      <c r="F84" s="30"/>
      <c r="G84" s="30">
        <v>41</v>
      </c>
      <c r="H84" s="30"/>
      <c r="I84" s="30">
        <v>41</v>
      </c>
      <c r="J84" s="30"/>
      <c r="K84" s="30">
        <v>32</v>
      </c>
      <c r="L84" s="30">
        <v>27</v>
      </c>
      <c r="M84" s="30">
        <v>59</v>
      </c>
      <c r="N84" s="30"/>
      <c r="O84" s="30"/>
      <c r="P84" s="30"/>
      <c r="Q84" s="30"/>
      <c r="R84" s="30"/>
      <c r="S84" s="30"/>
      <c r="T84" s="30"/>
      <c r="U84" s="30"/>
      <c r="V84" s="30">
        <v>100</v>
      </c>
      <c r="W84" s="30">
        <v>48</v>
      </c>
      <c r="X84" s="30"/>
      <c r="Y84" s="29"/>
      <c r="Z84" s="31">
        <v>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4143987</v>
      </c>
      <c r="F40" s="345">
        <f t="shared" si="9"/>
        <v>4143987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2071994</v>
      </c>
      <c r="Y40" s="345">
        <f t="shared" si="9"/>
        <v>-2071994</v>
      </c>
      <c r="Z40" s="336">
        <f>+IF(X40&lt;&gt;0,+(Y40/X40)*100,0)</f>
        <v>-100</v>
      </c>
      <c r="AA40" s="350">
        <f>SUM(AA41:AA49)</f>
        <v>4143987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4143987</v>
      </c>
      <c r="F43" s="370">
        <v>4143987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2071994</v>
      </c>
      <c r="Y43" s="370">
        <v>-2071994</v>
      </c>
      <c r="Z43" s="371">
        <v>-100</v>
      </c>
      <c r="AA43" s="303">
        <v>4143987</v>
      </c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4143987</v>
      </c>
      <c r="F60" s="264">
        <f t="shared" si="14"/>
        <v>4143987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2071994</v>
      </c>
      <c r="Y60" s="264">
        <f t="shared" si="14"/>
        <v>-2071994</v>
      </c>
      <c r="Z60" s="337">
        <f>+IF(X60&lt;&gt;0,+(Y60/X60)*100,0)</f>
        <v>-100</v>
      </c>
      <c r="AA60" s="232">
        <f>+AA57+AA54+AA51+AA40+AA37+AA34+AA22+AA5</f>
        <v>4143987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130242249</v>
      </c>
      <c r="D5" s="153">
        <f>SUM(D6:D8)</f>
        <v>0</v>
      </c>
      <c r="E5" s="154">
        <f t="shared" si="0"/>
        <v>134197499</v>
      </c>
      <c r="F5" s="100">
        <f t="shared" si="0"/>
        <v>134197499</v>
      </c>
      <c r="G5" s="100">
        <f t="shared" si="0"/>
        <v>52584975</v>
      </c>
      <c r="H5" s="100">
        <f t="shared" si="0"/>
        <v>617643</v>
      </c>
      <c r="I5" s="100">
        <f t="shared" si="0"/>
        <v>1995457</v>
      </c>
      <c r="J5" s="100">
        <f t="shared" si="0"/>
        <v>55198075</v>
      </c>
      <c r="K5" s="100">
        <f t="shared" si="0"/>
        <v>1045872</v>
      </c>
      <c r="L5" s="100">
        <f t="shared" si="0"/>
        <v>840122</v>
      </c>
      <c r="M5" s="100">
        <f t="shared" si="0"/>
        <v>40288913</v>
      </c>
      <c r="N5" s="100">
        <f t="shared" si="0"/>
        <v>42174907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97372982</v>
      </c>
      <c r="X5" s="100">
        <f t="shared" si="0"/>
        <v>64042824</v>
      </c>
      <c r="Y5" s="100">
        <f t="shared" si="0"/>
        <v>33330158</v>
      </c>
      <c r="Z5" s="137">
        <f>+IF(X5&lt;&gt;0,+(Y5/X5)*100,0)</f>
        <v>52.04354823578673</v>
      </c>
      <c r="AA5" s="153">
        <f>SUM(AA6:AA8)</f>
        <v>134197499</v>
      </c>
    </row>
    <row r="6" spans="1:27" ht="12.75">
      <c r="A6" s="138" t="s">
        <v>75</v>
      </c>
      <c r="B6" s="136"/>
      <c r="C6" s="155">
        <v>2120</v>
      </c>
      <c r="D6" s="155"/>
      <c r="E6" s="156"/>
      <c r="F6" s="60"/>
      <c r="G6" s="60"/>
      <c r="H6" s="60"/>
      <c r="I6" s="60"/>
      <c r="J6" s="60"/>
      <c r="K6" s="60"/>
      <c r="L6" s="60">
        <v>1235</v>
      </c>
      <c r="M6" s="60">
        <v>1238</v>
      </c>
      <c r="N6" s="60">
        <v>2473</v>
      </c>
      <c r="O6" s="60"/>
      <c r="P6" s="60"/>
      <c r="Q6" s="60"/>
      <c r="R6" s="60"/>
      <c r="S6" s="60"/>
      <c r="T6" s="60"/>
      <c r="U6" s="60"/>
      <c r="V6" s="60"/>
      <c r="W6" s="60">
        <v>2473</v>
      </c>
      <c r="X6" s="60"/>
      <c r="Y6" s="60">
        <v>2473</v>
      </c>
      <c r="Z6" s="140">
        <v>0</v>
      </c>
      <c r="AA6" s="155"/>
    </row>
    <row r="7" spans="1:27" ht="12.75">
      <c r="A7" s="138" t="s">
        <v>76</v>
      </c>
      <c r="B7" s="136"/>
      <c r="C7" s="157">
        <v>130137529</v>
      </c>
      <c r="D7" s="157"/>
      <c r="E7" s="158">
        <v>134197499</v>
      </c>
      <c r="F7" s="159">
        <v>134197499</v>
      </c>
      <c r="G7" s="159">
        <v>52584975</v>
      </c>
      <c r="H7" s="159">
        <v>617643</v>
      </c>
      <c r="I7" s="159">
        <v>1892857</v>
      </c>
      <c r="J7" s="159">
        <v>55095475</v>
      </c>
      <c r="K7" s="159">
        <v>1045872</v>
      </c>
      <c r="L7" s="159">
        <v>838887</v>
      </c>
      <c r="M7" s="159">
        <v>40287675</v>
      </c>
      <c r="N7" s="159">
        <v>42172434</v>
      </c>
      <c r="O7" s="159"/>
      <c r="P7" s="159"/>
      <c r="Q7" s="159"/>
      <c r="R7" s="159"/>
      <c r="S7" s="159"/>
      <c r="T7" s="159"/>
      <c r="U7" s="159"/>
      <c r="V7" s="159"/>
      <c r="W7" s="159">
        <v>97267909</v>
      </c>
      <c r="X7" s="159">
        <v>64042824</v>
      </c>
      <c r="Y7" s="159">
        <v>33225085</v>
      </c>
      <c r="Z7" s="141">
        <v>51.88</v>
      </c>
      <c r="AA7" s="157">
        <v>134197499</v>
      </c>
    </row>
    <row r="8" spans="1:27" ht="12.75">
      <c r="A8" s="138" t="s">
        <v>77</v>
      </c>
      <c r="B8" s="136"/>
      <c r="C8" s="155">
        <v>102600</v>
      </c>
      <c r="D8" s="155"/>
      <c r="E8" s="156"/>
      <c r="F8" s="60"/>
      <c r="G8" s="60"/>
      <c r="H8" s="60"/>
      <c r="I8" s="60">
        <v>102600</v>
      </c>
      <c r="J8" s="60">
        <v>102600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102600</v>
      </c>
      <c r="X8" s="60"/>
      <c r="Y8" s="60">
        <v>102600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3249910</v>
      </c>
      <c r="D15" s="153">
        <f>SUM(D16:D18)</f>
        <v>0</v>
      </c>
      <c r="E15" s="154">
        <f t="shared" si="2"/>
        <v>2133000</v>
      </c>
      <c r="F15" s="100">
        <f t="shared" si="2"/>
        <v>2133000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1564500</v>
      </c>
      <c r="Y15" s="100">
        <f t="shared" si="2"/>
        <v>-1564500</v>
      </c>
      <c r="Z15" s="137">
        <f>+IF(X15&lt;&gt;0,+(Y15/X15)*100,0)</f>
        <v>-100</v>
      </c>
      <c r="AA15" s="153">
        <f>SUM(AA16:AA18)</f>
        <v>2133000</v>
      </c>
    </row>
    <row r="16" spans="1:27" ht="12.75">
      <c r="A16" s="138" t="s">
        <v>85</v>
      </c>
      <c r="B16" s="136"/>
      <c r="C16" s="155">
        <v>1749910</v>
      </c>
      <c r="D16" s="155"/>
      <c r="E16" s="156">
        <v>2133000</v>
      </c>
      <c r="F16" s="60">
        <v>2133000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1564500</v>
      </c>
      <c r="Y16" s="60">
        <v>-1564500</v>
      </c>
      <c r="Z16" s="140">
        <v>-100</v>
      </c>
      <c r="AA16" s="155">
        <v>2133000</v>
      </c>
    </row>
    <row r="17" spans="1:27" ht="12.75">
      <c r="A17" s="138" t="s">
        <v>86</v>
      </c>
      <c r="B17" s="136"/>
      <c r="C17" s="155">
        <v>1500000</v>
      </c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>
        <v>1061154</v>
      </c>
      <c r="D24" s="153"/>
      <c r="E24" s="154">
        <v>2070372</v>
      </c>
      <c r="F24" s="100">
        <v>2070372</v>
      </c>
      <c r="G24" s="100">
        <v>101630</v>
      </c>
      <c r="H24" s="100">
        <v>95104</v>
      </c>
      <c r="I24" s="100">
        <v>75878</v>
      </c>
      <c r="J24" s="100">
        <v>272612</v>
      </c>
      <c r="K24" s="100">
        <v>96989</v>
      </c>
      <c r="L24" s="100">
        <v>86262</v>
      </c>
      <c r="M24" s="100">
        <v>106831</v>
      </c>
      <c r="N24" s="100">
        <v>290082</v>
      </c>
      <c r="O24" s="100"/>
      <c r="P24" s="100"/>
      <c r="Q24" s="100"/>
      <c r="R24" s="100"/>
      <c r="S24" s="100"/>
      <c r="T24" s="100"/>
      <c r="U24" s="100"/>
      <c r="V24" s="100"/>
      <c r="W24" s="100">
        <v>562694</v>
      </c>
      <c r="X24" s="100">
        <v>983082</v>
      </c>
      <c r="Y24" s="100">
        <v>-420388</v>
      </c>
      <c r="Z24" s="137">
        <v>-42.76</v>
      </c>
      <c r="AA24" s="153">
        <v>2070372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134553313</v>
      </c>
      <c r="D25" s="168">
        <f>+D5+D9+D15+D19+D24</f>
        <v>0</v>
      </c>
      <c r="E25" s="169">
        <f t="shared" si="4"/>
        <v>138400871</v>
      </c>
      <c r="F25" s="73">
        <f t="shared" si="4"/>
        <v>138400871</v>
      </c>
      <c r="G25" s="73">
        <f t="shared" si="4"/>
        <v>52686605</v>
      </c>
      <c r="H25" s="73">
        <f t="shared" si="4"/>
        <v>712747</v>
      </c>
      <c r="I25" s="73">
        <f t="shared" si="4"/>
        <v>2071335</v>
      </c>
      <c r="J25" s="73">
        <f t="shared" si="4"/>
        <v>55470687</v>
      </c>
      <c r="K25" s="73">
        <f t="shared" si="4"/>
        <v>1142861</v>
      </c>
      <c r="L25" s="73">
        <f t="shared" si="4"/>
        <v>926384</v>
      </c>
      <c r="M25" s="73">
        <f t="shared" si="4"/>
        <v>40395744</v>
      </c>
      <c r="N25" s="73">
        <f t="shared" si="4"/>
        <v>42464989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97935676</v>
      </c>
      <c r="X25" s="73">
        <f t="shared" si="4"/>
        <v>66590406</v>
      </c>
      <c r="Y25" s="73">
        <f t="shared" si="4"/>
        <v>31345270</v>
      </c>
      <c r="Z25" s="170">
        <f>+IF(X25&lt;&gt;0,+(Y25/X25)*100,0)</f>
        <v>47.07175084651084</v>
      </c>
      <c r="AA25" s="168">
        <f>+AA5+AA9+AA15+AA19+AA24</f>
        <v>138400871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56852286</v>
      </c>
      <c r="D28" s="153">
        <f>SUM(D29:D31)</f>
        <v>0</v>
      </c>
      <c r="E28" s="154">
        <f t="shared" si="5"/>
        <v>78983800</v>
      </c>
      <c r="F28" s="100">
        <f t="shared" si="5"/>
        <v>78983800</v>
      </c>
      <c r="G28" s="100">
        <f t="shared" si="5"/>
        <v>3724</v>
      </c>
      <c r="H28" s="100">
        <f t="shared" si="5"/>
        <v>1470906</v>
      </c>
      <c r="I28" s="100">
        <f t="shared" si="5"/>
        <v>2328665</v>
      </c>
      <c r="J28" s="100">
        <f t="shared" si="5"/>
        <v>3803295</v>
      </c>
      <c r="K28" s="100">
        <f t="shared" si="5"/>
        <v>4195972</v>
      </c>
      <c r="L28" s="100">
        <f t="shared" si="5"/>
        <v>2772026</v>
      </c>
      <c r="M28" s="100">
        <f t="shared" si="5"/>
        <v>1307511</v>
      </c>
      <c r="N28" s="100">
        <f t="shared" si="5"/>
        <v>8275509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12078804</v>
      </c>
      <c r="X28" s="100">
        <f t="shared" si="5"/>
        <v>37379910</v>
      </c>
      <c r="Y28" s="100">
        <f t="shared" si="5"/>
        <v>-25301106</v>
      </c>
      <c r="Z28" s="137">
        <f>+IF(X28&lt;&gt;0,+(Y28/X28)*100,0)</f>
        <v>-67.68637484680943</v>
      </c>
      <c r="AA28" s="153">
        <f>SUM(AA29:AA31)</f>
        <v>78983800</v>
      </c>
    </row>
    <row r="29" spans="1:27" ht="12.75">
      <c r="A29" s="138" t="s">
        <v>75</v>
      </c>
      <c r="B29" s="136"/>
      <c r="C29" s="155">
        <v>23119088</v>
      </c>
      <c r="D29" s="155"/>
      <c r="E29" s="156">
        <v>36405200</v>
      </c>
      <c r="F29" s="60">
        <v>36405200</v>
      </c>
      <c r="G29" s="60">
        <v>174</v>
      </c>
      <c r="H29" s="60">
        <v>415210</v>
      </c>
      <c r="I29" s="60">
        <v>339458</v>
      </c>
      <c r="J29" s="60">
        <v>754842</v>
      </c>
      <c r="K29" s="60">
        <v>276405</v>
      </c>
      <c r="L29" s="60">
        <v>472661</v>
      </c>
      <c r="M29" s="60">
        <v>452624</v>
      </c>
      <c r="N29" s="60">
        <v>1201690</v>
      </c>
      <c r="O29" s="60"/>
      <c r="P29" s="60"/>
      <c r="Q29" s="60"/>
      <c r="R29" s="60"/>
      <c r="S29" s="60"/>
      <c r="T29" s="60"/>
      <c r="U29" s="60"/>
      <c r="V29" s="60"/>
      <c r="W29" s="60">
        <v>1956532</v>
      </c>
      <c r="X29" s="60">
        <v>16771158</v>
      </c>
      <c r="Y29" s="60">
        <v>-14814626</v>
      </c>
      <c r="Z29" s="140">
        <v>-88.33</v>
      </c>
      <c r="AA29" s="155">
        <v>36405200</v>
      </c>
    </row>
    <row r="30" spans="1:27" ht="12.75">
      <c r="A30" s="138" t="s">
        <v>76</v>
      </c>
      <c r="B30" s="136"/>
      <c r="C30" s="157">
        <v>10201730</v>
      </c>
      <c r="D30" s="157"/>
      <c r="E30" s="158">
        <v>42578600</v>
      </c>
      <c r="F30" s="159">
        <v>42578600</v>
      </c>
      <c r="G30" s="159">
        <v>3550</v>
      </c>
      <c r="H30" s="159">
        <v>852306</v>
      </c>
      <c r="I30" s="159">
        <v>1360186</v>
      </c>
      <c r="J30" s="159">
        <v>2216042</v>
      </c>
      <c r="K30" s="159">
        <v>1918449</v>
      </c>
      <c r="L30" s="159">
        <v>1939873</v>
      </c>
      <c r="M30" s="159">
        <v>264745</v>
      </c>
      <c r="N30" s="159">
        <v>4123067</v>
      </c>
      <c r="O30" s="159"/>
      <c r="P30" s="159"/>
      <c r="Q30" s="159"/>
      <c r="R30" s="159"/>
      <c r="S30" s="159"/>
      <c r="T30" s="159"/>
      <c r="U30" s="159"/>
      <c r="V30" s="159"/>
      <c r="W30" s="159">
        <v>6339109</v>
      </c>
      <c r="X30" s="159">
        <v>20608752</v>
      </c>
      <c r="Y30" s="159">
        <v>-14269643</v>
      </c>
      <c r="Z30" s="141">
        <v>-69.24</v>
      </c>
      <c r="AA30" s="157">
        <v>42578600</v>
      </c>
    </row>
    <row r="31" spans="1:27" ht="12.75">
      <c r="A31" s="138" t="s">
        <v>77</v>
      </c>
      <c r="B31" s="136"/>
      <c r="C31" s="155">
        <v>23531468</v>
      </c>
      <c r="D31" s="155"/>
      <c r="E31" s="156"/>
      <c r="F31" s="60"/>
      <c r="G31" s="60"/>
      <c r="H31" s="60">
        <v>203390</v>
      </c>
      <c r="I31" s="60">
        <v>629021</v>
      </c>
      <c r="J31" s="60">
        <v>832411</v>
      </c>
      <c r="K31" s="60">
        <v>2001118</v>
      </c>
      <c r="L31" s="60">
        <v>359492</v>
      </c>
      <c r="M31" s="60">
        <v>590142</v>
      </c>
      <c r="N31" s="60">
        <v>2950752</v>
      </c>
      <c r="O31" s="60"/>
      <c r="P31" s="60"/>
      <c r="Q31" s="60"/>
      <c r="R31" s="60"/>
      <c r="S31" s="60"/>
      <c r="T31" s="60"/>
      <c r="U31" s="60"/>
      <c r="V31" s="60"/>
      <c r="W31" s="60">
        <v>3783163</v>
      </c>
      <c r="X31" s="60"/>
      <c r="Y31" s="60">
        <v>3783163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51253740</v>
      </c>
      <c r="D32" s="153">
        <f>SUM(D33:D37)</f>
        <v>0</v>
      </c>
      <c r="E32" s="154">
        <f t="shared" si="6"/>
        <v>60612699</v>
      </c>
      <c r="F32" s="100">
        <f t="shared" si="6"/>
        <v>60612699</v>
      </c>
      <c r="G32" s="100">
        <f t="shared" si="6"/>
        <v>2871</v>
      </c>
      <c r="H32" s="100">
        <f t="shared" si="6"/>
        <v>173591</v>
      </c>
      <c r="I32" s="100">
        <f t="shared" si="6"/>
        <v>697187</v>
      </c>
      <c r="J32" s="100">
        <f t="shared" si="6"/>
        <v>873649</v>
      </c>
      <c r="K32" s="100">
        <f t="shared" si="6"/>
        <v>2513422</v>
      </c>
      <c r="L32" s="100">
        <f t="shared" si="6"/>
        <v>508727</v>
      </c>
      <c r="M32" s="100">
        <f t="shared" si="6"/>
        <v>567816</v>
      </c>
      <c r="N32" s="100">
        <f t="shared" si="6"/>
        <v>3589965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4463614</v>
      </c>
      <c r="X32" s="100">
        <f t="shared" si="6"/>
        <v>28794162</v>
      </c>
      <c r="Y32" s="100">
        <f t="shared" si="6"/>
        <v>-24330548</v>
      </c>
      <c r="Z32" s="137">
        <f>+IF(X32&lt;&gt;0,+(Y32/X32)*100,0)</f>
        <v>-84.49819793331717</v>
      </c>
      <c r="AA32" s="153">
        <f>SUM(AA33:AA37)</f>
        <v>60612699</v>
      </c>
    </row>
    <row r="33" spans="1:27" ht="12.75">
      <c r="A33" s="138" t="s">
        <v>79</v>
      </c>
      <c r="B33" s="136"/>
      <c r="C33" s="155">
        <v>3265306</v>
      </c>
      <c r="D33" s="155"/>
      <c r="E33" s="156">
        <v>3676000</v>
      </c>
      <c r="F33" s="60">
        <v>3676000</v>
      </c>
      <c r="G33" s="60"/>
      <c r="H33" s="60"/>
      <c r="I33" s="60">
        <v>8253</v>
      </c>
      <c r="J33" s="60">
        <v>8253</v>
      </c>
      <c r="K33" s="60">
        <v>12970</v>
      </c>
      <c r="L33" s="60">
        <v>14834</v>
      </c>
      <c r="M33" s="60">
        <v>11427</v>
      </c>
      <c r="N33" s="60">
        <v>39231</v>
      </c>
      <c r="O33" s="60"/>
      <c r="P33" s="60"/>
      <c r="Q33" s="60"/>
      <c r="R33" s="60"/>
      <c r="S33" s="60"/>
      <c r="T33" s="60"/>
      <c r="U33" s="60"/>
      <c r="V33" s="60"/>
      <c r="W33" s="60">
        <v>47484</v>
      </c>
      <c r="X33" s="60">
        <v>1702704</v>
      </c>
      <c r="Y33" s="60">
        <v>-1655220</v>
      </c>
      <c r="Z33" s="140">
        <v>-97.21</v>
      </c>
      <c r="AA33" s="155">
        <v>3676000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17997986</v>
      </c>
      <c r="D35" s="155"/>
      <c r="E35" s="156">
        <v>34509899</v>
      </c>
      <c r="F35" s="60">
        <v>34509899</v>
      </c>
      <c r="G35" s="60">
        <v>2871</v>
      </c>
      <c r="H35" s="60">
        <v>52609</v>
      </c>
      <c r="I35" s="60">
        <v>507217</v>
      </c>
      <c r="J35" s="60">
        <v>562697</v>
      </c>
      <c r="K35" s="60">
        <v>2405857</v>
      </c>
      <c r="L35" s="60">
        <v>401517</v>
      </c>
      <c r="M35" s="60">
        <v>409785</v>
      </c>
      <c r="N35" s="60">
        <v>3217159</v>
      </c>
      <c r="O35" s="60"/>
      <c r="P35" s="60"/>
      <c r="Q35" s="60"/>
      <c r="R35" s="60"/>
      <c r="S35" s="60"/>
      <c r="T35" s="60"/>
      <c r="U35" s="60"/>
      <c r="V35" s="60"/>
      <c r="W35" s="60">
        <v>3779856</v>
      </c>
      <c r="X35" s="60">
        <v>16728522</v>
      </c>
      <c r="Y35" s="60">
        <v>-12948666</v>
      </c>
      <c r="Z35" s="140">
        <v>-77.4</v>
      </c>
      <c r="AA35" s="155">
        <v>34509899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>
        <v>29990448</v>
      </c>
      <c r="D37" s="157"/>
      <c r="E37" s="158">
        <v>22426800</v>
      </c>
      <c r="F37" s="159">
        <v>22426800</v>
      </c>
      <c r="G37" s="159"/>
      <c r="H37" s="159">
        <v>120982</v>
      </c>
      <c r="I37" s="159">
        <v>181717</v>
      </c>
      <c r="J37" s="159">
        <v>302699</v>
      </c>
      <c r="K37" s="159">
        <v>94595</v>
      </c>
      <c r="L37" s="159">
        <v>92376</v>
      </c>
      <c r="M37" s="159">
        <v>146604</v>
      </c>
      <c r="N37" s="159">
        <v>333575</v>
      </c>
      <c r="O37" s="159"/>
      <c r="P37" s="159"/>
      <c r="Q37" s="159"/>
      <c r="R37" s="159"/>
      <c r="S37" s="159"/>
      <c r="T37" s="159"/>
      <c r="U37" s="159"/>
      <c r="V37" s="159"/>
      <c r="W37" s="159">
        <v>636274</v>
      </c>
      <c r="X37" s="159">
        <v>10362936</v>
      </c>
      <c r="Y37" s="159">
        <v>-9726662</v>
      </c>
      <c r="Z37" s="141">
        <v>-93.86</v>
      </c>
      <c r="AA37" s="157">
        <v>22426800</v>
      </c>
    </row>
    <row r="38" spans="1:27" ht="12.75">
      <c r="A38" s="135" t="s">
        <v>84</v>
      </c>
      <c r="B38" s="142"/>
      <c r="C38" s="153">
        <f aca="true" t="shared" si="7" ref="C38:Y38">SUM(C39:C41)</f>
        <v>16158807</v>
      </c>
      <c r="D38" s="153">
        <f>SUM(D39:D41)</f>
        <v>0</v>
      </c>
      <c r="E38" s="154">
        <f t="shared" si="7"/>
        <v>18663538</v>
      </c>
      <c r="F38" s="100">
        <f t="shared" si="7"/>
        <v>18663538</v>
      </c>
      <c r="G38" s="100">
        <f t="shared" si="7"/>
        <v>0</v>
      </c>
      <c r="H38" s="100">
        <f t="shared" si="7"/>
        <v>31461</v>
      </c>
      <c r="I38" s="100">
        <f t="shared" si="7"/>
        <v>2381509</v>
      </c>
      <c r="J38" s="100">
        <f t="shared" si="7"/>
        <v>2412970</v>
      </c>
      <c r="K38" s="100">
        <f t="shared" si="7"/>
        <v>1926452</v>
      </c>
      <c r="L38" s="100">
        <f t="shared" si="7"/>
        <v>1447467</v>
      </c>
      <c r="M38" s="100">
        <f t="shared" si="7"/>
        <v>808892</v>
      </c>
      <c r="N38" s="100">
        <f t="shared" si="7"/>
        <v>4182811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6595781</v>
      </c>
      <c r="X38" s="100">
        <f t="shared" si="7"/>
        <v>7038900</v>
      </c>
      <c r="Y38" s="100">
        <f t="shared" si="7"/>
        <v>-443119</v>
      </c>
      <c r="Z38" s="137">
        <f>+IF(X38&lt;&gt;0,+(Y38/X38)*100,0)</f>
        <v>-6.295287615962722</v>
      </c>
      <c r="AA38" s="153">
        <f>SUM(AA39:AA41)</f>
        <v>18663538</v>
      </c>
    </row>
    <row r="39" spans="1:27" ht="12.75">
      <c r="A39" s="138" t="s">
        <v>85</v>
      </c>
      <c r="B39" s="136"/>
      <c r="C39" s="155">
        <v>8383130</v>
      </c>
      <c r="D39" s="155"/>
      <c r="E39" s="156">
        <v>18663538</v>
      </c>
      <c r="F39" s="60">
        <v>18663538</v>
      </c>
      <c r="G39" s="60"/>
      <c r="H39" s="60">
        <v>31461</v>
      </c>
      <c r="I39" s="60">
        <v>6779</v>
      </c>
      <c r="J39" s="60">
        <v>38240</v>
      </c>
      <c r="K39" s="60">
        <v>257392</v>
      </c>
      <c r="L39" s="60">
        <v>7842</v>
      </c>
      <c r="M39" s="60">
        <v>34065</v>
      </c>
      <c r="N39" s="60">
        <v>299299</v>
      </c>
      <c r="O39" s="60"/>
      <c r="P39" s="60"/>
      <c r="Q39" s="60"/>
      <c r="R39" s="60"/>
      <c r="S39" s="60"/>
      <c r="T39" s="60"/>
      <c r="U39" s="60"/>
      <c r="V39" s="60"/>
      <c r="W39" s="60">
        <v>337539</v>
      </c>
      <c r="X39" s="60">
        <v>7038900</v>
      </c>
      <c r="Y39" s="60">
        <v>-6701361</v>
      </c>
      <c r="Z39" s="140">
        <v>-95.2</v>
      </c>
      <c r="AA39" s="155">
        <v>18663538</v>
      </c>
    </row>
    <row r="40" spans="1:27" ht="12.75">
      <c r="A40" s="138" t="s">
        <v>86</v>
      </c>
      <c r="B40" s="136"/>
      <c r="C40" s="155">
        <v>7775677</v>
      </c>
      <c r="D40" s="155"/>
      <c r="E40" s="156"/>
      <c r="F40" s="60"/>
      <c r="G40" s="60"/>
      <c r="H40" s="60"/>
      <c r="I40" s="60">
        <v>2374730</v>
      </c>
      <c r="J40" s="60">
        <v>2374730</v>
      </c>
      <c r="K40" s="60">
        <v>1669060</v>
      </c>
      <c r="L40" s="60">
        <v>1439625</v>
      </c>
      <c r="M40" s="60">
        <v>774827</v>
      </c>
      <c r="N40" s="60">
        <v>3883512</v>
      </c>
      <c r="O40" s="60"/>
      <c r="P40" s="60"/>
      <c r="Q40" s="60"/>
      <c r="R40" s="60"/>
      <c r="S40" s="60"/>
      <c r="T40" s="60"/>
      <c r="U40" s="60"/>
      <c r="V40" s="60"/>
      <c r="W40" s="60">
        <v>6258242</v>
      </c>
      <c r="X40" s="60"/>
      <c r="Y40" s="60">
        <v>6258242</v>
      </c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>
        <v>15547635</v>
      </c>
      <c r="D47" s="153"/>
      <c r="E47" s="154">
        <v>10258900</v>
      </c>
      <c r="F47" s="100">
        <v>10258900</v>
      </c>
      <c r="G47" s="100"/>
      <c r="H47" s="100">
        <v>74735</v>
      </c>
      <c r="I47" s="100">
        <v>285425</v>
      </c>
      <c r="J47" s="100">
        <v>360160</v>
      </c>
      <c r="K47" s="100">
        <v>233267</v>
      </c>
      <c r="L47" s="100">
        <v>145021</v>
      </c>
      <c r="M47" s="100">
        <v>330983</v>
      </c>
      <c r="N47" s="100">
        <v>709271</v>
      </c>
      <c r="O47" s="100"/>
      <c r="P47" s="100"/>
      <c r="Q47" s="100"/>
      <c r="R47" s="100"/>
      <c r="S47" s="100"/>
      <c r="T47" s="100"/>
      <c r="U47" s="100"/>
      <c r="V47" s="100"/>
      <c r="W47" s="100">
        <v>1069431</v>
      </c>
      <c r="X47" s="100">
        <v>4271328</v>
      </c>
      <c r="Y47" s="100">
        <v>-3201897</v>
      </c>
      <c r="Z47" s="137">
        <v>-74.96</v>
      </c>
      <c r="AA47" s="153">
        <v>10258900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139812468</v>
      </c>
      <c r="D48" s="168">
        <f>+D28+D32+D38+D42+D47</f>
        <v>0</v>
      </c>
      <c r="E48" s="169">
        <f t="shared" si="9"/>
        <v>168518937</v>
      </c>
      <c r="F48" s="73">
        <f t="shared" si="9"/>
        <v>168518937</v>
      </c>
      <c r="G48" s="73">
        <f t="shared" si="9"/>
        <v>6595</v>
      </c>
      <c r="H48" s="73">
        <f t="shared" si="9"/>
        <v>1750693</v>
      </c>
      <c r="I48" s="73">
        <f t="shared" si="9"/>
        <v>5692786</v>
      </c>
      <c r="J48" s="73">
        <f t="shared" si="9"/>
        <v>7450074</v>
      </c>
      <c r="K48" s="73">
        <f t="shared" si="9"/>
        <v>8869113</v>
      </c>
      <c r="L48" s="73">
        <f t="shared" si="9"/>
        <v>4873241</v>
      </c>
      <c r="M48" s="73">
        <f t="shared" si="9"/>
        <v>3015202</v>
      </c>
      <c r="N48" s="73">
        <f t="shared" si="9"/>
        <v>16757556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24207630</v>
      </c>
      <c r="X48" s="73">
        <f t="shared" si="9"/>
        <v>77484300</v>
      </c>
      <c r="Y48" s="73">
        <f t="shared" si="9"/>
        <v>-53276670</v>
      </c>
      <c r="Z48" s="170">
        <f>+IF(X48&lt;&gt;0,+(Y48/X48)*100,0)</f>
        <v>-68.75801936650392</v>
      </c>
      <c r="AA48" s="168">
        <f>+AA28+AA32+AA38+AA42+AA47</f>
        <v>168518937</v>
      </c>
    </row>
    <row r="49" spans="1:27" ht="12.75">
      <c r="A49" s="148" t="s">
        <v>49</v>
      </c>
      <c r="B49" s="149"/>
      <c r="C49" s="171">
        <f aca="true" t="shared" si="10" ref="C49:Y49">+C25-C48</f>
        <v>-5259155</v>
      </c>
      <c r="D49" s="171">
        <f>+D25-D48</f>
        <v>0</v>
      </c>
      <c r="E49" s="172">
        <f t="shared" si="10"/>
        <v>-30118066</v>
      </c>
      <c r="F49" s="173">
        <f t="shared" si="10"/>
        <v>-30118066</v>
      </c>
      <c r="G49" s="173">
        <f t="shared" si="10"/>
        <v>52680010</v>
      </c>
      <c r="H49" s="173">
        <f t="shared" si="10"/>
        <v>-1037946</v>
      </c>
      <c r="I49" s="173">
        <f t="shared" si="10"/>
        <v>-3621451</v>
      </c>
      <c r="J49" s="173">
        <f t="shared" si="10"/>
        <v>48020613</v>
      </c>
      <c r="K49" s="173">
        <f t="shared" si="10"/>
        <v>-7726252</v>
      </c>
      <c r="L49" s="173">
        <f t="shared" si="10"/>
        <v>-3946857</v>
      </c>
      <c r="M49" s="173">
        <f t="shared" si="10"/>
        <v>37380542</v>
      </c>
      <c r="N49" s="173">
        <f t="shared" si="10"/>
        <v>25707433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73728046</v>
      </c>
      <c r="X49" s="173">
        <f>IF(F25=F48,0,X25-X48)</f>
        <v>-10893894</v>
      </c>
      <c r="Y49" s="173">
        <f t="shared" si="10"/>
        <v>84621940</v>
      </c>
      <c r="Z49" s="174">
        <f>+IF(X49&lt;&gt;0,+(Y49/X49)*100,0)</f>
        <v>-776.7832145236588</v>
      </c>
      <c r="AA49" s="171">
        <f>+AA25-AA48</f>
        <v>-30118066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1061090</v>
      </c>
      <c r="D11" s="155">
        <v>0</v>
      </c>
      <c r="E11" s="156">
        <v>2070372</v>
      </c>
      <c r="F11" s="60">
        <v>2070372</v>
      </c>
      <c r="G11" s="60">
        <v>101623</v>
      </c>
      <c r="H11" s="60">
        <v>95063</v>
      </c>
      <c r="I11" s="60">
        <v>75878</v>
      </c>
      <c r="J11" s="60">
        <v>272564</v>
      </c>
      <c r="K11" s="60">
        <v>96989</v>
      </c>
      <c r="L11" s="60">
        <v>86230</v>
      </c>
      <c r="M11" s="60">
        <v>106804</v>
      </c>
      <c r="N11" s="60">
        <v>290023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562587</v>
      </c>
      <c r="X11" s="60">
        <v>1035186</v>
      </c>
      <c r="Y11" s="60">
        <v>-472599</v>
      </c>
      <c r="Z11" s="140">
        <v>-45.65</v>
      </c>
      <c r="AA11" s="155">
        <v>2070372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2.75">
      <c r="A13" s="181" t="s">
        <v>109</v>
      </c>
      <c r="B13" s="185"/>
      <c r="C13" s="155">
        <v>11490575</v>
      </c>
      <c r="D13" s="155">
        <v>0</v>
      </c>
      <c r="E13" s="156">
        <v>10310848</v>
      </c>
      <c r="F13" s="60">
        <v>10310848</v>
      </c>
      <c r="G13" s="60">
        <v>1395975</v>
      </c>
      <c r="H13" s="60">
        <v>617643</v>
      </c>
      <c r="I13" s="60">
        <v>1818600</v>
      </c>
      <c r="J13" s="60">
        <v>3832218</v>
      </c>
      <c r="K13" s="60">
        <v>1000420</v>
      </c>
      <c r="L13" s="60">
        <v>777012</v>
      </c>
      <c r="M13" s="60">
        <v>889184</v>
      </c>
      <c r="N13" s="60">
        <v>2666616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6498834</v>
      </c>
      <c r="X13" s="60">
        <v>5155422</v>
      </c>
      <c r="Y13" s="60">
        <v>1343412</v>
      </c>
      <c r="Z13" s="140">
        <v>26.06</v>
      </c>
      <c r="AA13" s="155">
        <v>10310848</v>
      </c>
    </row>
    <row r="14" spans="1:27" ht="12.75">
      <c r="A14" s="181" t="s">
        <v>110</v>
      </c>
      <c r="B14" s="185"/>
      <c r="C14" s="155">
        <v>64</v>
      </c>
      <c r="D14" s="155">
        <v>0</v>
      </c>
      <c r="E14" s="156">
        <v>0</v>
      </c>
      <c r="F14" s="60">
        <v>0</v>
      </c>
      <c r="G14" s="60">
        <v>7</v>
      </c>
      <c r="H14" s="60">
        <v>41</v>
      </c>
      <c r="I14" s="60">
        <v>0</v>
      </c>
      <c r="J14" s="60">
        <v>48</v>
      </c>
      <c r="K14" s="60">
        <v>0</v>
      </c>
      <c r="L14" s="60">
        <v>32</v>
      </c>
      <c r="M14" s="60">
        <v>27</v>
      </c>
      <c r="N14" s="60">
        <v>59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107</v>
      </c>
      <c r="X14" s="60"/>
      <c r="Y14" s="60">
        <v>107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121975023</v>
      </c>
      <c r="D19" s="155">
        <v>0</v>
      </c>
      <c r="E19" s="156">
        <v>125986000</v>
      </c>
      <c r="F19" s="60">
        <v>125986000</v>
      </c>
      <c r="G19" s="60">
        <v>51189000</v>
      </c>
      <c r="H19" s="60">
        <v>0</v>
      </c>
      <c r="I19" s="60">
        <v>176857</v>
      </c>
      <c r="J19" s="60">
        <v>51365857</v>
      </c>
      <c r="K19" s="60">
        <v>45452</v>
      </c>
      <c r="L19" s="60">
        <v>57527</v>
      </c>
      <c r="M19" s="60">
        <v>39396752</v>
      </c>
      <c r="N19" s="60">
        <v>39499731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90865588</v>
      </c>
      <c r="X19" s="60">
        <v>62992998</v>
      </c>
      <c r="Y19" s="60">
        <v>27872590</v>
      </c>
      <c r="Z19" s="140">
        <v>44.25</v>
      </c>
      <c r="AA19" s="155">
        <v>125986000</v>
      </c>
    </row>
    <row r="20" spans="1:27" ht="12.75">
      <c r="A20" s="181" t="s">
        <v>35</v>
      </c>
      <c r="B20" s="185"/>
      <c r="C20" s="155">
        <v>26561</v>
      </c>
      <c r="D20" s="155">
        <v>0</v>
      </c>
      <c r="E20" s="156">
        <v>33651</v>
      </c>
      <c r="F20" s="54">
        <v>33651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5583</v>
      </c>
      <c r="M20" s="54">
        <v>2977</v>
      </c>
      <c r="N20" s="54">
        <v>8560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8560</v>
      </c>
      <c r="X20" s="54">
        <v>16824</v>
      </c>
      <c r="Y20" s="54">
        <v>-8264</v>
      </c>
      <c r="Z20" s="184">
        <v>-49.12</v>
      </c>
      <c r="AA20" s="130">
        <v>33651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134553313</v>
      </c>
      <c r="D22" s="188">
        <f>SUM(D5:D21)</f>
        <v>0</v>
      </c>
      <c r="E22" s="189">
        <f t="shared" si="0"/>
        <v>138400871</v>
      </c>
      <c r="F22" s="190">
        <f t="shared" si="0"/>
        <v>138400871</v>
      </c>
      <c r="G22" s="190">
        <f t="shared" si="0"/>
        <v>52686605</v>
      </c>
      <c r="H22" s="190">
        <f t="shared" si="0"/>
        <v>712747</v>
      </c>
      <c r="I22" s="190">
        <f t="shared" si="0"/>
        <v>2071335</v>
      </c>
      <c r="J22" s="190">
        <f t="shared" si="0"/>
        <v>55470687</v>
      </c>
      <c r="K22" s="190">
        <f t="shared" si="0"/>
        <v>1142861</v>
      </c>
      <c r="L22" s="190">
        <f t="shared" si="0"/>
        <v>926384</v>
      </c>
      <c r="M22" s="190">
        <f t="shared" si="0"/>
        <v>40395744</v>
      </c>
      <c r="N22" s="190">
        <f t="shared" si="0"/>
        <v>42464989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97935676</v>
      </c>
      <c r="X22" s="190">
        <f t="shared" si="0"/>
        <v>69200430</v>
      </c>
      <c r="Y22" s="190">
        <f t="shared" si="0"/>
        <v>28735246</v>
      </c>
      <c r="Z22" s="191">
        <f>+IF(X22&lt;&gt;0,+(Y22/X22)*100,0)</f>
        <v>41.524663936336815</v>
      </c>
      <c r="AA22" s="188">
        <f>SUM(AA5:AA21)</f>
        <v>138400871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84584435</v>
      </c>
      <c r="D25" s="155">
        <v>0</v>
      </c>
      <c r="E25" s="156">
        <v>100566199</v>
      </c>
      <c r="F25" s="60">
        <v>100566199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49700100</v>
      </c>
      <c r="Y25" s="60">
        <v>-49700100</v>
      </c>
      <c r="Z25" s="140">
        <v>-100</v>
      </c>
      <c r="AA25" s="155">
        <v>100566199</v>
      </c>
    </row>
    <row r="26" spans="1:27" ht="12.75">
      <c r="A26" s="183" t="s">
        <v>38</v>
      </c>
      <c r="B26" s="182"/>
      <c r="C26" s="155">
        <v>7893985</v>
      </c>
      <c r="D26" s="155">
        <v>0</v>
      </c>
      <c r="E26" s="156">
        <v>8653800</v>
      </c>
      <c r="F26" s="60">
        <v>8653800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4326900</v>
      </c>
      <c r="Y26" s="60">
        <v>-4326900</v>
      </c>
      <c r="Z26" s="140">
        <v>-100</v>
      </c>
      <c r="AA26" s="155">
        <v>8653800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6415577</v>
      </c>
      <c r="D28" s="155">
        <v>0</v>
      </c>
      <c r="E28" s="156">
        <v>6375200</v>
      </c>
      <c r="F28" s="60">
        <v>6375200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3712602</v>
      </c>
      <c r="Y28" s="60">
        <v>-3712602</v>
      </c>
      <c r="Z28" s="140">
        <v>-100</v>
      </c>
      <c r="AA28" s="155">
        <v>6375200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7488107</v>
      </c>
      <c r="D32" s="155">
        <v>0</v>
      </c>
      <c r="E32" s="156">
        <v>7410100</v>
      </c>
      <c r="F32" s="60">
        <v>7410100</v>
      </c>
      <c r="G32" s="60">
        <v>0</v>
      </c>
      <c r="H32" s="60">
        <v>0</v>
      </c>
      <c r="I32" s="60">
        <v>0</v>
      </c>
      <c r="J32" s="60">
        <v>0</v>
      </c>
      <c r="K32" s="60">
        <v>1573560</v>
      </c>
      <c r="L32" s="60">
        <v>171250</v>
      </c>
      <c r="M32" s="60">
        <v>158442</v>
      </c>
      <c r="N32" s="60">
        <v>1903252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1903252</v>
      </c>
      <c r="X32" s="60">
        <v>3705048</v>
      </c>
      <c r="Y32" s="60">
        <v>-1801796</v>
      </c>
      <c r="Z32" s="140">
        <v>-48.63</v>
      </c>
      <c r="AA32" s="155">
        <v>7410100</v>
      </c>
    </row>
    <row r="33" spans="1:27" ht="12.75">
      <c r="A33" s="183" t="s">
        <v>42</v>
      </c>
      <c r="B33" s="182"/>
      <c r="C33" s="155">
        <v>7976992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2463149</v>
      </c>
      <c r="J33" s="60">
        <v>2463149</v>
      </c>
      <c r="K33" s="60">
        <v>1842427</v>
      </c>
      <c r="L33" s="60">
        <v>1695243</v>
      </c>
      <c r="M33" s="60">
        <v>1248810</v>
      </c>
      <c r="N33" s="60">
        <v>4786480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7249629</v>
      </c>
      <c r="X33" s="60"/>
      <c r="Y33" s="60">
        <v>7249629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25453372</v>
      </c>
      <c r="D34" s="155">
        <v>0</v>
      </c>
      <c r="E34" s="156">
        <v>45513638</v>
      </c>
      <c r="F34" s="60">
        <v>45513638</v>
      </c>
      <c r="G34" s="60">
        <v>6595</v>
      </c>
      <c r="H34" s="60">
        <v>1750693</v>
      </c>
      <c r="I34" s="60">
        <v>3229637</v>
      </c>
      <c r="J34" s="60">
        <v>4986925</v>
      </c>
      <c r="K34" s="60">
        <v>5453126</v>
      </c>
      <c r="L34" s="60">
        <v>3006748</v>
      </c>
      <c r="M34" s="60">
        <v>1607950</v>
      </c>
      <c r="N34" s="60">
        <v>10067824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15054749</v>
      </c>
      <c r="X34" s="60">
        <v>21136800</v>
      </c>
      <c r="Y34" s="60">
        <v>-6082051</v>
      </c>
      <c r="Z34" s="140">
        <v>-28.77</v>
      </c>
      <c r="AA34" s="155">
        <v>45513638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139812468</v>
      </c>
      <c r="D36" s="188">
        <f>SUM(D25:D35)</f>
        <v>0</v>
      </c>
      <c r="E36" s="189">
        <f t="shared" si="1"/>
        <v>168518937</v>
      </c>
      <c r="F36" s="190">
        <f t="shared" si="1"/>
        <v>168518937</v>
      </c>
      <c r="G36" s="190">
        <f t="shared" si="1"/>
        <v>6595</v>
      </c>
      <c r="H36" s="190">
        <f t="shared" si="1"/>
        <v>1750693</v>
      </c>
      <c r="I36" s="190">
        <f t="shared" si="1"/>
        <v>5692786</v>
      </c>
      <c r="J36" s="190">
        <f t="shared" si="1"/>
        <v>7450074</v>
      </c>
      <c r="K36" s="190">
        <f t="shared" si="1"/>
        <v>8869113</v>
      </c>
      <c r="L36" s="190">
        <f t="shared" si="1"/>
        <v>4873241</v>
      </c>
      <c r="M36" s="190">
        <f t="shared" si="1"/>
        <v>3015202</v>
      </c>
      <c r="N36" s="190">
        <f t="shared" si="1"/>
        <v>16757556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24207630</v>
      </c>
      <c r="X36" s="190">
        <f t="shared" si="1"/>
        <v>82581450</v>
      </c>
      <c r="Y36" s="190">
        <f t="shared" si="1"/>
        <v>-58373820</v>
      </c>
      <c r="Z36" s="191">
        <f>+IF(X36&lt;&gt;0,+(Y36/X36)*100,0)</f>
        <v>-70.68635874037086</v>
      </c>
      <c r="AA36" s="188">
        <f>SUM(AA25:AA35)</f>
        <v>168518937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-5259155</v>
      </c>
      <c r="D38" s="199">
        <f>+D22-D36</f>
        <v>0</v>
      </c>
      <c r="E38" s="200">
        <f t="shared" si="2"/>
        <v>-30118066</v>
      </c>
      <c r="F38" s="106">
        <f t="shared" si="2"/>
        <v>-30118066</v>
      </c>
      <c r="G38" s="106">
        <f t="shared" si="2"/>
        <v>52680010</v>
      </c>
      <c r="H38" s="106">
        <f t="shared" si="2"/>
        <v>-1037946</v>
      </c>
      <c r="I38" s="106">
        <f t="shared" si="2"/>
        <v>-3621451</v>
      </c>
      <c r="J38" s="106">
        <f t="shared" si="2"/>
        <v>48020613</v>
      </c>
      <c r="K38" s="106">
        <f t="shared" si="2"/>
        <v>-7726252</v>
      </c>
      <c r="L38" s="106">
        <f t="shared" si="2"/>
        <v>-3946857</v>
      </c>
      <c r="M38" s="106">
        <f t="shared" si="2"/>
        <v>37380542</v>
      </c>
      <c r="N38" s="106">
        <f t="shared" si="2"/>
        <v>25707433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73728046</v>
      </c>
      <c r="X38" s="106">
        <f>IF(F22=F36,0,X22-X36)</f>
        <v>-13381020</v>
      </c>
      <c r="Y38" s="106">
        <f t="shared" si="2"/>
        <v>87109066</v>
      </c>
      <c r="Z38" s="201">
        <f>+IF(X38&lt;&gt;0,+(Y38/X38)*100,0)</f>
        <v>-650.989730229833</v>
      </c>
      <c r="AA38" s="199">
        <f>+AA22-AA36</f>
        <v>-30118066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-5259155</v>
      </c>
      <c r="D42" s="206">
        <f>SUM(D38:D41)</f>
        <v>0</v>
      </c>
      <c r="E42" s="207">
        <f t="shared" si="3"/>
        <v>-30118066</v>
      </c>
      <c r="F42" s="88">
        <f t="shared" si="3"/>
        <v>-30118066</v>
      </c>
      <c r="G42" s="88">
        <f t="shared" si="3"/>
        <v>52680010</v>
      </c>
      <c r="H42" s="88">
        <f t="shared" si="3"/>
        <v>-1037946</v>
      </c>
      <c r="I42" s="88">
        <f t="shared" si="3"/>
        <v>-3621451</v>
      </c>
      <c r="J42" s="88">
        <f t="shared" si="3"/>
        <v>48020613</v>
      </c>
      <c r="K42" s="88">
        <f t="shared" si="3"/>
        <v>-7726252</v>
      </c>
      <c r="L42" s="88">
        <f t="shared" si="3"/>
        <v>-3946857</v>
      </c>
      <c r="M42" s="88">
        <f t="shared" si="3"/>
        <v>37380542</v>
      </c>
      <c r="N42" s="88">
        <f t="shared" si="3"/>
        <v>25707433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73728046</v>
      </c>
      <c r="X42" s="88">
        <f t="shared" si="3"/>
        <v>-13381020</v>
      </c>
      <c r="Y42" s="88">
        <f t="shared" si="3"/>
        <v>87109066</v>
      </c>
      <c r="Z42" s="208">
        <f>+IF(X42&lt;&gt;0,+(Y42/X42)*100,0)</f>
        <v>-650.989730229833</v>
      </c>
      <c r="AA42" s="206">
        <f>SUM(AA38:AA41)</f>
        <v>-30118066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-5259155</v>
      </c>
      <c r="D44" s="210">
        <f>+D42-D43</f>
        <v>0</v>
      </c>
      <c r="E44" s="211">
        <f t="shared" si="4"/>
        <v>-30118066</v>
      </c>
      <c r="F44" s="77">
        <f t="shared" si="4"/>
        <v>-30118066</v>
      </c>
      <c r="G44" s="77">
        <f t="shared" si="4"/>
        <v>52680010</v>
      </c>
      <c r="H44" s="77">
        <f t="shared" si="4"/>
        <v>-1037946</v>
      </c>
      <c r="I44" s="77">
        <f t="shared" si="4"/>
        <v>-3621451</v>
      </c>
      <c r="J44" s="77">
        <f t="shared" si="4"/>
        <v>48020613</v>
      </c>
      <c r="K44" s="77">
        <f t="shared" si="4"/>
        <v>-7726252</v>
      </c>
      <c r="L44" s="77">
        <f t="shared" si="4"/>
        <v>-3946857</v>
      </c>
      <c r="M44" s="77">
        <f t="shared" si="4"/>
        <v>37380542</v>
      </c>
      <c r="N44" s="77">
        <f t="shared" si="4"/>
        <v>25707433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73728046</v>
      </c>
      <c r="X44" s="77">
        <f t="shared" si="4"/>
        <v>-13381020</v>
      </c>
      <c r="Y44" s="77">
        <f t="shared" si="4"/>
        <v>87109066</v>
      </c>
      <c r="Z44" s="212">
        <f>+IF(X44&lt;&gt;0,+(Y44/X44)*100,0)</f>
        <v>-650.989730229833</v>
      </c>
      <c r="AA44" s="210">
        <f>+AA42-AA43</f>
        <v>-30118066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-5259155</v>
      </c>
      <c r="D46" s="206">
        <f>SUM(D44:D45)</f>
        <v>0</v>
      </c>
      <c r="E46" s="207">
        <f t="shared" si="5"/>
        <v>-30118066</v>
      </c>
      <c r="F46" s="88">
        <f t="shared" si="5"/>
        <v>-30118066</v>
      </c>
      <c r="G46" s="88">
        <f t="shared" si="5"/>
        <v>52680010</v>
      </c>
      <c r="H46" s="88">
        <f t="shared" si="5"/>
        <v>-1037946</v>
      </c>
      <c r="I46" s="88">
        <f t="shared" si="5"/>
        <v>-3621451</v>
      </c>
      <c r="J46" s="88">
        <f t="shared" si="5"/>
        <v>48020613</v>
      </c>
      <c r="K46" s="88">
        <f t="shared" si="5"/>
        <v>-7726252</v>
      </c>
      <c r="L46" s="88">
        <f t="shared" si="5"/>
        <v>-3946857</v>
      </c>
      <c r="M46" s="88">
        <f t="shared" si="5"/>
        <v>37380542</v>
      </c>
      <c r="N46" s="88">
        <f t="shared" si="5"/>
        <v>25707433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73728046</v>
      </c>
      <c r="X46" s="88">
        <f t="shared" si="5"/>
        <v>-13381020</v>
      </c>
      <c r="Y46" s="88">
        <f t="shared" si="5"/>
        <v>87109066</v>
      </c>
      <c r="Z46" s="208">
        <f>+IF(X46&lt;&gt;0,+(Y46/X46)*100,0)</f>
        <v>-650.989730229833</v>
      </c>
      <c r="AA46" s="206">
        <f>SUM(AA44:AA45)</f>
        <v>-30118066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-5259155</v>
      </c>
      <c r="D48" s="217">
        <f>SUM(D46:D47)</f>
        <v>0</v>
      </c>
      <c r="E48" s="218">
        <f t="shared" si="6"/>
        <v>-30118066</v>
      </c>
      <c r="F48" s="219">
        <f t="shared" si="6"/>
        <v>-30118066</v>
      </c>
      <c r="G48" s="219">
        <f t="shared" si="6"/>
        <v>52680010</v>
      </c>
      <c r="H48" s="220">
        <f t="shared" si="6"/>
        <v>-1037946</v>
      </c>
      <c r="I48" s="220">
        <f t="shared" si="6"/>
        <v>-3621451</v>
      </c>
      <c r="J48" s="220">
        <f t="shared" si="6"/>
        <v>48020613</v>
      </c>
      <c r="K48" s="220">
        <f t="shared" si="6"/>
        <v>-7726252</v>
      </c>
      <c r="L48" s="220">
        <f t="shared" si="6"/>
        <v>-3946857</v>
      </c>
      <c r="M48" s="219">
        <f t="shared" si="6"/>
        <v>37380542</v>
      </c>
      <c r="N48" s="219">
        <f t="shared" si="6"/>
        <v>25707433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73728046</v>
      </c>
      <c r="X48" s="220">
        <f t="shared" si="6"/>
        <v>-13381020</v>
      </c>
      <c r="Y48" s="220">
        <f t="shared" si="6"/>
        <v>87109066</v>
      </c>
      <c r="Z48" s="221">
        <f>+IF(X48&lt;&gt;0,+(Y48/X48)*100,0)</f>
        <v>-650.989730229833</v>
      </c>
      <c r="AA48" s="222">
        <f>SUM(AA46:AA47)</f>
        <v>-30118066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1515228</v>
      </c>
      <c r="D5" s="153">
        <f>SUM(D6:D8)</f>
        <v>0</v>
      </c>
      <c r="E5" s="154">
        <f t="shared" si="0"/>
        <v>666000</v>
      </c>
      <c r="F5" s="100">
        <f t="shared" si="0"/>
        <v>666000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666000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>
        <v>666000</v>
      </c>
      <c r="F7" s="159">
        <v>666000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>
        <v>666000</v>
      </c>
    </row>
    <row r="8" spans="1:27" ht="12.75">
      <c r="A8" s="138" t="s">
        <v>77</v>
      </c>
      <c r="B8" s="136"/>
      <c r="C8" s="155">
        <v>1515228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1515228</v>
      </c>
      <c r="D25" s="217">
        <f>+D5+D9+D15+D19+D24</f>
        <v>0</v>
      </c>
      <c r="E25" s="230">
        <f t="shared" si="4"/>
        <v>666000</v>
      </c>
      <c r="F25" s="219">
        <f t="shared" si="4"/>
        <v>666000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0</v>
      </c>
      <c r="X25" s="219">
        <f t="shared" si="4"/>
        <v>0</v>
      </c>
      <c r="Y25" s="219">
        <f t="shared" si="4"/>
        <v>0</v>
      </c>
      <c r="Z25" s="231">
        <f>+IF(X25&lt;&gt;0,+(Y25/X25)*100,0)</f>
        <v>0</v>
      </c>
      <c r="AA25" s="232">
        <f>+AA5+AA9+AA15+AA19+AA24</f>
        <v>666000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>
        <v>666000</v>
      </c>
      <c r="F30" s="159">
        <v>666000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>
        <v>666000</v>
      </c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666000</v>
      </c>
      <c r="F32" s="77">
        <f t="shared" si="5"/>
        <v>666000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666000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1515228</v>
      </c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1515228</v>
      </c>
      <c r="D36" s="222">
        <f>SUM(D32:D35)</f>
        <v>0</v>
      </c>
      <c r="E36" s="218">
        <f t="shared" si="6"/>
        <v>666000</v>
      </c>
      <c r="F36" s="220">
        <f t="shared" si="6"/>
        <v>666000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0</v>
      </c>
      <c r="X36" s="220">
        <f t="shared" si="6"/>
        <v>0</v>
      </c>
      <c r="Y36" s="220">
        <f t="shared" si="6"/>
        <v>0</v>
      </c>
      <c r="Z36" s="221">
        <f>+IF(X36&lt;&gt;0,+(Y36/X36)*100,0)</f>
        <v>0</v>
      </c>
      <c r="AA36" s="239">
        <f>SUM(AA32:AA35)</f>
        <v>666000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95954222</v>
      </c>
      <c r="D6" s="155"/>
      <c r="E6" s="59">
        <v>6000000</v>
      </c>
      <c r="F6" s="60">
        <v>6000000</v>
      </c>
      <c r="G6" s="60">
        <v>14473430</v>
      </c>
      <c r="H6" s="60">
        <v>10757108</v>
      </c>
      <c r="I6" s="60">
        <v>6263767</v>
      </c>
      <c r="J6" s="60">
        <v>6263767</v>
      </c>
      <c r="K6" s="60"/>
      <c r="L6" s="60">
        <v>4837846</v>
      </c>
      <c r="M6" s="60">
        <v>32028265</v>
      </c>
      <c r="N6" s="60">
        <v>32028265</v>
      </c>
      <c r="O6" s="60"/>
      <c r="P6" s="60"/>
      <c r="Q6" s="60"/>
      <c r="R6" s="60"/>
      <c r="S6" s="60"/>
      <c r="T6" s="60"/>
      <c r="U6" s="60"/>
      <c r="V6" s="60"/>
      <c r="W6" s="60">
        <v>32028265</v>
      </c>
      <c r="X6" s="60">
        <v>3000000</v>
      </c>
      <c r="Y6" s="60">
        <v>29028265</v>
      </c>
      <c r="Z6" s="140">
        <v>967.61</v>
      </c>
      <c r="AA6" s="62">
        <v>6000000</v>
      </c>
    </row>
    <row r="7" spans="1:27" ht="12.75">
      <c r="A7" s="249" t="s">
        <v>144</v>
      </c>
      <c r="B7" s="182"/>
      <c r="C7" s="155">
        <v>34584686</v>
      </c>
      <c r="D7" s="155"/>
      <c r="E7" s="59">
        <v>100000000</v>
      </c>
      <c r="F7" s="60">
        <v>100000000</v>
      </c>
      <c r="G7" s="60">
        <v>167000000</v>
      </c>
      <c r="H7" s="60">
        <v>168782321</v>
      </c>
      <c r="I7" s="60">
        <v>145782321</v>
      </c>
      <c r="J7" s="60">
        <v>145782321</v>
      </c>
      <c r="K7" s="60"/>
      <c r="L7" s="60">
        <v>118000000</v>
      </c>
      <c r="M7" s="60">
        <v>116000000</v>
      </c>
      <c r="N7" s="60">
        <v>116000000</v>
      </c>
      <c r="O7" s="60"/>
      <c r="P7" s="60"/>
      <c r="Q7" s="60"/>
      <c r="R7" s="60"/>
      <c r="S7" s="60"/>
      <c r="T7" s="60"/>
      <c r="U7" s="60"/>
      <c r="V7" s="60"/>
      <c r="W7" s="60">
        <v>116000000</v>
      </c>
      <c r="X7" s="60">
        <v>50000000</v>
      </c>
      <c r="Y7" s="60">
        <v>66000000</v>
      </c>
      <c r="Z7" s="140">
        <v>132</v>
      </c>
      <c r="AA7" s="62">
        <v>100000000</v>
      </c>
    </row>
    <row r="8" spans="1:27" ht="12.75">
      <c r="A8" s="249" t="s">
        <v>145</v>
      </c>
      <c r="B8" s="182"/>
      <c r="C8" s="155">
        <v>54978</v>
      </c>
      <c r="D8" s="155"/>
      <c r="E8" s="59">
        <v>15000</v>
      </c>
      <c r="F8" s="60">
        <v>15000</v>
      </c>
      <c r="G8" s="60">
        <v>62418</v>
      </c>
      <c r="H8" s="60">
        <v>1028949</v>
      </c>
      <c r="I8" s="60">
        <v>53745</v>
      </c>
      <c r="J8" s="60">
        <v>53745</v>
      </c>
      <c r="K8" s="60"/>
      <c r="L8" s="60">
        <v>63672</v>
      </c>
      <c r="M8" s="60">
        <v>1032432</v>
      </c>
      <c r="N8" s="60">
        <v>1032432</v>
      </c>
      <c r="O8" s="60"/>
      <c r="P8" s="60"/>
      <c r="Q8" s="60"/>
      <c r="R8" s="60"/>
      <c r="S8" s="60"/>
      <c r="T8" s="60"/>
      <c r="U8" s="60"/>
      <c r="V8" s="60"/>
      <c r="W8" s="60">
        <v>1032432</v>
      </c>
      <c r="X8" s="60">
        <v>7500</v>
      </c>
      <c r="Y8" s="60">
        <v>1024932</v>
      </c>
      <c r="Z8" s="140">
        <v>13665.76</v>
      </c>
      <c r="AA8" s="62">
        <v>15000</v>
      </c>
    </row>
    <row r="9" spans="1:27" ht="12.75">
      <c r="A9" s="249" t="s">
        <v>146</v>
      </c>
      <c r="B9" s="182"/>
      <c r="C9" s="155">
        <v>2907812</v>
      </c>
      <c r="D9" s="155"/>
      <c r="E9" s="59">
        <v>1500000</v>
      </c>
      <c r="F9" s="60">
        <v>1500000</v>
      </c>
      <c r="G9" s="60">
        <v>4191007</v>
      </c>
      <c r="H9" s="60">
        <v>3532728</v>
      </c>
      <c r="I9" s="60">
        <v>34864630</v>
      </c>
      <c r="J9" s="60">
        <v>34864630</v>
      </c>
      <c r="K9" s="60"/>
      <c r="L9" s="60">
        <v>46591258</v>
      </c>
      <c r="M9" s="60">
        <v>54058908</v>
      </c>
      <c r="N9" s="60">
        <v>54058908</v>
      </c>
      <c r="O9" s="60"/>
      <c r="P9" s="60"/>
      <c r="Q9" s="60"/>
      <c r="R9" s="60"/>
      <c r="S9" s="60"/>
      <c r="T9" s="60"/>
      <c r="U9" s="60"/>
      <c r="V9" s="60"/>
      <c r="W9" s="60">
        <v>54058908</v>
      </c>
      <c r="X9" s="60">
        <v>750000</v>
      </c>
      <c r="Y9" s="60">
        <v>53308908</v>
      </c>
      <c r="Z9" s="140">
        <v>7107.85</v>
      </c>
      <c r="AA9" s="62">
        <v>1500000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96141</v>
      </c>
      <c r="D11" s="155"/>
      <c r="E11" s="59">
        <v>115000</v>
      </c>
      <c r="F11" s="60">
        <v>115000</v>
      </c>
      <c r="G11" s="60">
        <v>114336</v>
      </c>
      <c r="H11" s="60">
        <v>105129</v>
      </c>
      <c r="I11" s="60">
        <v>105129</v>
      </c>
      <c r="J11" s="60">
        <v>105129</v>
      </c>
      <c r="K11" s="60"/>
      <c r="L11" s="60">
        <v>105129</v>
      </c>
      <c r="M11" s="60">
        <v>105129</v>
      </c>
      <c r="N11" s="60">
        <v>105129</v>
      </c>
      <c r="O11" s="60"/>
      <c r="P11" s="60"/>
      <c r="Q11" s="60"/>
      <c r="R11" s="60"/>
      <c r="S11" s="60"/>
      <c r="T11" s="60"/>
      <c r="U11" s="60"/>
      <c r="V11" s="60"/>
      <c r="W11" s="60">
        <v>105129</v>
      </c>
      <c r="X11" s="60">
        <v>57500</v>
      </c>
      <c r="Y11" s="60">
        <v>47629</v>
      </c>
      <c r="Z11" s="140">
        <v>82.83</v>
      </c>
      <c r="AA11" s="62">
        <v>115000</v>
      </c>
    </row>
    <row r="12" spans="1:27" ht="12.75">
      <c r="A12" s="250" t="s">
        <v>56</v>
      </c>
      <c r="B12" s="251"/>
      <c r="C12" s="168">
        <f aca="true" t="shared" si="0" ref="C12:Y12">SUM(C6:C11)</f>
        <v>133597839</v>
      </c>
      <c r="D12" s="168">
        <f>SUM(D6:D11)</f>
        <v>0</v>
      </c>
      <c r="E12" s="72">
        <f t="shared" si="0"/>
        <v>107630000</v>
      </c>
      <c r="F12" s="73">
        <f t="shared" si="0"/>
        <v>107630000</v>
      </c>
      <c r="G12" s="73">
        <f t="shared" si="0"/>
        <v>185841191</v>
      </c>
      <c r="H12" s="73">
        <f t="shared" si="0"/>
        <v>184206235</v>
      </c>
      <c r="I12" s="73">
        <f t="shared" si="0"/>
        <v>187069592</v>
      </c>
      <c r="J12" s="73">
        <f t="shared" si="0"/>
        <v>187069592</v>
      </c>
      <c r="K12" s="73">
        <f t="shared" si="0"/>
        <v>0</v>
      </c>
      <c r="L12" s="73">
        <f t="shared" si="0"/>
        <v>169597905</v>
      </c>
      <c r="M12" s="73">
        <f t="shared" si="0"/>
        <v>203224734</v>
      </c>
      <c r="N12" s="73">
        <f t="shared" si="0"/>
        <v>203224734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203224734</v>
      </c>
      <c r="X12" s="73">
        <f t="shared" si="0"/>
        <v>53815000</v>
      </c>
      <c r="Y12" s="73">
        <f t="shared" si="0"/>
        <v>149409734</v>
      </c>
      <c r="Z12" s="170">
        <f>+IF(X12&lt;&gt;0,+(Y12/X12)*100,0)</f>
        <v>277.63585245749323</v>
      </c>
      <c r="AA12" s="74">
        <f>SUM(AA6:AA11)</f>
        <v>107630000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54775</v>
      </c>
      <c r="D15" s="155"/>
      <c r="E15" s="59"/>
      <c r="F15" s="60"/>
      <c r="G15" s="60">
        <v>54775</v>
      </c>
      <c r="H15" s="60">
        <v>54775</v>
      </c>
      <c r="I15" s="60">
        <v>54775</v>
      </c>
      <c r="J15" s="60">
        <v>54775</v>
      </c>
      <c r="K15" s="60"/>
      <c r="L15" s="60">
        <v>54775</v>
      </c>
      <c r="M15" s="60">
        <v>54775</v>
      </c>
      <c r="N15" s="60">
        <v>54775</v>
      </c>
      <c r="O15" s="60"/>
      <c r="P15" s="60"/>
      <c r="Q15" s="60"/>
      <c r="R15" s="60"/>
      <c r="S15" s="60"/>
      <c r="T15" s="60"/>
      <c r="U15" s="60"/>
      <c r="V15" s="60"/>
      <c r="W15" s="60">
        <v>54775</v>
      </c>
      <c r="X15" s="60"/>
      <c r="Y15" s="60">
        <v>54775</v>
      </c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48093828</v>
      </c>
      <c r="D19" s="155"/>
      <c r="E19" s="59">
        <v>47292998</v>
      </c>
      <c r="F19" s="60">
        <v>47292998</v>
      </c>
      <c r="G19" s="60">
        <v>48010893</v>
      </c>
      <c r="H19" s="60">
        <v>49263915</v>
      </c>
      <c r="I19" s="60">
        <v>48624714</v>
      </c>
      <c r="J19" s="60">
        <v>48624714</v>
      </c>
      <c r="K19" s="60"/>
      <c r="L19" s="60">
        <v>80985462</v>
      </c>
      <c r="M19" s="60">
        <v>48624714</v>
      </c>
      <c r="N19" s="60">
        <v>48624714</v>
      </c>
      <c r="O19" s="60"/>
      <c r="P19" s="60"/>
      <c r="Q19" s="60"/>
      <c r="R19" s="60"/>
      <c r="S19" s="60"/>
      <c r="T19" s="60"/>
      <c r="U19" s="60"/>
      <c r="V19" s="60"/>
      <c r="W19" s="60">
        <v>48624714</v>
      </c>
      <c r="X19" s="60">
        <v>23646499</v>
      </c>
      <c r="Y19" s="60">
        <v>24978215</v>
      </c>
      <c r="Z19" s="140">
        <v>105.63</v>
      </c>
      <c r="AA19" s="62">
        <v>47292998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1906122</v>
      </c>
      <c r="D22" s="155"/>
      <c r="E22" s="59">
        <v>1800000</v>
      </c>
      <c r="F22" s="60">
        <v>1800000</v>
      </c>
      <c r="G22" s="60">
        <v>1665317</v>
      </c>
      <c r="H22" s="60">
        <v>1665317</v>
      </c>
      <c r="I22" s="60">
        <v>1543670</v>
      </c>
      <c r="J22" s="60">
        <v>1543670</v>
      </c>
      <c r="K22" s="60"/>
      <c r="L22" s="60">
        <v>1543670</v>
      </c>
      <c r="M22" s="60">
        <v>1543670</v>
      </c>
      <c r="N22" s="60">
        <v>1543670</v>
      </c>
      <c r="O22" s="60"/>
      <c r="P22" s="60"/>
      <c r="Q22" s="60"/>
      <c r="R22" s="60"/>
      <c r="S22" s="60"/>
      <c r="T22" s="60"/>
      <c r="U22" s="60"/>
      <c r="V22" s="60"/>
      <c r="W22" s="60">
        <v>1543670</v>
      </c>
      <c r="X22" s="60">
        <v>900000</v>
      </c>
      <c r="Y22" s="60">
        <v>643670</v>
      </c>
      <c r="Z22" s="140">
        <v>71.52</v>
      </c>
      <c r="AA22" s="62">
        <v>1800000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50054725</v>
      </c>
      <c r="D24" s="168">
        <f>SUM(D15:D23)</f>
        <v>0</v>
      </c>
      <c r="E24" s="76">
        <f t="shared" si="1"/>
        <v>49092998</v>
      </c>
      <c r="F24" s="77">
        <f t="shared" si="1"/>
        <v>49092998</v>
      </c>
      <c r="G24" s="77">
        <f t="shared" si="1"/>
        <v>49730985</v>
      </c>
      <c r="H24" s="77">
        <f t="shared" si="1"/>
        <v>50984007</v>
      </c>
      <c r="I24" s="77">
        <f t="shared" si="1"/>
        <v>50223159</v>
      </c>
      <c r="J24" s="77">
        <f t="shared" si="1"/>
        <v>50223159</v>
      </c>
      <c r="K24" s="77">
        <f t="shared" si="1"/>
        <v>0</v>
      </c>
      <c r="L24" s="77">
        <f t="shared" si="1"/>
        <v>82583907</v>
      </c>
      <c r="M24" s="77">
        <f t="shared" si="1"/>
        <v>50223159</v>
      </c>
      <c r="N24" s="77">
        <f t="shared" si="1"/>
        <v>50223159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50223159</v>
      </c>
      <c r="X24" s="77">
        <f t="shared" si="1"/>
        <v>24546499</v>
      </c>
      <c r="Y24" s="77">
        <f t="shared" si="1"/>
        <v>25676660</v>
      </c>
      <c r="Z24" s="212">
        <f>+IF(X24&lt;&gt;0,+(Y24/X24)*100,0)</f>
        <v>104.60416371393737</v>
      </c>
      <c r="AA24" s="79">
        <f>SUM(AA15:AA23)</f>
        <v>49092998</v>
      </c>
    </row>
    <row r="25" spans="1:27" ht="12.75">
      <c r="A25" s="250" t="s">
        <v>159</v>
      </c>
      <c r="B25" s="251"/>
      <c r="C25" s="168">
        <f aca="true" t="shared" si="2" ref="C25:Y25">+C12+C24</f>
        <v>183652564</v>
      </c>
      <c r="D25" s="168">
        <f>+D12+D24</f>
        <v>0</v>
      </c>
      <c r="E25" s="72">
        <f t="shared" si="2"/>
        <v>156722998</v>
      </c>
      <c r="F25" s="73">
        <f t="shared" si="2"/>
        <v>156722998</v>
      </c>
      <c r="G25" s="73">
        <f t="shared" si="2"/>
        <v>235572176</v>
      </c>
      <c r="H25" s="73">
        <f t="shared" si="2"/>
        <v>235190242</v>
      </c>
      <c r="I25" s="73">
        <f t="shared" si="2"/>
        <v>237292751</v>
      </c>
      <c r="J25" s="73">
        <f t="shared" si="2"/>
        <v>237292751</v>
      </c>
      <c r="K25" s="73">
        <f t="shared" si="2"/>
        <v>0</v>
      </c>
      <c r="L25" s="73">
        <f t="shared" si="2"/>
        <v>252181812</v>
      </c>
      <c r="M25" s="73">
        <f t="shared" si="2"/>
        <v>253447893</v>
      </c>
      <c r="N25" s="73">
        <f t="shared" si="2"/>
        <v>253447893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253447893</v>
      </c>
      <c r="X25" s="73">
        <f t="shared" si="2"/>
        <v>78361499</v>
      </c>
      <c r="Y25" s="73">
        <f t="shared" si="2"/>
        <v>175086394</v>
      </c>
      <c r="Z25" s="170">
        <f>+IF(X25&lt;&gt;0,+(Y25/X25)*100,0)</f>
        <v>223.43420714807917</v>
      </c>
      <c r="AA25" s="74">
        <f>+AA12+AA24</f>
        <v>156722998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2000</v>
      </c>
      <c r="D31" s="155"/>
      <c r="E31" s="59"/>
      <c r="F31" s="60"/>
      <c r="G31" s="60">
        <v>2000</v>
      </c>
      <c r="H31" s="60">
        <v>2000</v>
      </c>
      <c r="I31" s="60">
        <v>2000</v>
      </c>
      <c r="J31" s="60">
        <v>2000</v>
      </c>
      <c r="K31" s="60"/>
      <c r="L31" s="60">
        <v>2000</v>
      </c>
      <c r="M31" s="60">
        <v>2000</v>
      </c>
      <c r="N31" s="60">
        <v>2000</v>
      </c>
      <c r="O31" s="60"/>
      <c r="P31" s="60"/>
      <c r="Q31" s="60"/>
      <c r="R31" s="60"/>
      <c r="S31" s="60"/>
      <c r="T31" s="60"/>
      <c r="U31" s="60"/>
      <c r="V31" s="60"/>
      <c r="W31" s="60">
        <v>2000</v>
      </c>
      <c r="X31" s="60"/>
      <c r="Y31" s="60">
        <v>2000</v>
      </c>
      <c r="Z31" s="140"/>
      <c r="AA31" s="62"/>
    </row>
    <row r="32" spans="1:27" ht="12.75">
      <c r="A32" s="249" t="s">
        <v>164</v>
      </c>
      <c r="B32" s="182"/>
      <c r="C32" s="155">
        <v>23369640</v>
      </c>
      <c r="D32" s="155"/>
      <c r="E32" s="59">
        <v>12863000</v>
      </c>
      <c r="F32" s="60">
        <v>12863000</v>
      </c>
      <c r="G32" s="60">
        <v>21381035</v>
      </c>
      <c r="H32" s="60">
        <v>22468689</v>
      </c>
      <c r="I32" s="60">
        <v>24259686</v>
      </c>
      <c r="J32" s="60">
        <v>24259686</v>
      </c>
      <c r="K32" s="60"/>
      <c r="L32" s="60">
        <v>24093762</v>
      </c>
      <c r="M32" s="60">
        <v>23704645</v>
      </c>
      <c r="N32" s="60">
        <v>23704645</v>
      </c>
      <c r="O32" s="60"/>
      <c r="P32" s="60"/>
      <c r="Q32" s="60"/>
      <c r="R32" s="60"/>
      <c r="S32" s="60"/>
      <c r="T32" s="60"/>
      <c r="U32" s="60"/>
      <c r="V32" s="60"/>
      <c r="W32" s="60">
        <v>23704645</v>
      </c>
      <c r="X32" s="60">
        <v>6431500</v>
      </c>
      <c r="Y32" s="60">
        <v>17273145</v>
      </c>
      <c r="Z32" s="140">
        <v>268.57</v>
      </c>
      <c r="AA32" s="62">
        <v>12863000</v>
      </c>
    </row>
    <row r="33" spans="1:27" ht="12.75">
      <c r="A33" s="249" t="s">
        <v>165</v>
      </c>
      <c r="B33" s="182"/>
      <c r="C33" s="155">
        <v>925894</v>
      </c>
      <c r="D33" s="155"/>
      <c r="E33" s="59"/>
      <c r="F33" s="60"/>
      <c r="G33" s="60">
        <v>1662773</v>
      </c>
      <c r="H33" s="60">
        <v>575668</v>
      </c>
      <c r="I33" s="60">
        <v>4570971</v>
      </c>
      <c r="J33" s="60">
        <v>4570971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24297534</v>
      </c>
      <c r="D34" s="168">
        <f>SUM(D29:D33)</f>
        <v>0</v>
      </c>
      <c r="E34" s="72">
        <f t="shared" si="3"/>
        <v>12863000</v>
      </c>
      <c r="F34" s="73">
        <f t="shared" si="3"/>
        <v>12863000</v>
      </c>
      <c r="G34" s="73">
        <f t="shared" si="3"/>
        <v>23045808</v>
      </c>
      <c r="H34" s="73">
        <f t="shared" si="3"/>
        <v>23046357</v>
      </c>
      <c r="I34" s="73">
        <f t="shared" si="3"/>
        <v>28832657</v>
      </c>
      <c r="J34" s="73">
        <f t="shared" si="3"/>
        <v>28832657</v>
      </c>
      <c r="K34" s="73">
        <f t="shared" si="3"/>
        <v>0</v>
      </c>
      <c r="L34" s="73">
        <f t="shared" si="3"/>
        <v>24095762</v>
      </c>
      <c r="M34" s="73">
        <f t="shared" si="3"/>
        <v>23706645</v>
      </c>
      <c r="N34" s="73">
        <f t="shared" si="3"/>
        <v>23706645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23706645</v>
      </c>
      <c r="X34" s="73">
        <f t="shared" si="3"/>
        <v>6431500</v>
      </c>
      <c r="Y34" s="73">
        <f t="shared" si="3"/>
        <v>17275145</v>
      </c>
      <c r="Z34" s="170">
        <f>+IF(X34&lt;&gt;0,+(Y34/X34)*100,0)</f>
        <v>268.6021145922413</v>
      </c>
      <c r="AA34" s="74">
        <f>SUM(AA29:AA33)</f>
        <v>12863000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27443610</v>
      </c>
      <c r="D38" s="155"/>
      <c r="E38" s="59">
        <v>25652789</v>
      </c>
      <c r="F38" s="60">
        <v>25652789</v>
      </c>
      <c r="G38" s="60">
        <v>25960724</v>
      </c>
      <c r="H38" s="60">
        <v>28554666</v>
      </c>
      <c r="I38" s="60">
        <v>28492325</v>
      </c>
      <c r="J38" s="60">
        <v>28492325</v>
      </c>
      <c r="K38" s="60"/>
      <c r="L38" s="60">
        <v>28400466</v>
      </c>
      <c r="M38" s="60">
        <v>28400466</v>
      </c>
      <c r="N38" s="60">
        <v>28400466</v>
      </c>
      <c r="O38" s="60"/>
      <c r="P38" s="60"/>
      <c r="Q38" s="60"/>
      <c r="R38" s="60"/>
      <c r="S38" s="60"/>
      <c r="T38" s="60"/>
      <c r="U38" s="60"/>
      <c r="V38" s="60"/>
      <c r="W38" s="60">
        <v>28400466</v>
      </c>
      <c r="X38" s="60">
        <v>12826395</v>
      </c>
      <c r="Y38" s="60">
        <v>15574071</v>
      </c>
      <c r="Z38" s="140">
        <v>121.42</v>
      </c>
      <c r="AA38" s="62">
        <v>25652789</v>
      </c>
    </row>
    <row r="39" spans="1:27" ht="12.75">
      <c r="A39" s="250" t="s">
        <v>59</v>
      </c>
      <c r="B39" s="253"/>
      <c r="C39" s="168">
        <f aca="true" t="shared" si="4" ref="C39:Y39">SUM(C37:C38)</f>
        <v>27443610</v>
      </c>
      <c r="D39" s="168">
        <f>SUM(D37:D38)</f>
        <v>0</v>
      </c>
      <c r="E39" s="76">
        <f t="shared" si="4"/>
        <v>25652789</v>
      </c>
      <c r="F39" s="77">
        <f t="shared" si="4"/>
        <v>25652789</v>
      </c>
      <c r="G39" s="77">
        <f t="shared" si="4"/>
        <v>25960724</v>
      </c>
      <c r="H39" s="77">
        <f t="shared" si="4"/>
        <v>28554666</v>
      </c>
      <c r="I39" s="77">
        <f t="shared" si="4"/>
        <v>28492325</v>
      </c>
      <c r="J39" s="77">
        <f t="shared" si="4"/>
        <v>28492325</v>
      </c>
      <c r="K39" s="77">
        <f t="shared" si="4"/>
        <v>0</v>
      </c>
      <c r="L39" s="77">
        <f t="shared" si="4"/>
        <v>28400466</v>
      </c>
      <c r="M39" s="77">
        <f t="shared" si="4"/>
        <v>28400466</v>
      </c>
      <c r="N39" s="77">
        <f t="shared" si="4"/>
        <v>28400466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28400466</v>
      </c>
      <c r="X39" s="77">
        <f t="shared" si="4"/>
        <v>12826395</v>
      </c>
      <c r="Y39" s="77">
        <f t="shared" si="4"/>
        <v>15574071</v>
      </c>
      <c r="Z39" s="212">
        <f>+IF(X39&lt;&gt;0,+(Y39/X39)*100,0)</f>
        <v>121.42204415192266</v>
      </c>
      <c r="AA39" s="79">
        <f>SUM(AA37:AA38)</f>
        <v>25652789</v>
      </c>
    </row>
    <row r="40" spans="1:27" ht="12.75">
      <c r="A40" s="250" t="s">
        <v>167</v>
      </c>
      <c r="B40" s="251"/>
      <c r="C40" s="168">
        <f aca="true" t="shared" si="5" ref="C40:Y40">+C34+C39</f>
        <v>51741144</v>
      </c>
      <c r="D40" s="168">
        <f>+D34+D39</f>
        <v>0</v>
      </c>
      <c r="E40" s="72">
        <f t="shared" si="5"/>
        <v>38515789</v>
      </c>
      <c r="F40" s="73">
        <f t="shared" si="5"/>
        <v>38515789</v>
      </c>
      <c r="G40" s="73">
        <f t="shared" si="5"/>
        <v>49006532</v>
      </c>
      <c r="H40" s="73">
        <f t="shared" si="5"/>
        <v>51601023</v>
      </c>
      <c r="I40" s="73">
        <f t="shared" si="5"/>
        <v>57324982</v>
      </c>
      <c r="J40" s="73">
        <f t="shared" si="5"/>
        <v>57324982</v>
      </c>
      <c r="K40" s="73">
        <f t="shared" si="5"/>
        <v>0</v>
      </c>
      <c r="L40" s="73">
        <f t="shared" si="5"/>
        <v>52496228</v>
      </c>
      <c r="M40" s="73">
        <f t="shared" si="5"/>
        <v>52107111</v>
      </c>
      <c r="N40" s="73">
        <f t="shared" si="5"/>
        <v>52107111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52107111</v>
      </c>
      <c r="X40" s="73">
        <f t="shared" si="5"/>
        <v>19257895</v>
      </c>
      <c r="Y40" s="73">
        <f t="shared" si="5"/>
        <v>32849216</v>
      </c>
      <c r="Z40" s="170">
        <f>+IF(X40&lt;&gt;0,+(Y40/X40)*100,0)</f>
        <v>170.57531988828478</v>
      </c>
      <c r="AA40" s="74">
        <f>+AA34+AA39</f>
        <v>38515789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131911420</v>
      </c>
      <c r="D42" s="257">
        <f>+D25-D40</f>
        <v>0</v>
      </c>
      <c r="E42" s="258">
        <f t="shared" si="6"/>
        <v>118207209</v>
      </c>
      <c r="F42" s="259">
        <f t="shared" si="6"/>
        <v>118207209</v>
      </c>
      <c r="G42" s="259">
        <f t="shared" si="6"/>
        <v>186565644</v>
      </c>
      <c r="H42" s="259">
        <f t="shared" si="6"/>
        <v>183589219</v>
      </c>
      <c r="I42" s="259">
        <f t="shared" si="6"/>
        <v>179967769</v>
      </c>
      <c r="J42" s="259">
        <f t="shared" si="6"/>
        <v>179967769</v>
      </c>
      <c r="K42" s="259">
        <f t="shared" si="6"/>
        <v>0</v>
      </c>
      <c r="L42" s="259">
        <f t="shared" si="6"/>
        <v>199685584</v>
      </c>
      <c r="M42" s="259">
        <f t="shared" si="6"/>
        <v>201340782</v>
      </c>
      <c r="N42" s="259">
        <f t="shared" si="6"/>
        <v>201340782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201340782</v>
      </c>
      <c r="X42" s="259">
        <f t="shared" si="6"/>
        <v>59103604</v>
      </c>
      <c r="Y42" s="259">
        <f t="shared" si="6"/>
        <v>142237178</v>
      </c>
      <c r="Z42" s="260">
        <f>+IF(X42&lt;&gt;0,+(Y42/X42)*100,0)</f>
        <v>240.65736837300142</v>
      </c>
      <c r="AA42" s="261">
        <f>+AA25-AA40</f>
        <v>118207209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131911420</v>
      </c>
      <c r="D45" s="155"/>
      <c r="E45" s="59">
        <v>117207209</v>
      </c>
      <c r="F45" s="60">
        <v>117207209</v>
      </c>
      <c r="G45" s="60">
        <v>186565644</v>
      </c>
      <c r="H45" s="60">
        <v>183589219</v>
      </c>
      <c r="I45" s="60">
        <v>179967769</v>
      </c>
      <c r="J45" s="60">
        <v>179967769</v>
      </c>
      <c r="K45" s="60"/>
      <c r="L45" s="60">
        <v>199685584</v>
      </c>
      <c r="M45" s="60">
        <v>201340782</v>
      </c>
      <c r="N45" s="60">
        <v>201340782</v>
      </c>
      <c r="O45" s="60"/>
      <c r="P45" s="60"/>
      <c r="Q45" s="60"/>
      <c r="R45" s="60"/>
      <c r="S45" s="60"/>
      <c r="T45" s="60"/>
      <c r="U45" s="60"/>
      <c r="V45" s="60"/>
      <c r="W45" s="60">
        <v>201340782</v>
      </c>
      <c r="X45" s="60">
        <v>58603605</v>
      </c>
      <c r="Y45" s="60">
        <v>142737177</v>
      </c>
      <c r="Z45" s="139">
        <v>243.56</v>
      </c>
      <c r="AA45" s="62">
        <v>117207209</v>
      </c>
    </row>
    <row r="46" spans="1:27" ht="12.75">
      <c r="A46" s="249" t="s">
        <v>171</v>
      </c>
      <c r="B46" s="182"/>
      <c r="C46" s="155"/>
      <c r="D46" s="155"/>
      <c r="E46" s="59">
        <v>1000000</v>
      </c>
      <c r="F46" s="60">
        <v>1000000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500000</v>
      </c>
      <c r="Y46" s="60">
        <v>-500000</v>
      </c>
      <c r="Z46" s="139">
        <v>-100</v>
      </c>
      <c r="AA46" s="62">
        <v>1000000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131911420</v>
      </c>
      <c r="D48" s="217">
        <f>SUM(D45:D47)</f>
        <v>0</v>
      </c>
      <c r="E48" s="264">
        <f t="shared" si="7"/>
        <v>118207209</v>
      </c>
      <c r="F48" s="219">
        <f t="shared" si="7"/>
        <v>118207209</v>
      </c>
      <c r="G48" s="219">
        <f t="shared" si="7"/>
        <v>186565644</v>
      </c>
      <c r="H48" s="219">
        <f t="shared" si="7"/>
        <v>183589219</v>
      </c>
      <c r="I48" s="219">
        <f t="shared" si="7"/>
        <v>179967769</v>
      </c>
      <c r="J48" s="219">
        <f t="shared" si="7"/>
        <v>179967769</v>
      </c>
      <c r="K48" s="219">
        <f t="shared" si="7"/>
        <v>0</v>
      </c>
      <c r="L48" s="219">
        <f t="shared" si="7"/>
        <v>199685584</v>
      </c>
      <c r="M48" s="219">
        <f t="shared" si="7"/>
        <v>201340782</v>
      </c>
      <c r="N48" s="219">
        <f t="shared" si="7"/>
        <v>201340782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201340782</v>
      </c>
      <c r="X48" s="219">
        <f t="shared" si="7"/>
        <v>59103605</v>
      </c>
      <c r="Y48" s="219">
        <f t="shared" si="7"/>
        <v>142237177</v>
      </c>
      <c r="Z48" s="265">
        <f>+IF(X48&lt;&gt;0,+(Y48/X48)*100,0)</f>
        <v>240.65736260926892</v>
      </c>
      <c r="AA48" s="232">
        <f>SUM(AA45:AA47)</f>
        <v>118207209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1009692</v>
      </c>
      <c r="D7" s="155"/>
      <c r="E7" s="59">
        <v>2070372</v>
      </c>
      <c r="F7" s="60">
        <v>2070372</v>
      </c>
      <c r="G7" s="60">
        <v>101623</v>
      </c>
      <c r="H7" s="60">
        <v>95063</v>
      </c>
      <c r="I7" s="60">
        <v>75878</v>
      </c>
      <c r="J7" s="60">
        <v>272564</v>
      </c>
      <c r="K7" s="60">
        <v>96989</v>
      </c>
      <c r="L7" s="60">
        <v>86230</v>
      </c>
      <c r="M7" s="60">
        <v>106804</v>
      </c>
      <c r="N7" s="60">
        <v>290023</v>
      </c>
      <c r="O7" s="60"/>
      <c r="P7" s="60"/>
      <c r="Q7" s="60"/>
      <c r="R7" s="60"/>
      <c r="S7" s="60"/>
      <c r="T7" s="60"/>
      <c r="U7" s="60"/>
      <c r="V7" s="60"/>
      <c r="W7" s="60">
        <v>562587</v>
      </c>
      <c r="X7" s="60">
        <v>1035186</v>
      </c>
      <c r="Y7" s="60">
        <v>-472599</v>
      </c>
      <c r="Z7" s="140">
        <v>-45.65</v>
      </c>
      <c r="AA7" s="62">
        <v>2070372</v>
      </c>
    </row>
    <row r="8" spans="1:27" ht="12.75">
      <c r="A8" s="249" t="s">
        <v>178</v>
      </c>
      <c r="B8" s="182"/>
      <c r="C8" s="155">
        <v>11764710</v>
      </c>
      <c r="D8" s="155"/>
      <c r="E8" s="59">
        <v>33648</v>
      </c>
      <c r="F8" s="60">
        <v>33648</v>
      </c>
      <c r="G8" s="60"/>
      <c r="H8" s="60"/>
      <c r="I8" s="60"/>
      <c r="J8" s="60"/>
      <c r="K8" s="60"/>
      <c r="L8" s="60">
        <v>5583</v>
      </c>
      <c r="M8" s="60">
        <v>2977</v>
      </c>
      <c r="N8" s="60">
        <v>8560</v>
      </c>
      <c r="O8" s="60"/>
      <c r="P8" s="60"/>
      <c r="Q8" s="60"/>
      <c r="R8" s="60"/>
      <c r="S8" s="60"/>
      <c r="T8" s="60"/>
      <c r="U8" s="60"/>
      <c r="V8" s="60"/>
      <c r="W8" s="60">
        <v>8560</v>
      </c>
      <c r="X8" s="60">
        <v>16824</v>
      </c>
      <c r="Y8" s="60">
        <v>-8264</v>
      </c>
      <c r="Z8" s="140">
        <v>-49.12</v>
      </c>
      <c r="AA8" s="62">
        <v>33648</v>
      </c>
    </row>
    <row r="9" spans="1:27" ht="12.75">
      <c r="A9" s="249" t="s">
        <v>179</v>
      </c>
      <c r="B9" s="182"/>
      <c r="C9" s="155">
        <v>141152000</v>
      </c>
      <c r="D9" s="155"/>
      <c r="E9" s="59">
        <v>125985996</v>
      </c>
      <c r="F9" s="60">
        <v>125985996</v>
      </c>
      <c r="G9" s="60">
        <v>51189000</v>
      </c>
      <c r="H9" s="60"/>
      <c r="I9" s="60">
        <v>176857</v>
      </c>
      <c r="J9" s="60">
        <v>51365857</v>
      </c>
      <c r="K9" s="60">
        <v>45452</v>
      </c>
      <c r="L9" s="60">
        <v>57527</v>
      </c>
      <c r="M9" s="60">
        <v>39396752</v>
      </c>
      <c r="N9" s="60">
        <v>39499731</v>
      </c>
      <c r="O9" s="60"/>
      <c r="P9" s="60"/>
      <c r="Q9" s="60"/>
      <c r="R9" s="60"/>
      <c r="S9" s="60"/>
      <c r="T9" s="60"/>
      <c r="U9" s="60"/>
      <c r="V9" s="60"/>
      <c r="W9" s="60">
        <v>90865588</v>
      </c>
      <c r="X9" s="60">
        <v>62992998</v>
      </c>
      <c r="Y9" s="60">
        <v>27872590</v>
      </c>
      <c r="Z9" s="140">
        <v>44.25</v>
      </c>
      <c r="AA9" s="62">
        <v>125985996</v>
      </c>
    </row>
    <row r="10" spans="1:27" ht="12.75">
      <c r="A10" s="249" t="s">
        <v>180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249" t="s">
        <v>181</v>
      </c>
      <c r="B11" s="182"/>
      <c r="C11" s="155">
        <v>11490575</v>
      </c>
      <c r="D11" s="155"/>
      <c r="E11" s="59">
        <v>10310940</v>
      </c>
      <c r="F11" s="60">
        <v>10310940</v>
      </c>
      <c r="G11" s="60">
        <v>1395975</v>
      </c>
      <c r="H11" s="60">
        <v>617684</v>
      </c>
      <c r="I11" s="60">
        <v>1818600</v>
      </c>
      <c r="J11" s="60">
        <v>3832259</v>
      </c>
      <c r="K11" s="60">
        <v>30595</v>
      </c>
      <c r="L11" s="60">
        <v>777044</v>
      </c>
      <c r="M11" s="60">
        <v>889211</v>
      </c>
      <c r="N11" s="60">
        <v>1696850</v>
      </c>
      <c r="O11" s="60"/>
      <c r="P11" s="60"/>
      <c r="Q11" s="60"/>
      <c r="R11" s="60"/>
      <c r="S11" s="60"/>
      <c r="T11" s="60"/>
      <c r="U11" s="60"/>
      <c r="V11" s="60"/>
      <c r="W11" s="60">
        <v>5529109</v>
      </c>
      <c r="X11" s="60">
        <v>5155470</v>
      </c>
      <c r="Y11" s="60">
        <v>373639</v>
      </c>
      <c r="Z11" s="140">
        <v>7.25</v>
      </c>
      <c r="AA11" s="62">
        <v>10310940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-130247559</v>
      </c>
      <c r="D14" s="155"/>
      <c r="E14" s="59">
        <v>-157322100</v>
      </c>
      <c r="F14" s="60">
        <v>-157322100</v>
      </c>
      <c r="G14" s="60">
        <v>-6595</v>
      </c>
      <c r="H14" s="60">
        <v>-1750693</v>
      </c>
      <c r="I14" s="60">
        <v>-3229637</v>
      </c>
      <c r="J14" s="60">
        <v>-4986925</v>
      </c>
      <c r="K14" s="60">
        <v>-5453126</v>
      </c>
      <c r="L14" s="60">
        <v>-3177998</v>
      </c>
      <c r="M14" s="60">
        <v>-1766392</v>
      </c>
      <c r="N14" s="60">
        <v>-10397516</v>
      </c>
      <c r="O14" s="60"/>
      <c r="P14" s="60"/>
      <c r="Q14" s="60"/>
      <c r="R14" s="60"/>
      <c r="S14" s="60"/>
      <c r="T14" s="60"/>
      <c r="U14" s="60"/>
      <c r="V14" s="60"/>
      <c r="W14" s="60">
        <v>-15384441</v>
      </c>
      <c r="X14" s="60">
        <v>-78535848</v>
      </c>
      <c r="Y14" s="60">
        <v>63151407</v>
      </c>
      <c r="Z14" s="140">
        <v>-80.41</v>
      </c>
      <c r="AA14" s="62">
        <v>-157322100</v>
      </c>
    </row>
    <row r="15" spans="1:27" ht="12.75">
      <c r="A15" s="249" t="s">
        <v>40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>
        <v>-34343293</v>
      </c>
      <c r="D16" s="155"/>
      <c r="E16" s="59"/>
      <c r="F16" s="60"/>
      <c r="G16" s="60"/>
      <c r="H16" s="60"/>
      <c r="I16" s="60">
        <v>-2463149</v>
      </c>
      <c r="J16" s="60">
        <v>-2463149</v>
      </c>
      <c r="K16" s="60">
        <v>-3415987</v>
      </c>
      <c r="L16" s="60">
        <v>-1695243</v>
      </c>
      <c r="M16" s="60">
        <v>-1248810</v>
      </c>
      <c r="N16" s="60">
        <v>-6360040</v>
      </c>
      <c r="O16" s="60"/>
      <c r="P16" s="60"/>
      <c r="Q16" s="60"/>
      <c r="R16" s="60"/>
      <c r="S16" s="60"/>
      <c r="T16" s="60"/>
      <c r="U16" s="60"/>
      <c r="V16" s="60"/>
      <c r="W16" s="60">
        <v>-8823189</v>
      </c>
      <c r="X16" s="60"/>
      <c r="Y16" s="60">
        <v>-8823189</v>
      </c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826125</v>
      </c>
      <c r="D17" s="168">
        <f t="shared" si="0"/>
        <v>0</v>
      </c>
      <c r="E17" s="72">
        <f t="shared" si="0"/>
        <v>-18921144</v>
      </c>
      <c r="F17" s="73">
        <f t="shared" si="0"/>
        <v>-18921144</v>
      </c>
      <c r="G17" s="73">
        <f t="shared" si="0"/>
        <v>52680003</v>
      </c>
      <c r="H17" s="73">
        <f t="shared" si="0"/>
        <v>-1037946</v>
      </c>
      <c r="I17" s="73">
        <f t="shared" si="0"/>
        <v>-3621451</v>
      </c>
      <c r="J17" s="73">
        <f t="shared" si="0"/>
        <v>48020606</v>
      </c>
      <c r="K17" s="73">
        <f t="shared" si="0"/>
        <v>-8696077</v>
      </c>
      <c r="L17" s="73">
        <f t="shared" si="0"/>
        <v>-3946857</v>
      </c>
      <c r="M17" s="73">
        <f t="shared" si="0"/>
        <v>37380542</v>
      </c>
      <c r="N17" s="73">
        <f t="shared" si="0"/>
        <v>24737608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72758214</v>
      </c>
      <c r="X17" s="73">
        <f t="shared" si="0"/>
        <v>-9335370</v>
      </c>
      <c r="Y17" s="73">
        <f t="shared" si="0"/>
        <v>82093584</v>
      </c>
      <c r="Z17" s="170">
        <f>+IF(X17&lt;&gt;0,+(Y17/X17)*100,0)</f>
        <v>-879.3822205225931</v>
      </c>
      <c r="AA17" s="74">
        <f>SUM(AA6:AA16)</f>
        <v>-18921144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1593407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-1256228</v>
      </c>
      <c r="D26" s="155"/>
      <c r="E26" s="59">
        <v>-666000</v>
      </c>
      <c r="F26" s="60">
        <v>-666000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-666000</v>
      </c>
      <c r="Y26" s="60">
        <v>666000</v>
      </c>
      <c r="Z26" s="140">
        <v>-100</v>
      </c>
      <c r="AA26" s="62">
        <v>-666000</v>
      </c>
    </row>
    <row r="27" spans="1:27" ht="12.75">
      <c r="A27" s="250" t="s">
        <v>192</v>
      </c>
      <c r="B27" s="251"/>
      <c r="C27" s="168">
        <f aca="true" t="shared" si="1" ref="C27:Y27">SUM(C21:C26)</f>
        <v>337179</v>
      </c>
      <c r="D27" s="168">
        <f>SUM(D21:D26)</f>
        <v>0</v>
      </c>
      <c r="E27" s="72">
        <f t="shared" si="1"/>
        <v>-666000</v>
      </c>
      <c r="F27" s="73">
        <f t="shared" si="1"/>
        <v>-666000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0</v>
      </c>
      <c r="X27" s="73">
        <f t="shared" si="1"/>
        <v>-666000</v>
      </c>
      <c r="Y27" s="73">
        <f t="shared" si="1"/>
        <v>666000</v>
      </c>
      <c r="Z27" s="170">
        <f>+IF(X27&lt;&gt;0,+(Y27/X27)*100,0)</f>
        <v>-100</v>
      </c>
      <c r="AA27" s="74">
        <f>SUM(AA21:AA26)</f>
        <v>-666000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1163304</v>
      </c>
      <c r="D38" s="153">
        <f>+D17+D27+D36</f>
        <v>0</v>
      </c>
      <c r="E38" s="99">
        <f t="shared" si="3"/>
        <v>-19587144</v>
      </c>
      <c r="F38" s="100">
        <f t="shared" si="3"/>
        <v>-19587144</v>
      </c>
      <c r="G38" s="100">
        <f t="shared" si="3"/>
        <v>52680003</v>
      </c>
      <c r="H38" s="100">
        <f t="shared" si="3"/>
        <v>-1037946</v>
      </c>
      <c r="I38" s="100">
        <f t="shared" si="3"/>
        <v>-3621451</v>
      </c>
      <c r="J38" s="100">
        <f t="shared" si="3"/>
        <v>48020606</v>
      </c>
      <c r="K38" s="100">
        <f t="shared" si="3"/>
        <v>-8696077</v>
      </c>
      <c r="L38" s="100">
        <f t="shared" si="3"/>
        <v>-3946857</v>
      </c>
      <c r="M38" s="100">
        <f t="shared" si="3"/>
        <v>37380542</v>
      </c>
      <c r="N38" s="100">
        <f t="shared" si="3"/>
        <v>24737608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72758214</v>
      </c>
      <c r="X38" s="100">
        <f t="shared" si="3"/>
        <v>-10001370</v>
      </c>
      <c r="Y38" s="100">
        <f t="shared" si="3"/>
        <v>82759584</v>
      </c>
      <c r="Z38" s="137">
        <f>+IF(X38&lt;&gt;0,+(Y38/X38)*100,0)</f>
        <v>-827.4824749009385</v>
      </c>
      <c r="AA38" s="102">
        <f>+AA17+AA27+AA36</f>
        <v>-19587144</v>
      </c>
    </row>
    <row r="39" spans="1:27" ht="12.75">
      <c r="A39" s="249" t="s">
        <v>200</v>
      </c>
      <c r="B39" s="182"/>
      <c r="C39" s="153">
        <v>94790916</v>
      </c>
      <c r="D39" s="153"/>
      <c r="E39" s="99">
        <v>130969000</v>
      </c>
      <c r="F39" s="100">
        <v>130969000</v>
      </c>
      <c r="G39" s="100">
        <v>104294940</v>
      </c>
      <c r="H39" s="100">
        <v>156974943</v>
      </c>
      <c r="I39" s="100">
        <v>155936997</v>
      </c>
      <c r="J39" s="100">
        <v>104294940</v>
      </c>
      <c r="K39" s="100">
        <v>152315546</v>
      </c>
      <c r="L39" s="100">
        <v>143619469</v>
      </c>
      <c r="M39" s="100">
        <v>139672612</v>
      </c>
      <c r="N39" s="100">
        <v>152315546</v>
      </c>
      <c r="O39" s="100"/>
      <c r="P39" s="100"/>
      <c r="Q39" s="100"/>
      <c r="R39" s="100"/>
      <c r="S39" s="100"/>
      <c r="T39" s="100"/>
      <c r="U39" s="100"/>
      <c r="V39" s="100"/>
      <c r="W39" s="100">
        <v>104294940</v>
      </c>
      <c r="X39" s="100">
        <v>130969000</v>
      </c>
      <c r="Y39" s="100">
        <v>-26674060</v>
      </c>
      <c r="Z39" s="137">
        <v>-20.37</v>
      </c>
      <c r="AA39" s="102">
        <v>130969000</v>
      </c>
    </row>
    <row r="40" spans="1:27" ht="12.75">
      <c r="A40" s="269" t="s">
        <v>201</v>
      </c>
      <c r="B40" s="256"/>
      <c r="C40" s="257">
        <v>95954220</v>
      </c>
      <c r="D40" s="257"/>
      <c r="E40" s="258">
        <v>111381856</v>
      </c>
      <c r="F40" s="259">
        <v>111381856</v>
      </c>
      <c r="G40" s="259">
        <v>156974943</v>
      </c>
      <c r="H40" s="259">
        <v>155936997</v>
      </c>
      <c r="I40" s="259">
        <v>152315546</v>
      </c>
      <c r="J40" s="259">
        <v>152315546</v>
      </c>
      <c r="K40" s="259">
        <v>143619469</v>
      </c>
      <c r="L40" s="259">
        <v>139672612</v>
      </c>
      <c r="M40" s="259">
        <v>177053154</v>
      </c>
      <c r="N40" s="259">
        <v>177053154</v>
      </c>
      <c r="O40" s="259"/>
      <c r="P40" s="259"/>
      <c r="Q40" s="259"/>
      <c r="R40" s="259"/>
      <c r="S40" s="259"/>
      <c r="T40" s="259"/>
      <c r="U40" s="259"/>
      <c r="V40" s="259"/>
      <c r="W40" s="259">
        <v>177053154</v>
      </c>
      <c r="X40" s="259">
        <v>120967630</v>
      </c>
      <c r="Y40" s="259">
        <v>56085524</v>
      </c>
      <c r="Z40" s="260">
        <v>46.36</v>
      </c>
      <c r="AA40" s="261">
        <v>111381856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1515228</v>
      </c>
      <c r="D5" s="200">
        <f t="shared" si="0"/>
        <v>0</v>
      </c>
      <c r="E5" s="106">
        <f t="shared" si="0"/>
        <v>666000</v>
      </c>
      <c r="F5" s="106">
        <f t="shared" si="0"/>
        <v>666000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0</v>
      </c>
      <c r="X5" s="106">
        <f t="shared" si="0"/>
        <v>333000</v>
      </c>
      <c r="Y5" s="106">
        <f t="shared" si="0"/>
        <v>-333000</v>
      </c>
      <c r="Z5" s="201">
        <f>+IF(X5&lt;&gt;0,+(Y5/X5)*100,0)</f>
        <v>-100</v>
      </c>
      <c r="AA5" s="199">
        <f>SUM(AA11:AA18)</f>
        <v>666000</v>
      </c>
    </row>
    <row r="6" spans="1:27" ht="12.75">
      <c r="A6" s="291" t="s">
        <v>206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212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1437228</v>
      </c>
      <c r="D15" s="156"/>
      <c r="E15" s="60">
        <v>666000</v>
      </c>
      <c r="F15" s="60">
        <v>666000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333000</v>
      </c>
      <c r="Y15" s="60">
        <v>-333000</v>
      </c>
      <c r="Z15" s="140">
        <v>-100</v>
      </c>
      <c r="AA15" s="155">
        <v>666000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>
        <v>78000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1437228</v>
      </c>
      <c r="D45" s="129">
        <f t="shared" si="7"/>
        <v>0</v>
      </c>
      <c r="E45" s="54">
        <f t="shared" si="7"/>
        <v>666000</v>
      </c>
      <c r="F45" s="54">
        <f t="shared" si="7"/>
        <v>666000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333000</v>
      </c>
      <c r="Y45" s="54">
        <f t="shared" si="7"/>
        <v>-333000</v>
      </c>
      <c r="Z45" s="184">
        <f t="shared" si="5"/>
        <v>-100</v>
      </c>
      <c r="AA45" s="130">
        <f t="shared" si="8"/>
        <v>666000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78000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1515228</v>
      </c>
      <c r="D49" s="218">
        <f t="shared" si="9"/>
        <v>0</v>
      </c>
      <c r="E49" s="220">
        <f t="shared" si="9"/>
        <v>666000</v>
      </c>
      <c r="F49" s="220">
        <f t="shared" si="9"/>
        <v>666000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0</v>
      </c>
      <c r="X49" s="220">
        <f t="shared" si="9"/>
        <v>333000</v>
      </c>
      <c r="Y49" s="220">
        <f t="shared" si="9"/>
        <v>-333000</v>
      </c>
      <c r="Z49" s="221">
        <f t="shared" si="5"/>
        <v>-100</v>
      </c>
      <c r="AA49" s="222">
        <f>SUM(AA41:AA48)</f>
        <v>666000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4143987</v>
      </c>
      <c r="F51" s="54">
        <f t="shared" si="10"/>
        <v>4143987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2071994</v>
      </c>
      <c r="Y51" s="54">
        <f t="shared" si="10"/>
        <v>-2071994</v>
      </c>
      <c r="Z51" s="184">
        <f>+IF(X51&lt;&gt;0,+(Y51/X51)*100,0)</f>
        <v>-100</v>
      </c>
      <c r="AA51" s="130">
        <f>SUM(AA57:AA61)</f>
        <v>4143987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4143987</v>
      </c>
      <c r="F61" s="60">
        <v>4143987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2071994</v>
      </c>
      <c r="Y61" s="60">
        <v>-2071994</v>
      </c>
      <c r="Z61" s="140">
        <v>-100</v>
      </c>
      <c r="AA61" s="155">
        <v>4143987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>
        <v>198030</v>
      </c>
      <c r="L66" s="275"/>
      <c r="M66" s="275">
        <v>94100</v>
      </c>
      <c r="N66" s="275">
        <v>292130</v>
      </c>
      <c r="O66" s="275"/>
      <c r="P66" s="275"/>
      <c r="Q66" s="275"/>
      <c r="R66" s="275"/>
      <c r="S66" s="275"/>
      <c r="T66" s="275"/>
      <c r="U66" s="275"/>
      <c r="V66" s="275"/>
      <c r="W66" s="275">
        <v>292130</v>
      </c>
      <c r="X66" s="275"/>
      <c r="Y66" s="275">
        <v>292130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4143987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4143987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198030</v>
      </c>
      <c r="L69" s="220">
        <f t="shared" si="12"/>
        <v>0</v>
      </c>
      <c r="M69" s="220">
        <f t="shared" si="12"/>
        <v>94100</v>
      </c>
      <c r="N69" s="220">
        <f t="shared" si="12"/>
        <v>292130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292130</v>
      </c>
      <c r="X69" s="220">
        <f t="shared" si="12"/>
        <v>0</v>
      </c>
      <c r="Y69" s="220">
        <f t="shared" si="12"/>
        <v>292130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1437228</v>
      </c>
      <c r="D40" s="344">
        <f t="shared" si="9"/>
        <v>0</v>
      </c>
      <c r="E40" s="343">
        <f t="shared" si="9"/>
        <v>666000</v>
      </c>
      <c r="F40" s="345">
        <f t="shared" si="9"/>
        <v>666000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333000</v>
      </c>
      <c r="Y40" s="345">
        <f t="shared" si="9"/>
        <v>-333000</v>
      </c>
      <c r="Z40" s="336">
        <f>+IF(X40&lt;&gt;0,+(Y40/X40)*100,0)</f>
        <v>-100</v>
      </c>
      <c r="AA40" s="350">
        <f>SUM(AA41:AA49)</f>
        <v>666000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666000</v>
      </c>
      <c r="F43" s="370">
        <v>666000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333000</v>
      </c>
      <c r="Y43" s="370">
        <v>-333000</v>
      </c>
      <c r="Z43" s="371">
        <v>-100</v>
      </c>
      <c r="AA43" s="303">
        <v>666000</v>
      </c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1437228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78000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>
        <v>78000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1515228</v>
      </c>
      <c r="D60" s="346">
        <f t="shared" si="14"/>
        <v>0</v>
      </c>
      <c r="E60" s="219">
        <f t="shared" si="14"/>
        <v>666000</v>
      </c>
      <c r="F60" s="264">
        <f t="shared" si="14"/>
        <v>666000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333000</v>
      </c>
      <c r="Y60" s="264">
        <f t="shared" si="14"/>
        <v>-333000</v>
      </c>
      <c r="Z60" s="337">
        <f>+IF(X60&lt;&gt;0,+(Y60/X60)*100,0)</f>
        <v>-100</v>
      </c>
      <c r="AA60" s="232">
        <f>+AA57+AA54+AA51+AA40+AA37+AA34+AA22+AA5</f>
        <v>666000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2019-02-04T14:04:36Z</dcterms:created>
  <dcterms:modified xsi:type="dcterms:W3CDTF">2019-02-04T14:04:40Z</dcterms:modified>
  <cp:category/>
  <cp:version/>
  <cp:contentType/>
  <cp:contentStatus/>
</cp:coreProperties>
</file>