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<sst xmlns="http://schemas.openxmlformats.org/spreadsheetml/2006/main" count="859" uniqueCount="304">
  <si>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North West: Ngaka Modiri Molema(DC38)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</si>
  <si>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</si>
  <si>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</si>
  <si>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</si>
  <si>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</si>
  <si>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</si>
  <si>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</si>
  <si>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</si>
  <si>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</si>
  <si>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</si>
  <si>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</si>
  <si>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</si>
  <si>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</si>
  <si>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</si>
  <si>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</si>
  <si>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</si>
  <si>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</si>
  <si>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</si>
  <si>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</si>
  <si>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</si>
  <si>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</si>
  <si>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</si>
  <si>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</si>
  <si>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</si>
  <si>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</si>
  <si>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</si>
  <si>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</si>
  <si>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</si>
  <si>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</si>
  <si>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</si>
  <si>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</si>
  <si>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</si>
  <si>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</si>
  <si>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</si>
  <si>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</si>
  <si>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</si>
  <si>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</si>
  <si>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</si>
  <si>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</si>
  <si>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</si>
  <si>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</si>
  <si>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</si>
  <si>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</si>
  <si>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</si>
  <si>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</si>
  <si>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</si>
  <si>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</si>
  <si>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</si>
  <si>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</si>
  <si>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</si>
  <si>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</si>
  <si>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</si>
  <si>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</si>
  <si>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</si>
  <si>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</si>
  <si>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</si>
  <si>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</si>
  <si>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</si>
  <si>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</si>
  <si>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</si>
  <si>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</si>
  <si>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</si>
  <si>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</si>
  <si>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</si>
  <si>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</si>
  <si>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</si>
  <si>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</si>
  <si>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</si>
  <si>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</si>
  <si>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</si>
  <si>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North West: Ngaka Modiri Molema(DC38)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</si>
  <si>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</si>
  <si>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</si>
  <si>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</si>
  <si>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</si>
  <si>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</si>
  <si>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</si>
  <si>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</si>
  <si>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</si>
  <si>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</si>
  <si>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</si>
  <si>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</si>
  <si>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</si>
  <si>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</si>
  <si>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</si>
  <si>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</si>
  <si>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</si>
  <si>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</si>
  <si>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</si>
  <si>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</si>
  <si>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</si>
  <si>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</si>
  <si>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</si>
  <si>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</si>
  <si>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</si>
  <si>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</si>
  <si>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</si>
  <si>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</si>
  <si>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</si>
  <si>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</si>
  <si>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North West: Ngaka Modiri Molema(DC38)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</si>
  <si>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</si>
  <si>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</si>
  <si>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</si>
  <si>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</si>
  <si>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</si>
  <si>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</si>
  <si>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</si>
  <si>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</si>
  <si>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</si>
  <si>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</si>
  <si>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</si>
  <si>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</si>
  <si>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</si>
  <si>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</si>
  <si>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</si>
  <si>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</si>
  <si>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</si>
  <si>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</si>
  <si>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</si>
  <si>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</si>
  <si>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</si>
  <si>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</si>
  <si>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</si>
  <si>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</si>
  <si>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</si>
  <si>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</si>
  <si>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</si>
  <si>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</si>
  <si>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North West: Ngaka Modiri Molema(DC38)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</si>
  <si>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</si>
  <si>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</si>
  <si>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</si>
  <si>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</si>
  <si>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</si>
  <si>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</si>
  <si>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</si>
  <si>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</si>
  <si>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</si>
  <si>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</si>
  <si>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North West: Ngaka Modiri Molema(DC38)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</si>
  <si>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</si>
  <si>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</si>
  <si>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</si>
  <si>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</si>
  <si>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</si>
  <si>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</si>
  <si>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</si>
  <si>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</si>
  <si>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</si>
  <si>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</si>
  <si>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</si>
  <si>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</si>
  <si>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</si>
  <si>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</si>
  <si>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</si>
  <si>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</si>
  <si>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</si>
  <si>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</si>
  <si>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</si>
  <si>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</si>
  <si>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</si>
  <si>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</si>
  <si>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</si>
  <si>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</si>
  <si>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</si>
  <si>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</si>
  <si>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</si>
  <si>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</si>
  <si>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</si>
  <si>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</si>
  <si>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</si>
  <si>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</si>
  <si>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</si>
  <si>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North West: Ngaka Modiri Molema(DC38)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</si>
  <si>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</si>
  <si>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</si>
  <si>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</si>
  <si>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</si>
  <si>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</si>
  <si>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</si>
  <si>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</si>
  <si>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</si>
  <si>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</si>
  <si>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</si>
  <si>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</si>
  <si>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</si>
  <si>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</si>
  <si>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</si>
  <si>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</si>
  <si>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</si>
  <si>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</si>
  <si>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</si>
  <si>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</si>
  <si>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</si>
  <si>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</si>
  <si>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</si>
  <si>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</si>
  <si>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</si>
  <si>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</si>
  <si>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</si>
  <si>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</si>
  <si>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North West: Ngaka Modiri Molema(DC38)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</si>
  <si>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</si>
  <si>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</si>
  <si>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</si>
  <si>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</si>
  <si>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</si>
  <si>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</si>
  <si>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</si>
  <si>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</si>
  <si>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</si>
  <si>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</si>
  <si>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</si>
  <si>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</si>
  <si>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</si>
  <si>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</si>
  <si>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</si>
  <si>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</si>
  <si>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</si>
  <si>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</si>
  <si>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</si>
  <si>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</si>
  <si>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</si>
  <si>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</si>
  <si>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</si>
  <si>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</si>
  <si>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</si>
  <si>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North West: Ngaka Modiri Molema(DC38)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</si>
  <si>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</si>
  <si>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</si>
  <si>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</si>
  <si>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</si>
  <si>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</si>
  <si>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</si>
  <si>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</si>
  <si>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</si>
  <si>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</si>
  <si>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</si>
  <si>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</si>
  <si>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</si>
  <si>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</si>
  <si>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</si>
  <si>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</si>
  <si>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</si>
  <si>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</si>
  <si>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</si>
  <si>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</si>
  <si>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</si>
  <si>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</si>
  <si>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</si>
  <si>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</si>
  <si>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</si>
  <si>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</si>
  <si>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</si>
  <si>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</si>
  <si>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</si>
  <si>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</si>
  <si>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</si>
  <si>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</si>
  <si>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</si>
  <si>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</si>
  <si>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</si>
  <si>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</si>
  <si>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North West: Ngaka Modiri Molema(DC38)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</si>
  <si>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</si>
  <si>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</si>
  <si>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North West: Ngaka Modiri Molema(DC38)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</si>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</sst>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2091908</v>
      </c>
      <c r="C6" s="19">
        <v>0</v>
      </c>
      <c r="D6" s="59">
        <v>533865</v>
      </c>
      <c r="E6" s="60">
        <v>533865</v>
      </c>
      <c r="F6" s="60">
        <v>5856</v>
      </c>
      <c r="G6" s="60">
        <v>48667</v>
      </c>
      <c r="H6" s="60">
        <v>42032</v>
      </c>
      <c r="I6" s="60">
        <v>96555</v>
      </c>
      <c r="J6" s="60">
        <v>44247</v>
      </c>
      <c r="K6" s="60">
        <v>45157</v>
      </c>
      <c r="L6" s="60">
        <v>44872</v>
      </c>
      <c r="M6" s="60">
        <v>134276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230831</v>
      </c>
      <c r="W6" s="60">
        <v>266934</v>
      </c>
      <c r="X6" s="60">
        <v>-36103</v>
      </c>
      <c r="Y6" s="61">
        <v>-13.53</v>
      </c>
      <c r="Z6" s="62">
        <v>533865</v>
      </c>
    </row>
    <row r="7" spans="1:26" ht="12.75">
      <c r="A7" s="58" t="s">
        <v>33</v>
      </c>
      <c r="B7" s="19">
        <v>11233629</v>
      </c>
      <c r="C7" s="19">
        <v>0</v>
      </c>
      <c r="D7" s="59">
        <v>0</v>
      </c>
      <c r="E7" s="60">
        <v>0</v>
      </c>
      <c r="F7" s="60">
        <v>662463</v>
      </c>
      <c r="G7" s="60">
        <v>431457</v>
      </c>
      <c r="H7" s="60">
        <v>3520249</v>
      </c>
      <c r="I7" s="60">
        <v>4614169</v>
      </c>
      <c r="J7" s="60">
        <v>1226581</v>
      </c>
      <c r="K7" s="60">
        <v>1237427</v>
      </c>
      <c r="L7" s="60">
        <v>673431</v>
      </c>
      <c r="M7" s="60">
        <v>3137439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7751608</v>
      </c>
      <c r="W7" s="60"/>
      <c r="X7" s="60">
        <v>7751608</v>
      </c>
      <c r="Y7" s="61">
        <v>0</v>
      </c>
      <c r="Z7" s="62">
        <v>0</v>
      </c>
    </row>
    <row r="8" spans="1:26" ht="12.75">
      <c r="A8" s="58" t="s">
        <v>34</v>
      </c>
      <c r="B8" s="19">
        <v>626994233</v>
      </c>
      <c r="C8" s="19">
        <v>0</v>
      </c>
      <c r="D8" s="59">
        <v>699511000</v>
      </c>
      <c r="E8" s="60">
        <v>699511000</v>
      </c>
      <c r="F8" s="60">
        <v>290154000</v>
      </c>
      <c r="G8" s="60">
        <v>2185000</v>
      </c>
      <c r="H8" s="60">
        <v>0</v>
      </c>
      <c r="I8" s="60">
        <v>292339000</v>
      </c>
      <c r="J8" s="60">
        <v>0</v>
      </c>
      <c r="K8" s="60">
        <v>574000</v>
      </c>
      <c r="L8" s="60">
        <v>231584000</v>
      </c>
      <c r="M8" s="60">
        <v>232158000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524497000</v>
      </c>
      <c r="W8" s="60">
        <v>505470700</v>
      </c>
      <c r="X8" s="60">
        <v>19026300</v>
      </c>
      <c r="Y8" s="61">
        <v>3.76</v>
      </c>
      <c r="Z8" s="62">
        <v>699511000</v>
      </c>
    </row>
    <row r="9" spans="1:26" ht="12.75">
      <c r="A9" s="58" t="s">
        <v>35</v>
      </c>
      <c r="B9" s="19">
        <v>223354</v>
      </c>
      <c r="C9" s="19">
        <v>0</v>
      </c>
      <c r="D9" s="59">
        <v>1674731</v>
      </c>
      <c r="E9" s="60">
        <v>1674731</v>
      </c>
      <c r="F9" s="60">
        <v>244357</v>
      </c>
      <c r="G9" s="60">
        <v>379996</v>
      </c>
      <c r="H9" s="60">
        <v>20402</v>
      </c>
      <c r="I9" s="60">
        <v>644755</v>
      </c>
      <c r="J9" s="60">
        <v>18757</v>
      </c>
      <c r="K9" s="60">
        <v>20144</v>
      </c>
      <c r="L9" s="60">
        <v>20749</v>
      </c>
      <c r="M9" s="60">
        <v>59650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704405</v>
      </c>
      <c r="W9" s="60">
        <v>837360</v>
      </c>
      <c r="X9" s="60">
        <v>-132955</v>
      </c>
      <c r="Y9" s="61">
        <v>-15.88</v>
      </c>
      <c r="Z9" s="62">
        <v>1674731</v>
      </c>
    </row>
    <row r="10" spans="1:26" ht="22.5">
      <c r="A10" s="63" t="s">
        <v>279</v>
      </c>
      <c r="B10" s="64">
        <f>SUM(B5:B9)</f>
        <v>640543124</v>
      </c>
      <c r="C10" s="64">
        <f>SUM(C5:C9)</f>
        <v>0</v>
      </c>
      <c r="D10" s="65">
        <f aca="true" t="shared" si="0" ref="D10:Z10">SUM(D5:D9)</f>
        <v>701719596</v>
      </c>
      <c r="E10" s="66">
        <f t="shared" si="0"/>
        <v>701719596</v>
      </c>
      <c r="F10" s="66">
        <f t="shared" si="0"/>
        <v>291066676</v>
      </c>
      <c r="G10" s="66">
        <f t="shared" si="0"/>
        <v>3045120</v>
      </c>
      <c r="H10" s="66">
        <f t="shared" si="0"/>
        <v>3582683</v>
      </c>
      <c r="I10" s="66">
        <f t="shared" si="0"/>
        <v>297694479</v>
      </c>
      <c r="J10" s="66">
        <f t="shared" si="0"/>
        <v>1289585</v>
      </c>
      <c r="K10" s="66">
        <f t="shared" si="0"/>
        <v>1876728</v>
      </c>
      <c r="L10" s="66">
        <f t="shared" si="0"/>
        <v>232323052</v>
      </c>
      <c r="M10" s="66">
        <f t="shared" si="0"/>
        <v>235489365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533183844</v>
      </c>
      <c r="W10" s="66">
        <f t="shared" si="0"/>
        <v>506574994</v>
      </c>
      <c r="X10" s="66">
        <f t="shared" si="0"/>
        <v>26608850</v>
      </c>
      <c r="Y10" s="67">
        <f>+IF(W10&lt;&gt;0,(X10/W10)*100,0)</f>
        <v>5.25269709621711</v>
      </c>
      <c r="Z10" s="68">
        <f t="shared" si="0"/>
        <v>701719596</v>
      </c>
    </row>
    <row r="11" spans="1:26" ht="12.75">
      <c r="A11" s="58" t="s">
        <v>37</v>
      </c>
      <c r="B11" s="19">
        <v>310503890</v>
      </c>
      <c r="C11" s="19">
        <v>0</v>
      </c>
      <c r="D11" s="59">
        <v>326847762</v>
      </c>
      <c r="E11" s="60">
        <v>326847762</v>
      </c>
      <c r="F11" s="60">
        <v>23593618</v>
      </c>
      <c r="G11" s="60">
        <v>27451509</v>
      </c>
      <c r="H11" s="60">
        <v>24519598</v>
      </c>
      <c r="I11" s="60">
        <v>75564725</v>
      </c>
      <c r="J11" s="60">
        <v>25899191</v>
      </c>
      <c r="K11" s="60">
        <v>39743996</v>
      </c>
      <c r="L11" s="60">
        <v>23954316</v>
      </c>
      <c r="M11" s="60">
        <v>89597503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165162228</v>
      </c>
      <c r="W11" s="60">
        <v>175994945</v>
      </c>
      <c r="X11" s="60">
        <v>-10832717</v>
      </c>
      <c r="Y11" s="61">
        <v>-6.16</v>
      </c>
      <c r="Z11" s="62">
        <v>326847762</v>
      </c>
    </row>
    <row r="12" spans="1:26" ht="12.75">
      <c r="A12" s="58" t="s">
        <v>38</v>
      </c>
      <c r="B12" s="19">
        <v>10153336</v>
      </c>
      <c r="C12" s="19">
        <v>0</v>
      </c>
      <c r="D12" s="59">
        <v>12106076</v>
      </c>
      <c r="E12" s="60">
        <v>12106076</v>
      </c>
      <c r="F12" s="60">
        <v>794966</v>
      </c>
      <c r="G12" s="60">
        <v>794966</v>
      </c>
      <c r="H12" s="60">
        <v>794966</v>
      </c>
      <c r="I12" s="60">
        <v>2384898</v>
      </c>
      <c r="J12" s="60">
        <v>724441</v>
      </c>
      <c r="K12" s="60">
        <v>1003054</v>
      </c>
      <c r="L12" s="60">
        <v>794966</v>
      </c>
      <c r="M12" s="60">
        <v>2522461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4907359</v>
      </c>
      <c r="W12" s="60">
        <v>6053034</v>
      </c>
      <c r="X12" s="60">
        <v>-1145675</v>
      </c>
      <c r="Y12" s="61">
        <v>-18.93</v>
      </c>
      <c r="Z12" s="62">
        <v>12106076</v>
      </c>
    </row>
    <row r="13" spans="1:26" ht="12.75">
      <c r="A13" s="58" t="s">
        <v>280</v>
      </c>
      <c r="B13" s="19">
        <v>199514777</v>
      </c>
      <c r="C13" s="19">
        <v>0</v>
      </c>
      <c r="D13" s="59">
        <v>384823828</v>
      </c>
      <c r="E13" s="60">
        <v>384823828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/>
      <c r="X13" s="60">
        <v>0</v>
      </c>
      <c r="Y13" s="61">
        <v>0</v>
      </c>
      <c r="Z13" s="62">
        <v>384823828</v>
      </c>
    </row>
    <row r="14" spans="1:26" ht="12.75">
      <c r="A14" s="58" t="s">
        <v>40</v>
      </c>
      <c r="B14" s="19">
        <v>0</v>
      </c>
      <c r="C14" s="19">
        <v>0</v>
      </c>
      <c r="D14" s="59">
        <v>500000</v>
      </c>
      <c r="E14" s="60">
        <v>500000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249996</v>
      </c>
      <c r="X14" s="60">
        <v>-249996</v>
      </c>
      <c r="Y14" s="61">
        <v>-100</v>
      </c>
      <c r="Z14" s="62">
        <v>500000</v>
      </c>
    </row>
    <row r="15" spans="1:26" ht="12.75">
      <c r="A15" s="58" t="s">
        <v>41</v>
      </c>
      <c r="B15" s="19">
        <v>24952494</v>
      </c>
      <c r="C15" s="19">
        <v>0</v>
      </c>
      <c r="D15" s="59">
        <v>35080000</v>
      </c>
      <c r="E15" s="60">
        <v>35080000</v>
      </c>
      <c r="F15" s="60">
        <v>61531</v>
      </c>
      <c r="G15" s="60">
        <v>5032517</v>
      </c>
      <c r="H15" s="60">
        <v>2632080</v>
      </c>
      <c r="I15" s="60">
        <v>7726128</v>
      </c>
      <c r="J15" s="60">
        <v>263021</v>
      </c>
      <c r="K15" s="60">
        <v>40353</v>
      </c>
      <c r="L15" s="60">
        <v>8601011</v>
      </c>
      <c r="M15" s="60">
        <v>8904385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16630513</v>
      </c>
      <c r="W15" s="60">
        <v>17539998</v>
      </c>
      <c r="X15" s="60">
        <v>-909485</v>
      </c>
      <c r="Y15" s="61">
        <v>-5.19</v>
      </c>
      <c r="Z15" s="62">
        <v>35080000</v>
      </c>
    </row>
    <row r="16" spans="1:26" ht="12.75">
      <c r="A16" s="69" t="s">
        <v>42</v>
      </c>
      <c r="B16" s="19">
        <v>12831239</v>
      </c>
      <c r="C16" s="19">
        <v>0</v>
      </c>
      <c r="D16" s="59">
        <v>15000000</v>
      </c>
      <c r="E16" s="60">
        <v>15000000</v>
      </c>
      <c r="F16" s="60">
        <v>1080</v>
      </c>
      <c r="G16" s="60">
        <v>0</v>
      </c>
      <c r="H16" s="60">
        <v>0</v>
      </c>
      <c r="I16" s="60">
        <v>1080</v>
      </c>
      <c r="J16" s="60">
        <v>6000000</v>
      </c>
      <c r="K16" s="60">
        <v>3000000</v>
      </c>
      <c r="L16" s="60">
        <v>0</v>
      </c>
      <c r="M16" s="60">
        <v>9000000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9001080</v>
      </c>
      <c r="W16" s="60">
        <v>9000000</v>
      </c>
      <c r="X16" s="60">
        <v>1080</v>
      </c>
      <c r="Y16" s="61">
        <v>0.01</v>
      </c>
      <c r="Z16" s="62">
        <v>15000000</v>
      </c>
    </row>
    <row r="17" spans="1:26" ht="12.75">
      <c r="A17" s="58" t="s">
        <v>43</v>
      </c>
      <c r="B17" s="19">
        <v>97042116</v>
      </c>
      <c r="C17" s="19">
        <v>0</v>
      </c>
      <c r="D17" s="59">
        <v>108043890</v>
      </c>
      <c r="E17" s="60">
        <v>108043890</v>
      </c>
      <c r="F17" s="60">
        <v>5242914</v>
      </c>
      <c r="G17" s="60">
        <v>6107364</v>
      </c>
      <c r="H17" s="60">
        <v>40034597</v>
      </c>
      <c r="I17" s="60">
        <v>51384875</v>
      </c>
      <c r="J17" s="60">
        <v>12825986</v>
      </c>
      <c r="K17" s="60">
        <v>8681100</v>
      </c>
      <c r="L17" s="60">
        <v>25531348</v>
      </c>
      <c r="M17" s="60">
        <v>47038434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98423309</v>
      </c>
      <c r="W17" s="60">
        <v>52337442</v>
      </c>
      <c r="X17" s="60">
        <v>46085867</v>
      </c>
      <c r="Y17" s="61">
        <v>88.06</v>
      </c>
      <c r="Z17" s="62">
        <v>108043890</v>
      </c>
    </row>
    <row r="18" spans="1:26" ht="12.75">
      <c r="A18" s="70" t="s">
        <v>44</v>
      </c>
      <c r="B18" s="71">
        <f>SUM(B11:B17)</f>
        <v>654997852</v>
      </c>
      <c r="C18" s="71">
        <f>SUM(C11:C17)</f>
        <v>0</v>
      </c>
      <c r="D18" s="72">
        <f aca="true" t="shared" si="1" ref="D18:Z18">SUM(D11:D17)</f>
        <v>882401556</v>
      </c>
      <c r="E18" s="73">
        <f t="shared" si="1"/>
        <v>882401556</v>
      </c>
      <c r="F18" s="73">
        <f t="shared" si="1"/>
        <v>29694109</v>
      </c>
      <c r="G18" s="73">
        <f t="shared" si="1"/>
        <v>39386356</v>
      </c>
      <c r="H18" s="73">
        <f t="shared" si="1"/>
        <v>67981241</v>
      </c>
      <c r="I18" s="73">
        <f t="shared" si="1"/>
        <v>137061706</v>
      </c>
      <c r="J18" s="73">
        <f t="shared" si="1"/>
        <v>45712639</v>
      </c>
      <c r="K18" s="73">
        <f t="shared" si="1"/>
        <v>52468503</v>
      </c>
      <c r="L18" s="73">
        <f t="shared" si="1"/>
        <v>58881641</v>
      </c>
      <c r="M18" s="73">
        <f t="shared" si="1"/>
        <v>157062783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294124489</v>
      </c>
      <c r="W18" s="73">
        <f t="shared" si="1"/>
        <v>261175415</v>
      </c>
      <c r="X18" s="73">
        <f t="shared" si="1"/>
        <v>32949074</v>
      </c>
      <c r="Y18" s="67">
        <f>+IF(W18&lt;&gt;0,(X18/W18)*100,0)</f>
        <v>12.615687429844805</v>
      </c>
      <c r="Z18" s="74">
        <f t="shared" si="1"/>
        <v>882401556</v>
      </c>
    </row>
    <row r="19" spans="1:26" ht="12.75">
      <c r="A19" s="70" t="s">
        <v>45</v>
      </c>
      <c r="B19" s="75">
        <f>+B10-B18</f>
        <v>-14454728</v>
      </c>
      <c r="C19" s="75">
        <f>+C10-C18</f>
        <v>0</v>
      </c>
      <c r="D19" s="76">
        <f aca="true" t="shared" si="2" ref="D19:Z19">+D10-D18</f>
        <v>-180681960</v>
      </c>
      <c r="E19" s="77">
        <f t="shared" si="2"/>
        <v>-180681960</v>
      </c>
      <c r="F19" s="77">
        <f t="shared" si="2"/>
        <v>261372567</v>
      </c>
      <c r="G19" s="77">
        <f t="shared" si="2"/>
        <v>-36341236</v>
      </c>
      <c r="H19" s="77">
        <f t="shared" si="2"/>
        <v>-64398558</v>
      </c>
      <c r="I19" s="77">
        <f t="shared" si="2"/>
        <v>160632773</v>
      </c>
      <c r="J19" s="77">
        <f t="shared" si="2"/>
        <v>-44423054</v>
      </c>
      <c r="K19" s="77">
        <f t="shared" si="2"/>
        <v>-50591775</v>
      </c>
      <c r="L19" s="77">
        <f t="shared" si="2"/>
        <v>173441411</v>
      </c>
      <c r="M19" s="77">
        <f t="shared" si="2"/>
        <v>78426582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239059355</v>
      </c>
      <c r="W19" s="77">
        <f>IF(E10=E18,0,W10-W18)</f>
        <v>245399579</v>
      </c>
      <c r="X19" s="77">
        <f t="shared" si="2"/>
        <v>-6340224</v>
      </c>
      <c r="Y19" s="78">
        <f>+IF(W19&lt;&gt;0,(X19/W19)*100,0)</f>
        <v>-2.5836327942518595</v>
      </c>
      <c r="Z19" s="79">
        <f t="shared" si="2"/>
        <v>-180681960</v>
      </c>
    </row>
    <row r="20" spans="1:26" ht="12.75">
      <c r="A20" s="58" t="s">
        <v>46</v>
      </c>
      <c r="B20" s="19">
        <v>251888851</v>
      </c>
      <c r="C20" s="19">
        <v>0</v>
      </c>
      <c r="D20" s="59">
        <v>295614000</v>
      </c>
      <c r="E20" s="60">
        <v>295614000</v>
      </c>
      <c r="F20" s="60">
        <v>0</v>
      </c>
      <c r="G20" s="60">
        <v>0</v>
      </c>
      <c r="H20" s="60">
        <v>0</v>
      </c>
      <c r="I20" s="60">
        <v>0</v>
      </c>
      <c r="J20" s="60">
        <v>3456</v>
      </c>
      <c r="K20" s="60">
        <v>0</v>
      </c>
      <c r="L20" s="60">
        <v>72367512</v>
      </c>
      <c r="M20" s="60">
        <v>72370968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72370968</v>
      </c>
      <c r="W20" s="60">
        <v>236999200</v>
      </c>
      <c r="X20" s="60">
        <v>-164628232</v>
      </c>
      <c r="Y20" s="61">
        <v>-69.46</v>
      </c>
      <c r="Z20" s="62">
        <v>295614000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237434123</v>
      </c>
      <c r="C22" s="86">
        <f>SUM(C19:C21)</f>
        <v>0</v>
      </c>
      <c r="D22" s="87">
        <f aca="true" t="shared" si="3" ref="D22:Z22">SUM(D19:D21)</f>
        <v>114932040</v>
      </c>
      <c r="E22" s="88">
        <f t="shared" si="3"/>
        <v>114932040</v>
      </c>
      <c r="F22" s="88">
        <f t="shared" si="3"/>
        <v>261372567</v>
      </c>
      <c r="G22" s="88">
        <f t="shared" si="3"/>
        <v>-36341236</v>
      </c>
      <c r="H22" s="88">
        <f t="shared" si="3"/>
        <v>-64398558</v>
      </c>
      <c r="I22" s="88">
        <f t="shared" si="3"/>
        <v>160632773</v>
      </c>
      <c r="J22" s="88">
        <f t="shared" si="3"/>
        <v>-44419598</v>
      </c>
      <c r="K22" s="88">
        <f t="shared" si="3"/>
        <v>-50591775</v>
      </c>
      <c r="L22" s="88">
        <f t="shared" si="3"/>
        <v>245808923</v>
      </c>
      <c r="M22" s="88">
        <f t="shared" si="3"/>
        <v>150797550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311430323</v>
      </c>
      <c r="W22" s="88">
        <f t="shared" si="3"/>
        <v>482398779</v>
      </c>
      <c r="X22" s="88">
        <f t="shared" si="3"/>
        <v>-170968456</v>
      </c>
      <c r="Y22" s="89">
        <f>+IF(W22&lt;&gt;0,(X22/W22)*100,0)</f>
        <v>-35.44131192753289</v>
      </c>
      <c r="Z22" s="90">
        <f t="shared" si="3"/>
        <v>114932040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237434123</v>
      </c>
      <c r="C24" s="75">
        <f>SUM(C22:C23)</f>
        <v>0</v>
      </c>
      <c r="D24" s="76">
        <f aca="true" t="shared" si="4" ref="D24:Z24">SUM(D22:D23)</f>
        <v>114932040</v>
      </c>
      <c r="E24" s="77">
        <f t="shared" si="4"/>
        <v>114932040</v>
      </c>
      <c r="F24" s="77">
        <f t="shared" si="4"/>
        <v>261372567</v>
      </c>
      <c r="G24" s="77">
        <f t="shared" si="4"/>
        <v>-36341236</v>
      </c>
      <c r="H24" s="77">
        <f t="shared" si="4"/>
        <v>-64398558</v>
      </c>
      <c r="I24" s="77">
        <f t="shared" si="4"/>
        <v>160632773</v>
      </c>
      <c r="J24" s="77">
        <f t="shared" si="4"/>
        <v>-44419598</v>
      </c>
      <c r="K24" s="77">
        <f t="shared" si="4"/>
        <v>-50591775</v>
      </c>
      <c r="L24" s="77">
        <f t="shared" si="4"/>
        <v>245808923</v>
      </c>
      <c r="M24" s="77">
        <f t="shared" si="4"/>
        <v>150797550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311430323</v>
      </c>
      <c r="W24" s="77">
        <f t="shared" si="4"/>
        <v>482398779</v>
      </c>
      <c r="X24" s="77">
        <f t="shared" si="4"/>
        <v>-170968456</v>
      </c>
      <c r="Y24" s="78">
        <f>+IF(W24&lt;&gt;0,(X24/W24)*100,0)</f>
        <v>-35.44131192753289</v>
      </c>
      <c r="Z24" s="79">
        <f t="shared" si="4"/>
        <v>114932040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221111304</v>
      </c>
      <c r="C27" s="22">
        <v>0</v>
      </c>
      <c r="D27" s="99">
        <v>306210300</v>
      </c>
      <c r="E27" s="100">
        <v>306210300</v>
      </c>
      <c r="F27" s="100">
        <v>0</v>
      </c>
      <c r="G27" s="100">
        <v>0</v>
      </c>
      <c r="H27" s="100">
        <v>24345824</v>
      </c>
      <c r="I27" s="100">
        <v>24345824</v>
      </c>
      <c r="J27" s="100">
        <v>24099200</v>
      </c>
      <c r="K27" s="100">
        <v>257952</v>
      </c>
      <c r="L27" s="100">
        <v>79081765</v>
      </c>
      <c r="M27" s="100">
        <v>103438917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127784741</v>
      </c>
      <c r="W27" s="100">
        <v>153105150</v>
      </c>
      <c r="X27" s="100">
        <v>-25320409</v>
      </c>
      <c r="Y27" s="101">
        <v>-16.54</v>
      </c>
      <c r="Z27" s="102">
        <v>306210300</v>
      </c>
    </row>
    <row r="28" spans="1:26" ht="12.75">
      <c r="A28" s="103" t="s">
        <v>46</v>
      </c>
      <c r="B28" s="19">
        <v>218527831</v>
      </c>
      <c r="C28" s="19">
        <v>0</v>
      </c>
      <c r="D28" s="59">
        <v>289788000</v>
      </c>
      <c r="E28" s="60">
        <v>289788000</v>
      </c>
      <c r="F28" s="60">
        <v>0</v>
      </c>
      <c r="G28" s="60">
        <v>0</v>
      </c>
      <c r="H28" s="60">
        <v>24345824</v>
      </c>
      <c r="I28" s="60">
        <v>24345824</v>
      </c>
      <c r="J28" s="60">
        <v>24099200</v>
      </c>
      <c r="K28" s="60">
        <v>0</v>
      </c>
      <c r="L28" s="60">
        <v>79081765</v>
      </c>
      <c r="M28" s="60">
        <v>103180965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127526789</v>
      </c>
      <c r="W28" s="60">
        <v>144894000</v>
      </c>
      <c r="X28" s="60">
        <v>-17367211</v>
      </c>
      <c r="Y28" s="61">
        <v>-11.99</v>
      </c>
      <c r="Z28" s="62">
        <v>289788000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2583473</v>
      </c>
      <c r="C31" s="19">
        <v>0</v>
      </c>
      <c r="D31" s="59">
        <v>16422300</v>
      </c>
      <c r="E31" s="60">
        <v>16422300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257952</v>
      </c>
      <c r="L31" s="60">
        <v>0</v>
      </c>
      <c r="M31" s="60">
        <v>257952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257952</v>
      </c>
      <c r="W31" s="60">
        <v>8211150</v>
      </c>
      <c r="X31" s="60">
        <v>-7953198</v>
      </c>
      <c r="Y31" s="61">
        <v>-96.86</v>
      </c>
      <c r="Z31" s="62">
        <v>16422300</v>
      </c>
    </row>
    <row r="32" spans="1:26" ht="12.75">
      <c r="A32" s="70" t="s">
        <v>54</v>
      </c>
      <c r="B32" s="22">
        <f>SUM(B28:B31)</f>
        <v>221111304</v>
      </c>
      <c r="C32" s="22">
        <f>SUM(C28:C31)</f>
        <v>0</v>
      </c>
      <c r="D32" s="99">
        <f aca="true" t="shared" si="5" ref="D32:Z32">SUM(D28:D31)</f>
        <v>306210300</v>
      </c>
      <c r="E32" s="100">
        <f t="shared" si="5"/>
        <v>306210300</v>
      </c>
      <c r="F32" s="100">
        <f t="shared" si="5"/>
        <v>0</v>
      </c>
      <c r="G32" s="100">
        <f t="shared" si="5"/>
        <v>0</v>
      </c>
      <c r="H32" s="100">
        <f t="shared" si="5"/>
        <v>24345824</v>
      </c>
      <c r="I32" s="100">
        <f t="shared" si="5"/>
        <v>24345824</v>
      </c>
      <c r="J32" s="100">
        <f t="shared" si="5"/>
        <v>24099200</v>
      </c>
      <c r="K32" s="100">
        <f t="shared" si="5"/>
        <v>257952</v>
      </c>
      <c r="L32" s="100">
        <f t="shared" si="5"/>
        <v>79081765</v>
      </c>
      <c r="M32" s="100">
        <f t="shared" si="5"/>
        <v>103438917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127784741</v>
      </c>
      <c r="W32" s="100">
        <f t="shared" si="5"/>
        <v>153105150</v>
      </c>
      <c r="X32" s="100">
        <f t="shared" si="5"/>
        <v>-25320409</v>
      </c>
      <c r="Y32" s="101">
        <f>+IF(W32&lt;&gt;0,(X32/W32)*100,0)</f>
        <v>-16.53792116071863</v>
      </c>
      <c r="Z32" s="102">
        <f t="shared" si="5"/>
        <v>306210300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142943622</v>
      </c>
      <c r="C35" s="19">
        <v>0</v>
      </c>
      <c r="D35" s="59">
        <v>112273487</v>
      </c>
      <c r="E35" s="60">
        <v>112273487</v>
      </c>
      <c r="F35" s="60">
        <v>336478011</v>
      </c>
      <c r="G35" s="60">
        <v>0</v>
      </c>
      <c r="H35" s="60">
        <v>371937820</v>
      </c>
      <c r="I35" s="60">
        <v>371937820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56136744</v>
      </c>
      <c r="X35" s="60">
        <v>-56136744</v>
      </c>
      <c r="Y35" s="61">
        <v>-100</v>
      </c>
      <c r="Z35" s="62">
        <v>112273487</v>
      </c>
    </row>
    <row r="36" spans="1:26" ht="12.75">
      <c r="A36" s="58" t="s">
        <v>57</v>
      </c>
      <c r="B36" s="19">
        <v>4494399476</v>
      </c>
      <c r="C36" s="19">
        <v>0</v>
      </c>
      <c r="D36" s="59">
        <v>2530049601</v>
      </c>
      <c r="E36" s="60">
        <v>2530049601</v>
      </c>
      <c r="F36" s="60">
        <v>3591475343</v>
      </c>
      <c r="G36" s="60">
        <v>0</v>
      </c>
      <c r="H36" s="60">
        <v>4464232837</v>
      </c>
      <c r="I36" s="60">
        <v>4464232837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1265024801</v>
      </c>
      <c r="X36" s="60">
        <v>-1265024801</v>
      </c>
      <c r="Y36" s="61">
        <v>-100</v>
      </c>
      <c r="Z36" s="62">
        <v>2530049601</v>
      </c>
    </row>
    <row r="37" spans="1:26" ht="12.75">
      <c r="A37" s="58" t="s">
        <v>58</v>
      </c>
      <c r="B37" s="19">
        <v>160313926</v>
      </c>
      <c r="C37" s="19">
        <v>0</v>
      </c>
      <c r="D37" s="59">
        <v>102922390</v>
      </c>
      <c r="E37" s="60">
        <v>102922390</v>
      </c>
      <c r="F37" s="60">
        <v>239089723</v>
      </c>
      <c r="G37" s="60">
        <v>0</v>
      </c>
      <c r="H37" s="60">
        <v>210324736</v>
      </c>
      <c r="I37" s="60">
        <v>210324736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51461195</v>
      </c>
      <c r="X37" s="60">
        <v>-51461195</v>
      </c>
      <c r="Y37" s="61">
        <v>-100</v>
      </c>
      <c r="Z37" s="62">
        <v>102922390</v>
      </c>
    </row>
    <row r="38" spans="1:26" ht="12.75">
      <c r="A38" s="58" t="s">
        <v>59</v>
      </c>
      <c r="B38" s="19">
        <v>49217000</v>
      </c>
      <c r="C38" s="19">
        <v>0</v>
      </c>
      <c r="D38" s="59">
        <v>51510762</v>
      </c>
      <c r="E38" s="60">
        <v>51510762</v>
      </c>
      <c r="F38" s="60">
        <v>26870000</v>
      </c>
      <c r="G38" s="60">
        <v>0</v>
      </c>
      <c r="H38" s="60">
        <v>33901000</v>
      </c>
      <c r="I38" s="60">
        <v>33901000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25755381</v>
      </c>
      <c r="X38" s="60">
        <v>-25755381</v>
      </c>
      <c r="Y38" s="61">
        <v>-100</v>
      </c>
      <c r="Z38" s="62">
        <v>51510762</v>
      </c>
    </row>
    <row r="39" spans="1:26" ht="12.75">
      <c r="A39" s="58" t="s">
        <v>60</v>
      </c>
      <c r="B39" s="19">
        <v>4427812172</v>
      </c>
      <c r="C39" s="19">
        <v>0</v>
      </c>
      <c r="D39" s="59">
        <v>2487889936</v>
      </c>
      <c r="E39" s="60">
        <v>2487889936</v>
      </c>
      <c r="F39" s="60">
        <v>3661993631</v>
      </c>
      <c r="G39" s="60">
        <v>0</v>
      </c>
      <c r="H39" s="60">
        <v>4591944920</v>
      </c>
      <c r="I39" s="60">
        <v>4591944920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1243944968</v>
      </c>
      <c r="X39" s="60">
        <v>-1243944968</v>
      </c>
      <c r="Y39" s="61">
        <v>-100</v>
      </c>
      <c r="Z39" s="62">
        <v>2487889936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422058536</v>
      </c>
      <c r="C42" s="19">
        <v>0</v>
      </c>
      <c r="D42" s="59">
        <v>409755869</v>
      </c>
      <c r="E42" s="60">
        <v>409755869</v>
      </c>
      <c r="F42" s="60">
        <v>258369383</v>
      </c>
      <c r="G42" s="60">
        <v>-35280435</v>
      </c>
      <c r="H42" s="60">
        <v>-53359429</v>
      </c>
      <c r="I42" s="60">
        <v>169729519</v>
      </c>
      <c r="J42" s="60">
        <v>-10403500</v>
      </c>
      <c r="K42" s="60">
        <v>-67951168</v>
      </c>
      <c r="L42" s="60">
        <v>268296141</v>
      </c>
      <c r="M42" s="60">
        <v>189941473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359670992</v>
      </c>
      <c r="W42" s="60">
        <v>444285340</v>
      </c>
      <c r="X42" s="60">
        <v>-84614348</v>
      </c>
      <c r="Y42" s="61">
        <v>-19.05</v>
      </c>
      <c r="Z42" s="62">
        <v>409755869</v>
      </c>
    </row>
    <row r="43" spans="1:26" ht="12.75">
      <c r="A43" s="58" t="s">
        <v>63</v>
      </c>
      <c r="B43" s="19">
        <v>-335306033</v>
      </c>
      <c r="C43" s="19">
        <v>0</v>
      </c>
      <c r="D43" s="59">
        <v>-306210300</v>
      </c>
      <c r="E43" s="60">
        <v>-306210300</v>
      </c>
      <c r="F43" s="60">
        <v>-3472664</v>
      </c>
      <c r="G43" s="60">
        <v>-68650</v>
      </c>
      <c r="H43" s="60">
        <v>-26521416</v>
      </c>
      <c r="I43" s="60">
        <v>-30062730</v>
      </c>
      <c r="J43" s="60">
        <v>-28573893</v>
      </c>
      <c r="K43" s="60">
        <v>-257952</v>
      </c>
      <c r="L43" s="60">
        <v>-100117657</v>
      </c>
      <c r="M43" s="60">
        <v>-128949502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-159012232</v>
      </c>
      <c r="W43" s="60">
        <v>-153105150</v>
      </c>
      <c r="X43" s="60">
        <v>-5907082</v>
      </c>
      <c r="Y43" s="61">
        <v>3.86</v>
      </c>
      <c r="Z43" s="62">
        <v>-306210300</v>
      </c>
    </row>
    <row r="44" spans="1:26" ht="12.7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2.75">
      <c r="A45" s="70" t="s">
        <v>65</v>
      </c>
      <c r="B45" s="22">
        <v>100576003</v>
      </c>
      <c r="C45" s="22">
        <v>0</v>
      </c>
      <c r="D45" s="99">
        <v>203545569</v>
      </c>
      <c r="E45" s="100">
        <v>203545569</v>
      </c>
      <c r="F45" s="100">
        <v>356650515</v>
      </c>
      <c r="G45" s="100">
        <v>321301430</v>
      </c>
      <c r="H45" s="100">
        <v>241420585</v>
      </c>
      <c r="I45" s="100">
        <v>241420585</v>
      </c>
      <c r="J45" s="100">
        <v>202443192</v>
      </c>
      <c r="K45" s="100">
        <v>134234072</v>
      </c>
      <c r="L45" s="100">
        <v>302412556</v>
      </c>
      <c r="M45" s="100">
        <v>302412556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302412556</v>
      </c>
      <c r="W45" s="100">
        <v>391180190</v>
      </c>
      <c r="X45" s="100">
        <v>-88767634</v>
      </c>
      <c r="Y45" s="101">
        <v>-22.69</v>
      </c>
      <c r="Z45" s="102">
        <v>203545569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5109</v>
      </c>
      <c r="X49" s="54">
        <v>25398</v>
      </c>
      <c r="Y49" s="54">
        <v>30507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5528400</v>
      </c>
      <c r="C51" s="52">
        <v>0</v>
      </c>
      <c r="D51" s="129">
        <v>3033500</v>
      </c>
      <c r="E51" s="54">
        <v>-56320</v>
      </c>
      <c r="F51" s="54">
        <v>0</v>
      </c>
      <c r="G51" s="54">
        <v>0</v>
      </c>
      <c r="H51" s="54">
        <v>0</v>
      </c>
      <c r="I51" s="54">
        <v>-27684242</v>
      </c>
      <c r="J51" s="54">
        <v>0</v>
      </c>
      <c r="K51" s="54">
        <v>0</v>
      </c>
      <c r="L51" s="54">
        <v>0</v>
      </c>
      <c r="M51" s="54">
        <v>62184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-3512556</v>
      </c>
      <c r="W51" s="54">
        <v>3028240</v>
      </c>
      <c r="X51" s="54">
        <v>35631413</v>
      </c>
      <c r="Y51" s="54">
        <v>16030619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97.3987383766399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100</v>
      </c>
      <c r="F58" s="7">
        <f t="shared" si="6"/>
        <v>668.7158469945355</v>
      </c>
      <c r="G58" s="7">
        <f t="shared" si="6"/>
        <v>209.23212854706478</v>
      </c>
      <c r="H58" s="7">
        <f t="shared" si="6"/>
        <v>100</v>
      </c>
      <c r="I58" s="7">
        <f t="shared" si="6"/>
        <v>189.54896173165554</v>
      </c>
      <c r="J58" s="7">
        <f t="shared" si="6"/>
        <v>100</v>
      </c>
      <c r="K58" s="7">
        <f t="shared" si="6"/>
        <v>99.13191753216556</v>
      </c>
      <c r="L58" s="7">
        <f t="shared" si="6"/>
        <v>100</v>
      </c>
      <c r="M58" s="7">
        <f t="shared" si="6"/>
        <v>99.7080639876076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137.28788594252939</v>
      </c>
      <c r="W58" s="7">
        <f t="shared" si="6"/>
        <v>99.997752253366</v>
      </c>
      <c r="X58" s="7">
        <f t="shared" si="6"/>
        <v>0</v>
      </c>
      <c r="Y58" s="7">
        <f t="shared" si="6"/>
        <v>0</v>
      </c>
      <c r="Z58" s="8">
        <f t="shared" si="6"/>
        <v>100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97.3987383766399</v>
      </c>
      <c r="C60" s="12">
        <f t="shared" si="7"/>
        <v>0</v>
      </c>
      <c r="D60" s="3">
        <f t="shared" si="7"/>
        <v>100</v>
      </c>
      <c r="E60" s="13">
        <f t="shared" si="7"/>
        <v>100</v>
      </c>
      <c r="F60" s="13">
        <f t="shared" si="7"/>
        <v>668.7158469945355</v>
      </c>
      <c r="G60" s="13">
        <f t="shared" si="7"/>
        <v>209.23212854706478</v>
      </c>
      <c r="H60" s="13">
        <f t="shared" si="7"/>
        <v>100</v>
      </c>
      <c r="I60" s="13">
        <f t="shared" si="7"/>
        <v>189.54896173165554</v>
      </c>
      <c r="J60" s="13">
        <f t="shared" si="7"/>
        <v>100</v>
      </c>
      <c r="K60" s="13">
        <f t="shared" si="7"/>
        <v>99.13191753216556</v>
      </c>
      <c r="L60" s="13">
        <f t="shared" si="7"/>
        <v>100</v>
      </c>
      <c r="M60" s="13">
        <f t="shared" si="7"/>
        <v>99.7080639876076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137.28788594252939</v>
      </c>
      <c r="W60" s="13">
        <f t="shared" si="7"/>
        <v>99.997752253366</v>
      </c>
      <c r="X60" s="13">
        <f t="shared" si="7"/>
        <v>0</v>
      </c>
      <c r="Y60" s="13">
        <f t="shared" si="7"/>
        <v>0</v>
      </c>
      <c r="Z60" s="14">
        <f t="shared" si="7"/>
        <v>100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29.539257086653592</v>
      </c>
      <c r="C62" s="12">
        <f t="shared" si="7"/>
        <v>0</v>
      </c>
      <c r="D62" s="3">
        <f t="shared" si="7"/>
        <v>100</v>
      </c>
      <c r="E62" s="13">
        <f t="shared" si="7"/>
        <v>100</v>
      </c>
      <c r="F62" s="13">
        <f t="shared" si="7"/>
        <v>0</v>
      </c>
      <c r="G62" s="13">
        <f t="shared" si="7"/>
        <v>100</v>
      </c>
      <c r="H62" s="13">
        <f t="shared" si="7"/>
        <v>100</v>
      </c>
      <c r="I62" s="13">
        <f t="shared" si="7"/>
        <v>143.76001892097864</v>
      </c>
      <c r="J62" s="13">
        <f t="shared" si="7"/>
        <v>67.80120686148213</v>
      </c>
      <c r="K62" s="13">
        <f t="shared" si="7"/>
        <v>98.89915470807942</v>
      </c>
      <c r="L62" s="13">
        <f t="shared" si="7"/>
        <v>100</v>
      </c>
      <c r="M62" s="13">
        <f t="shared" si="7"/>
        <v>87.191467394633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109.80320068068299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</v>
      </c>
    </row>
    <row r="63" spans="1:26" ht="12.75">
      <c r="A63" s="39" t="s">
        <v>105</v>
      </c>
      <c r="B63" s="12">
        <f t="shared" si="7"/>
        <v>2638.2534548662156</v>
      </c>
      <c r="C63" s="12">
        <f t="shared" si="7"/>
        <v>0</v>
      </c>
      <c r="D63" s="3">
        <f t="shared" si="7"/>
        <v>100</v>
      </c>
      <c r="E63" s="13">
        <f t="shared" si="7"/>
        <v>100</v>
      </c>
      <c r="F63" s="13">
        <f t="shared" si="7"/>
        <v>100</v>
      </c>
      <c r="G63" s="13">
        <f t="shared" si="7"/>
        <v>100</v>
      </c>
      <c r="H63" s="13">
        <f t="shared" si="7"/>
        <v>100</v>
      </c>
      <c r="I63" s="13">
        <f t="shared" si="7"/>
        <v>100</v>
      </c>
      <c r="J63" s="13">
        <f t="shared" si="7"/>
        <v>0</v>
      </c>
      <c r="K63" s="13">
        <f t="shared" si="7"/>
        <v>100</v>
      </c>
      <c r="L63" s="13">
        <f t="shared" si="7"/>
        <v>100</v>
      </c>
      <c r="M63" s="13">
        <f t="shared" si="7"/>
        <v>171.2884663497623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135.2351981006084</v>
      </c>
      <c r="W63" s="13">
        <f t="shared" si="7"/>
        <v>99.97869166844237</v>
      </c>
      <c r="X63" s="13">
        <f t="shared" si="7"/>
        <v>0</v>
      </c>
      <c r="Y63" s="13">
        <f t="shared" si="7"/>
        <v>0</v>
      </c>
      <c r="Z63" s="14">
        <f t="shared" si="7"/>
        <v>100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2091908</v>
      </c>
      <c r="C67" s="24"/>
      <c r="D67" s="25">
        <v>533865</v>
      </c>
      <c r="E67" s="26">
        <v>533865</v>
      </c>
      <c r="F67" s="26">
        <v>5856</v>
      </c>
      <c r="G67" s="26">
        <v>48667</v>
      </c>
      <c r="H67" s="26">
        <v>42032</v>
      </c>
      <c r="I67" s="26">
        <v>96555</v>
      </c>
      <c r="J67" s="26">
        <v>44247</v>
      </c>
      <c r="K67" s="26">
        <v>45157</v>
      </c>
      <c r="L67" s="26">
        <v>44872</v>
      </c>
      <c r="M67" s="26">
        <v>134276</v>
      </c>
      <c r="N67" s="26"/>
      <c r="O67" s="26"/>
      <c r="P67" s="26"/>
      <c r="Q67" s="26"/>
      <c r="R67" s="26"/>
      <c r="S67" s="26"/>
      <c r="T67" s="26"/>
      <c r="U67" s="26"/>
      <c r="V67" s="26">
        <v>230831</v>
      </c>
      <c r="W67" s="26">
        <v>266934</v>
      </c>
      <c r="X67" s="26"/>
      <c r="Y67" s="25"/>
      <c r="Z67" s="27">
        <v>533865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2091908</v>
      </c>
      <c r="C69" s="19"/>
      <c r="D69" s="20">
        <v>533865</v>
      </c>
      <c r="E69" s="21">
        <v>533865</v>
      </c>
      <c r="F69" s="21">
        <v>5856</v>
      </c>
      <c r="G69" s="21">
        <v>48667</v>
      </c>
      <c r="H69" s="21">
        <v>42032</v>
      </c>
      <c r="I69" s="21">
        <v>96555</v>
      </c>
      <c r="J69" s="21">
        <v>44247</v>
      </c>
      <c r="K69" s="21">
        <v>45157</v>
      </c>
      <c r="L69" s="21">
        <v>44872</v>
      </c>
      <c r="M69" s="21">
        <v>134276</v>
      </c>
      <c r="N69" s="21"/>
      <c r="O69" s="21"/>
      <c r="P69" s="21"/>
      <c r="Q69" s="21"/>
      <c r="R69" s="21"/>
      <c r="S69" s="21"/>
      <c r="T69" s="21"/>
      <c r="U69" s="21"/>
      <c r="V69" s="21">
        <v>230831</v>
      </c>
      <c r="W69" s="21">
        <v>266934</v>
      </c>
      <c r="X69" s="21"/>
      <c r="Y69" s="20"/>
      <c r="Z69" s="23">
        <v>533865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2037492</v>
      </c>
      <c r="C71" s="19"/>
      <c r="D71" s="20">
        <v>477553</v>
      </c>
      <c r="E71" s="21">
        <v>477553</v>
      </c>
      <c r="F71" s="21"/>
      <c r="G71" s="21">
        <v>40801</v>
      </c>
      <c r="H71" s="21">
        <v>35305</v>
      </c>
      <c r="I71" s="21">
        <v>76106</v>
      </c>
      <c r="J71" s="21">
        <v>44247</v>
      </c>
      <c r="K71" s="21">
        <v>35609</v>
      </c>
      <c r="L71" s="21">
        <v>34435</v>
      </c>
      <c r="M71" s="21">
        <v>114291</v>
      </c>
      <c r="N71" s="21"/>
      <c r="O71" s="21"/>
      <c r="P71" s="21"/>
      <c r="Q71" s="21"/>
      <c r="R71" s="21"/>
      <c r="S71" s="21"/>
      <c r="T71" s="21"/>
      <c r="U71" s="21"/>
      <c r="V71" s="21">
        <v>190397</v>
      </c>
      <c r="W71" s="21">
        <v>238776</v>
      </c>
      <c r="X71" s="21"/>
      <c r="Y71" s="20"/>
      <c r="Z71" s="23">
        <v>477553</v>
      </c>
    </row>
    <row r="72" spans="1:26" ht="12.75" hidden="1">
      <c r="A72" s="39" t="s">
        <v>105</v>
      </c>
      <c r="B72" s="19">
        <v>54416</v>
      </c>
      <c r="C72" s="19"/>
      <c r="D72" s="20">
        <v>56312</v>
      </c>
      <c r="E72" s="21">
        <v>56312</v>
      </c>
      <c r="F72" s="21">
        <v>5856</v>
      </c>
      <c r="G72" s="21">
        <v>7866</v>
      </c>
      <c r="H72" s="21">
        <v>6727</v>
      </c>
      <c r="I72" s="21">
        <v>20449</v>
      </c>
      <c r="J72" s="21"/>
      <c r="K72" s="21">
        <v>9548</v>
      </c>
      <c r="L72" s="21">
        <v>10437</v>
      </c>
      <c r="M72" s="21">
        <v>19985</v>
      </c>
      <c r="N72" s="21"/>
      <c r="O72" s="21"/>
      <c r="P72" s="21"/>
      <c r="Q72" s="21"/>
      <c r="R72" s="21"/>
      <c r="S72" s="21"/>
      <c r="T72" s="21"/>
      <c r="U72" s="21"/>
      <c r="V72" s="21">
        <v>40434</v>
      </c>
      <c r="W72" s="21">
        <v>28158</v>
      </c>
      <c r="X72" s="21"/>
      <c r="Y72" s="20"/>
      <c r="Z72" s="23">
        <v>56312</v>
      </c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29"/>
      <c r="Z75" s="31"/>
    </row>
    <row r="76" spans="1:26" ht="12.75" hidden="1">
      <c r="A76" s="42" t="s">
        <v>288</v>
      </c>
      <c r="B76" s="32">
        <v>2037492</v>
      </c>
      <c r="C76" s="32"/>
      <c r="D76" s="33">
        <v>533865</v>
      </c>
      <c r="E76" s="34">
        <v>533865</v>
      </c>
      <c r="F76" s="34">
        <v>39160</v>
      </c>
      <c r="G76" s="34">
        <v>101827</v>
      </c>
      <c r="H76" s="34">
        <v>42032</v>
      </c>
      <c r="I76" s="34">
        <v>183019</v>
      </c>
      <c r="J76" s="34">
        <v>44247</v>
      </c>
      <c r="K76" s="34">
        <v>44765</v>
      </c>
      <c r="L76" s="34">
        <v>44872</v>
      </c>
      <c r="M76" s="34">
        <v>133884</v>
      </c>
      <c r="N76" s="34"/>
      <c r="O76" s="34"/>
      <c r="P76" s="34"/>
      <c r="Q76" s="34"/>
      <c r="R76" s="34"/>
      <c r="S76" s="34"/>
      <c r="T76" s="34"/>
      <c r="U76" s="34"/>
      <c r="V76" s="34">
        <v>316903</v>
      </c>
      <c r="W76" s="34">
        <v>266928</v>
      </c>
      <c r="X76" s="34"/>
      <c r="Y76" s="33"/>
      <c r="Z76" s="35">
        <v>533865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2037492</v>
      </c>
      <c r="C78" s="19"/>
      <c r="D78" s="20">
        <v>533865</v>
      </c>
      <c r="E78" s="21">
        <v>533865</v>
      </c>
      <c r="F78" s="21">
        <v>39160</v>
      </c>
      <c r="G78" s="21">
        <v>101827</v>
      </c>
      <c r="H78" s="21">
        <v>42032</v>
      </c>
      <c r="I78" s="21">
        <v>183019</v>
      </c>
      <c r="J78" s="21">
        <v>44247</v>
      </c>
      <c r="K78" s="21">
        <v>44765</v>
      </c>
      <c r="L78" s="21">
        <v>44872</v>
      </c>
      <c r="M78" s="21">
        <v>133884</v>
      </c>
      <c r="N78" s="21"/>
      <c r="O78" s="21"/>
      <c r="P78" s="21"/>
      <c r="Q78" s="21"/>
      <c r="R78" s="21"/>
      <c r="S78" s="21"/>
      <c r="T78" s="21"/>
      <c r="U78" s="21"/>
      <c r="V78" s="21">
        <v>316903</v>
      </c>
      <c r="W78" s="21">
        <v>266928</v>
      </c>
      <c r="X78" s="21"/>
      <c r="Y78" s="20"/>
      <c r="Z78" s="23">
        <v>533865</v>
      </c>
    </row>
    <row r="79" spans="1:26" ht="12.7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601860</v>
      </c>
      <c r="C80" s="19"/>
      <c r="D80" s="20">
        <v>477553</v>
      </c>
      <c r="E80" s="21">
        <v>477553</v>
      </c>
      <c r="F80" s="21">
        <v>33304</v>
      </c>
      <c r="G80" s="21">
        <v>40801</v>
      </c>
      <c r="H80" s="21">
        <v>35305</v>
      </c>
      <c r="I80" s="21">
        <v>109410</v>
      </c>
      <c r="J80" s="21">
        <v>30000</v>
      </c>
      <c r="K80" s="21">
        <v>35217</v>
      </c>
      <c r="L80" s="21">
        <v>34435</v>
      </c>
      <c r="M80" s="21">
        <v>99652</v>
      </c>
      <c r="N80" s="21"/>
      <c r="O80" s="21"/>
      <c r="P80" s="21"/>
      <c r="Q80" s="21"/>
      <c r="R80" s="21"/>
      <c r="S80" s="21"/>
      <c r="T80" s="21"/>
      <c r="U80" s="21"/>
      <c r="V80" s="21">
        <v>209062</v>
      </c>
      <c r="W80" s="21">
        <v>238776</v>
      </c>
      <c r="X80" s="21"/>
      <c r="Y80" s="20"/>
      <c r="Z80" s="23">
        <v>477553</v>
      </c>
    </row>
    <row r="81" spans="1:26" ht="12.75" hidden="1">
      <c r="A81" s="39" t="s">
        <v>105</v>
      </c>
      <c r="B81" s="19">
        <v>1435632</v>
      </c>
      <c r="C81" s="19"/>
      <c r="D81" s="20">
        <v>56312</v>
      </c>
      <c r="E81" s="21">
        <v>56312</v>
      </c>
      <c r="F81" s="21">
        <v>5856</v>
      </c>
      <c r="G81" s="21">
        <v>7866</v>
      </c>
      <c r="H81" s="21">
        <v>6727</v>
      </c>
      <c r="I81" s="21">
        <v>20449</v>
      </c>
      <c r="J81" s="21">
        <v>14247</v>
      </c>
      <c r="K81" s="21">
        <v>9548</v>
      </c>
      <c r="L81" s="21">
        <v>10437</v>
      </c>
      <c r="M81" s="21">
        <v>34232</v>
      </c>
      <c r="N81" s="21"/>
      <c r="O81" s="21"/>
      <c r="P81" s="21"/>
      <c r="Q81" s="21"/>
      <c r="R81" s="21"/>
      <c r="S81" s="21"/>
      <c r="T81" s="21"/>
      <c r="U81" s="21"/>
      <c r="V81" s="21">
        <v>54681</v>
      </c>
      <c r="W81" s="21">
        <v>28152</v>
      </c>
      <c r="X81" s="21"/>
      <c r="Y81" s="20"/>
      <c r="Z81" s="23">
        <v>56312</v>
      </c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/>
      <c r="C83" s="19"/>
      <c r="D83" s="20"/>
      <c r="E83" s="21"/>
      <c r="F83" s="21"/>
      <c r="G83" s="21">
        <v>53160</v>
      </c>
      <c r="H83" s="21"/>
      <c r="I83" s="21">
        <v>53160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53160</v>
      </c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13000000</v>
      </c>
      <c r="F5" s="358">
        <f t="shared" si="0"/>
        <v>13000000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263021</v>
      </c>
      <c r="L5" s="356">
        <f t="shared" si="0"/>
        <v>0</v>
      </c>
      <c r="M5" s="356">
        <f t="shared" si="0"/>
        <v>0</v>
      </c>
      <c r="N5" s="358">
        <f t="shared" si="0"/>
        <v>263021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263021</v>
      </c>
      <c r="X5" s="356">
        <f t="shared" si="0"/>
        <v>6500000</v>
      </c>
      <c r="Y5" s="358">
        <f t="shared" si="0"/>
        <v>-6236979</v>
      </c>
      <c r="Z5" s="359">
        <f>+IF(X5&lt;&gt;0,+(Y5/X5)*100,0)</f>
        <v>-95.95352307692308</v>
      </c>
      <c r="AA5" s="360">
        <f>+AA6+AA8+AA11+AA13+AA15</f>
        <v>13000000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263021</v>
      </c>
      <c r="L6" s="60">
        <f t="shared" si="1"/>
        <v>0</v>
      </c>
      <c r="M6" s="60">
        <f t="shared" si="1"/>
        <v>0</v>
      </c>
      <c r="N6" s="59">
        <f t="shared" si="1"/>
        <v>263021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263021</v>
      </c>
      <c r="X6" s="60">
        <f t="shared" si="1"/>
        <v>1000000</v>
      </c>
      <c r="Y6" s="59">
        <f t="shared" si="1"/>
        <v>-736979</v>
      </c>
      <c r="Z6" s="61">
        <f>+IF(X6&lt;&gt;0,+(Y6/X6)*100,0)</f>
        <v>-73.6979</v>
      </c>
      <c r="AA6" s="62">
        <f t="shared" si="1"/>
        <v>2000000</v>
      </c>
    </row>
    <row r="7" spans="1:27" ht="12.75">
      <c r="A7" s="291" t="s">
        <v>230</v>
      </c>
      <c r="B7" s="142"/>
      <c r="C7" s="60"/>
      <c r="D7" s="340"/>
      <c r="E7" s="60">
        <v>2000000</v>
      </c>
      <c r="F7" s="59">
        <v>2000000</v>
      </c>
      <c r="G7" s="59"/>
      <c r="H7" s="60"/>
      <c r="I7" s="60"/>
      <c r="J7" s="59"/>
      <c r="K7" s="59">
        <v>263021</v>
      </c>
      <c r="L7" s="60"/>
      <c r="M7" s="60"/>
      <c r="N7" s="59">
        <v>263021</v>
      </c>
      <c r="O7" s="59"/>
      <c r="P7" s="60"/>
      <c r="Q7" s="60"/>
      <c r="R7" s="59"/>
      <c r="S7" s="59"/>
      <c r="T7" s="60"/>
      <c r="U7" s="60"/>
      <c r="V7" s="59"/>
      <c r="W7" s="59">
        <v>263021</v>
      </c>
      <c r="X7" s="60">
        <v>1000000</v>
      </c>
      <c r="Y7" s="59">
        <v>-736979</v>
      </c>
      <c r="Z7" s="61">
        <v>-73.7</v>
      </c>
      <c r="AA7" s="62">
        <v>2000000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11000000</v>
      </c>
      <c r="F11" s="364">
        <f t="shared" si="3"/>
        <v>11000000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5500000</v>
      </c>
      <c r="Y11" s="364">
        <f t="shared" si="3"/>
        <v>-5500000</v>
      </c>
      <c r="Z11" s="365">
        <f>+IF(X11&lt;&gt;0,+(Y11/X11)*100,0)</f>
        <v>-100</v>
      </c>
      <c r="AA11" s="366">
        <f t="shared" si="3"/>
        <v>11000000</v>
      </c>
    </row>
    <row r="12" spans="1:27" ht="12.75">
      <c r="A12" s="291" t="s">
        <v>233</v>
      </c>
      <c r="B12" s="136"/>
      <c r="C12" s="60"/>
      <c r="D12" s="340"/>
      <c r="E12" s="60">
        <v>11000000</v>
      </c>
      <c r="F12" s="59">
        <v>11000000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5500000</v>
      </c>
      <c r="Y12" s="59">
        <v>-5500000</v>
      </c>
      <c r="Z12" s="61">
        <v>-100</v>
      </c>
      <c r="AA12" s="62">
        <v>11000000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500000</v>
      </c>
      <c r="F22" s="345">
        <f t="shared" si="6"/>
        <v>500000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250000</v>
      </c>
      <c r="Y22" s="345">
        <f t="shared" si="6"/>
        <v>-250000</v>
      </c>
      <c r="Z22" s="336">
        <f>+IF(X22&lt;&gt;0,+(Y22/X22)*100,0)</f>
        <v>-100</v>
      </c>
      <c r="AA22" s="350">
        <f>SUM(AA23:AA32)</f>
        <v>500000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500000</v>
      </c>
      <c r="F32" s="59">
        <v>500000</v>
      </c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>
        <v>250000</v>
      </c>
      <c r="Y32" s="59">
        <v>-250000</v>
      </c>
      <c r="Z32" s="61">
        <v>-100</v>
      </c>
      <c r="AA32" s="62">
        <v>500000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3580000</v>
      </c>
      <c r="F40" s="345">
        <f t="shared" si="9"/>
        <v>3580000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1790000</v>
      </c>
      <c r="Y40" s="345">
        <f t="shared" si="9"/>
        <v>-1790000</v>
      </c>
      <c r="Z40" s="336">
        <f>+IF(X40&lt;&gt;0,+(Y40/X40)*100,0)</f>
        <v>-100</v>
      </c>
      <c r="AA40" s="350">
        <f>SUM(AA41:AA49)</f>
        <v>3580000</v>
      </c>
    </row>
    <row r="41" spans="1:27" ht="12.75">
      <c r="A41" s="361" t="s">
        <v>249</v>
      </c>
      <c r="B41" s="142"/>
      <c r="C41" s="362"/>
      <c r="D41" s="363"/>
      <c r="E41" s="362">
        <v>2000000</v>
      </c>
      <c r="F41" s="364">
        <v>2000000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1000000</v>
      </c>
      <c r="Y41" s="364">
        <v>-1000000</v>
      </c>
      <c r="Z41" s="365">
        <v>-100</v>
      </c>
      <c r="AA41" s="366">
        <v>2000000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1580000</v>
      </c>
      <c r="F48" s="53">
        <v>1580000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790000</v>
      </c>
      <c r="Y48" s="53">
        <v>-790000</v>
      </c>
      <c r="Z48" s="94">
        <v>-100</v>
      </c>
      <c r="AA48" s="95">
        <v>1580000</v>
      </c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17080000</v>
      </c>
      <c r="F60" s="264">
        <f t="shared" si="14"/>
        <v>17080000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263021</v>
      </c>
      <c r="L60" s="219">
        <f t="shared" si="14"/>
        <v>0</v>
      </c>
      <c r="M60" s="219">
        <f t="shared" si="14"/>
        <v>0</v>
      </c>
      <c r="N60" s="264">
        <f t="shared" si="14"/>
        <v>263021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263021</v>
      </c>
      <c r="X60" s="219">
        <f t="shared" si="14"/>
        <v>8540000</v>
      </c>
      <c r="Y60" s="264">
        <f t="shared" si="14"/>
        <v>-8276979</v>
      </c>
      <c r="Z60" s="337">
        <f>+IF(X60&lt;&gt;0,+(Y60/X60)*100,0)</f>
        <v>-96.9201288056206</v>
      </c>
      <c r="AA60" s="232">
        <f>+AA57+AA54+AA51+AA40+AA37+AA34+AA22+AA5</f>
        <v>17080000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630027573</v>
      </c>
      <c r="D5" s="153">
        <f>SUM(D6:D8)</f>
        <v>0</v>
      </c>
      <c r="E5" s="154">
        <f t="shared" si="0"/>
        <v>387068690</v>
      </c>
      <c r="F5" s="100">
        <f t="shared" si="0"/>
        <v>387068690</v>
      </c>
      <c r="G5" s="100">
        <f t="shared" si="0"/>
        <v>291060550</v>
      </c>
      <c r="H5" s="100">
        <f t="shared" si="0"/>
        <v>2693605</v>
      </c>
      <c r="I5" s="100">
        <f t="shared" si="0"/>
        <v>3540112</v>
      </c>
      <c r="J5" s="100">
        <f t="shared" si="0"/>
        <v>297294267</v>
      </c>
      <c r="K5" s="100">
        <f t="shared" si="0"/>
        <v>1248794</v>
      </c>
      <c r="L5" s="100">
        <f t="shared" si="0"/>
        <v>1830762</v>
      </c>
      <c r="M5" s="100">
        <f t="shared" si="0"/>
        <v>232276662</v>
      </c>
      <c r="N5" s="100">
        <f t="shared" si="0"/>
        <v>235356218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532650485</v>
      </c>
      <c r="X5" s="100">
        <f t="shared" si="0"/>
        <v>193353408</v>
      </c>
      <c r="Y5" s="100">
        <f t="shared" si="0"/>
        <v>339297077</v>
      </c>
      <c r="Z5" s="137">
        <f>+IF(X5&lt;&gt;0,+(Y5/X5)*100,0)</f>
        <v>175.48026720066915</v>
      </c>
      <c r="AA5" s="153">
        <f>SUM(AA6:AA8)</f>
        <v>387068690</v>
      </c>
    </row>
    <row r="6" spans="1:27" ht="12.75">
      <c r="A6" s="138" t="s">
        <v>75</v>
      </c>
      <c r="B6" s="136"/>
      <c r="C6" s="155"/>
      <c r="D6" s="155"/>
      <c r="E6" s="156">
        <v>56164376</v>
      </c>
      <c r="F6" s="60">
        <v>56164376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28082184</v>
      </c>
      <c r="Y6" s="60">
        <v>-28082184</v>
      </c>
      <c r="Z6" s="140">
        <v>-100</v>
      </c>
      <c r="AA6" s="155">
        <v>56164376</v>
      </c>
    </row>
    <row r="7" spans="1:27" ht="12.75">
      <c r="A7" s="138" t="s">
        <v>76</v>
      </c>
      <c r="B7" s="136"/>
      <c r="C7" s="157">
        <v>628953259</v>
      </c>
      <c r="D7" s="157"/>
      <c r="E7" s="158">
        <v>330904314</v>
      </c>
      <c r="F7" s="159">
        <v>330904314</v>
      </c>
      <c r="G7" s="159">
        <v>291043631</v>
      </c>
      <c r="H7" s="159">
        <v>2693605</v>
      </c>
      <c r="I7" s="159">
        <v>3523093</v>
      </c>
      <c r="J7" s="159">
        <v>297260329</v>
      </c>
      <c r="K7" s="159">
        <v>1230037</v>
      </c>
      <c r="L7" s="159">
        <v>1814162</v>
      </c>
      <c r="M7" s="159">
        <v>232260062</v>
      </c>
      <c r="N7" s="159">
        <v>235304261</v>
      </c>
      <c r="O7" s="159"/>
      <c r="P7" s="159"/>
      <c r="Q7" s="159"/>
      <c r="R7" s="159"/>
      <c r="S7" s="159"/>
      <c r="T7" s="159"/>
      <c r="U7" s="159"/>
      <c r="V7" s="159"/>
      <c r="W7" s="159">
        <v>532564590</v>
      </c>
      <c r="X7" s="159">
        <v>165271224</v>
      </c>
      <c r="Y7" s="159">
        <v>367293366</v>
      </c>
      <c r="Z7" s="141">
        <v>222.24</v>
      </c>
      <c r="AA7" s="157">
        <v>330904314</v>
      </c>
    </row>
    <row r="8" spans="1:27" ht="12.75">
      <c r="A8" s="138" t="s">
        <v>77</v>
      </c>
      <c r="B8" s="136"/>
      <c r="C8" s="155">
        <v>1074314</v>
      </c>
      <c r="D8" s="155"/>
      <c r="E8" s="156"/>
      <c r="F8" s="60"/>
      <c r="G8" s="60">
        <v>16919</v>
      </c>
      <c r="H8" s="60"/>
      <c r="I8" s="60">
        <v>17019</v>
      </c>
      <c r="J8" s="60">
        <v>33938</v>
      </c>
      <c r="K8" s="60">
        <v>18757</v>
      </c>
      <c r="L8" s="60">
        <v>16600</v>
      </c>
      <c r="M8" s="60">
        <v>16600</v>
      </c>
      <c r="N8" s="60">
        <v>51957</v>
      </c>
      <c r="O8" s="60"/>
      <c r="P8" s="60"/>
      <c r="Q8" s="60"/>
      <c r="R8" s="60"/>
      <c r="S8" s="60"/>
      <c r="T8" s="60"/>
      <c r="U8" s="60"/>
      <c r="V8" s="60"/>
      <c r="W8" s="60">
        <v>85895</v>
      </c>
      <c r="X8" s="60"/>
      <c r="Y8" s="60">
        <v>85895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990000</v>
      </c>
      <c r="D9" s="153">
        <f>SUM(D10:D14)</f>
        <v>0</v>
      </c>
      <c r="E9" s="154">
        <f t="shared" si="1"/>
        <v>135475229</v>
      </c>
      <c r="F9" s="100">
        <f t="shared" si="1"/>
        <v>135475229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65563350</v>
      </c>
      <c r="Y9" s="100">
        <f t="shared" si="1"/>
        <v>-65563350</v>
      </c>
      <c r="Z9" s="137">
        <f>+IF(X9&lt;&gt;0,+(Y9/X9)*100,0)</f>
        <v>-100</v>
      </c>
      <c r="AA9" s="153">
        <f>SUM(AA10:AA14)</f>
        <v>135475229</v>
      </c>
    </row>
    <row r="10" spans="1:27" ht="12.75">
      <c r="A10" s="138" t="s">
        <v>79</v>
      </c>
      <c r="B10" s="136"/>
      <c r="C10" s="155"/>
      <c r="D10" s="155"/>
      <c r="E10" s="156">
        <v>11524390</v>
      </c>
      <c r="F10" s="60">
        <v>11524390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5320650</v>
      </c>
      <c r="Y10" s="60">
        <v>-5320650</v>
      </c>
      <c r="Z10" s="140">
        <v>-100</v>
      </c>
      <c r="AA10" s="155">
        <v>11524390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990000</v>
      </c>
      <c r="D12" s="155"/>
      <c r="E12" s="156">
        <v>110957863</v>
      </c>
      <c r="F12" s="60">
        <v>110957863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55910184</v>
      </c>
      <c r="Y12" s="60">
        <v>-55910184</v>
      </c>
      <c r="Z12" s="140">
        <v>-100</v>
      </c>
      <c r="AA12" s="155">
        <v>110957863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2.75">
      <c r="A14" s="138" t="s">
        <v>83</v>
      </c>
      <c r="B14" s="136"/>
      <c r="C14" s="157"/>
      <c r="D14" s="157"/>
      <c r="E14" s="158">
        <v>12992976</v>
      </c>
      <c r="F14" s="159">
        <v>12992976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4332516</v>
      </c>
      <c r="Y14" s="159">
        <v>-4332516</v>
      </c>
      <c r="Z14" s="141">
        <v>-100</v>
      </c>
      <c r="AA14" s="157">
        <v>12992976</v>
      </c>
    </row>
    <row r="15" spans="1:27" ht="12.75">
      <c r="A15" s="135" t="s">
        <v>84</v>
      </c>
      <c r="B15" s="142"/>
      <c r="C15" s="153">
        <f aca="true" t="shared" si="2" ref="C15:Y15">SUM(C16:C18)</f>
        <v>3659315</v>
      </c>
      <c r="D15" s="153">
        <f>SUM(D16:D18)</f>
        <v>0</v>
      </c>
      <c r="E15" s="154">
        <f t="shared" si="2"/>
        <v>39867160</v>
      </c>
      <c r="F15" s="100">
        <f t="shared" si="2"/>
        <v>39867160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694257</v>
      </c>
      <c r="N15" s="100">
        <f t="shared" si="2"/>
        <v>694257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694257</v>
      </c>
      <c r="X15" s="100">
        <f t="shared" si="2"/>
        <v>19226472</v>
      </c>
      <c r="Y15" s="100">
        <f t="shared" si="2"/>
        <v>-18532215</v>
      </c>
      <c r="Z15" s="137">
        <f>+IF(X15&lt;&gt;0,+(Y15/X15)*100,0)</f>
        <v>-96.38905671305687</v>
      </c>
      <c r="AA15" s="153">
        <f>SUM(AA16:AA18)</f>
        <v>39867160</v>
      </c>
    </row>
    <row r="16" spans="1:27" ht="12.75">
      <c r="A16" s="138" t="s">
        <v>85</v>
      </c>
      <c r="B16" s="136"/>
      <c r="C16" s="155">
        <v>1124328</v>
      </c>
      <c r="D16" s="155"/>
      <c r="E16" s="156">
        <v>27403343</v>
      </c>
      <c r="F16" s="60">
        <v>27403343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12666522</v>
      </c>
      <c r="Y16" s="60">
        <v>-12666522</v>
      </c>
      <c r="Z16" s="140">
        <v>-100</v>
      </c>
      <c r="AA16" s="155">
        <v>27403343</v>
      </c>
    </row>
    <row r="17" spans="1:27" ht="12.75">
      <c r="A17" s="138" t="s">
        <v>86</v>
      </c>
      <c r="B17" s="136"/>
      <c r="C17" s="155">
        <v>2534987</v>
      </c>
      <c r="D17" s="155"/>
      <c r="E17" s="156">
        <v>12463817</v>
      </c>
      <c r="F17" s="60">
        <v>12463817</v>
      </c>
      <c r="G17" s="60"/>
      <c r="H17" s="60"/>
      <c r="I17" s="60"/>
      <c r="J17" s="60"/>
      <c r="K17" s="60"/>
      <c r="L17" s="60"/>
      <c r="M17" s="60">
        <v>694257</v>
      </c>
      <c r="N17" s="60">
        <v>694257</v>
      </c>
      <c r="O17" s="60"/>
      <c r="P17" s="60"/>
      <c r="Q17" s="60"/>
      <c r="R17" s="60"/>
      <c r="S17" s="60"/>
      <c r="T17" s="60"/>
      <c r="U17" s="60"/>
      <c r="V17" s="60"/>
      <c r="W17" s="60">
        <v>694257</v>
      </c>
      <c r="X17" s="60">
        <v>6559950</v>
      </c>
      <c r="Y17" s="60">
        <v>-5865693</v>
      </c>
      <c r="Z17" s="140">
        <v>-89.42</v>
      </c>
      <c r="AA17" s="155">
        <v>12463817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257755087</v>
      </c>
      <c r="D19" s="153">
        <f>SUM(D20:D23)</f>
        <v>0</v>
      </c>
      <c r="E19" s="154">
        <f t="shared" si="3"/>
        <v>434922517</v>
      </c>
      <c r="F19" s="100">
        <f t="shared" si="3"/>
        <v>434922517</v>
      </c>
      <c r="G19" s="100">
        <f t="shared" si="3"/>
        <v>6126</v>
      </c>
      <c r="H19" s="100">
        <f t="shared" si="3"/>
        <v>351515</v>
      </c>
      <c r="I19" s="100">
        <f t="shared" si="3"/>
        <v>42571</v>
      </c>
      <c r="J19" s="100">
        <f t="shared" si="3"/>
        <v>400212</v>
      </c>
      <c r="K19" s="100">
        <f t="shared" si="3"/>
        <v>44247</v>
      </c>
      <c r="L19" s="100">
        <f t="shared" si="3"/>
        <v>45966</v>
      </c>
      <c r="M19" s="100">
        <f t="shared" si="3"/>
        <v>71719645</v>
      </c>
      <c r="N19" s="100">
        <f t="shared" si="3"/>
        <v>71809858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72210070</v>
      </c>
      <c r="X19" s="100">
        <f t="shared" si="3"/>
        <v>285080785</v>
      </c>
      <c r="Y19" s="100">
        <f t="shared" si="3"/>
        <v>-212870715</v>
      </c>
      <c r="Z19" s="137">
        <f>+IF(X19&lt;&gt;0,+(Y19/X19)*100,0)</f>
        <v>-74.6703131885932</v>
      </c>
      <c r="AA19" s="153">
        <f>SUM(AA20:AA23)</f>
        <v>434922517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251391356</v>
      </c>
      <c r="D21" s="155"/>
      <c r="E21" s="156">
        <v>300385517</v>
      </c>
      <c r="F21" s="60">
        <v>300385517</v>
      </c>
      <c r="G21" s="60">
        <v>270</v>
      </c>
      <c r="H21" s="60">
        <v>343649</v>
      </c>
      <c r="I21" s="60">
        <v>35844</v>
      </c>
      <c r="J21" s="60">
        <v>379763</v>
      </c>
      <c r="K21" s="60">
        <v>44247</v>
      </c>
      <c r="L21" s="60">
        <v>36418</v>
      </c>
      <c r="M21" s="60">
        <v>71709208</v>
      </c>
      <c r="N21" s="60">
        <v>71789873</v>
      </c>
      <c r="O21" s="60"/>
      <c r="P21" s="60"/>
      <c r="Q21" s="60"/>
      <c r="R21" s="60"/>
      <c r="S21" s="60"/>
      <c r="T21" s="60"/>
      <c r="U21" s="60"/>
      <c r="V21" s="60"/>
      <c r="W21" s="60">
        <v>72169636</v>
      </c>
      <c r="X21" s="60">
        <v>179344292</v>
      </c>
      <c r="Y21" s="60">
        <v>-107174656</v>
      </c>
      <c r="Z21" s="140">
        <v>-59.76</v>
      </c>
      <c r="AA21" s="155">
        <v>300385517</v>
      </c>
    </row>
    <row r="22" spans="1:27" ht="12.75">
      <c r="A22" s="138" t="s">
        <v>91</v>
      </c>
      <c r="B22" s="136"/>
      <c r="C22" s="157">
        <v>6363731</v>
      </c>
      <c r="D22" s="157"/>
      <c r="E22" s="158">
        <v>134537000</v>
      </c>
      <c r="F22" s="159">
        <v>134537000</v>
      </c>
      <c r="G22" s="159">
        <v>5856</v>
      </c>
      <c r="H22" s="159">
        <v>7866</v>
      </c>
      <c r="I22" s="159">
        <v>6727</v>
      </c>
      <c r="J22" s="159">
        <v>20449</v>
      </c>
      <c r="K22" s="159"/>
      <c r="L22" s="159">
        <v>9548</v>
      </c>
      <c r="M22" s="159">
        <v>10437</v>
      </c>
      <c r="N22" s="159">
        <v>19985</v>
      </c>
      <c r="O22" s="159"/>
      <c r="P22" s="159"/>
      <c r="Q22" s="159"/>
      <c r="R22" s="159"/>
      <c r="S22" s="159"/>
      <c r="T22" s="159"/>
      <c r="U22" s="159"/>
      <c r="V22" s="159"/>
      <c r="W22" s="159">
        <v>40434</v>
      </c>
      <c r="X22" s="159">
        <v>105736493</v>
      </c>
      <c r="Y22" s="159">
        <v>-105696059</v>
      </c>
      <c r="Z22" s="141">
        <v>-99.96</v>
      </c>
      <c r="AA22" s="157">
        <v>134537000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892431975</v>
      </c>
      <c r="D25" s="168">
        <f>+D5+D9+D15+D19+D24</f>
        <v>0</v>
      </c>
      <c r="E25" s="169">
        <f t="shared" si="4"/>
        <v>997333596</v>
      </c>
      <c r="F25" s="73">
        <f t="shared" si="4"/>
        <v>997333596</v>
      </c>
      <c r="G25" s="73">
        <f t="shared" si="4"/>
        <v>291066676</v>
      </c>
      <c r="H25" s="73">
        <f t="shared" si="4"/>
        <v>3045120</v>
      </c>
      <c r="I25" s="73">
        <f t="shared" si="4"/>
        <v>3582683</v>
      </c>
      <c r="J25" s="73">
        <f t="shared" si="4"/>
        <v>297694479</v>
      </c>
      <c r="K25" s="73">
        <f t="shared" si="4"/>
        <v>1293041</v>
      </c>
      <c r="L25" s="73">
        <f t="shared" si="4"/>
        <v>1876728</v>
      </c>
      <c r="M25" s="73">
        <f t="shared" si="4"/>
        <v>304690564</v>
      </c>
      <c r="N25" s="73">
        <f t="shared" si="4"/>
        <v>307860333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605554812</v>
      </c>
      <c r="X25" s="73">
        <f t="shared" si="4"/>
        <v>563224015</v>
      </c>
      <c r="Y25" s="73">
        <f t="shared" si="4"/>
        <v>42330797</v>
      </c>
      <c r="Z25" s="170">
        <f>+IF(X25&lt;&gt;0,+(Y25/X25)*100,0)</f>
        <v>7.515801150630979</v>
      </c>
      <c r="AA25" s="168">
        <f>+AA5+AA9+AA15+AA19+AA24</f>
        <v>997333596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567801912</v>
      </c>
      <c r="D28" s="153">
        <f>SUM(D29:D31)</f>
        <v>0</v>
      </c>
      <c r="E28" s="154">
        <f t="shared" si="5"/>
        <v>564732565</v>
      </c>
      <c r="F28" s="100">
        <f t="shared" si="5"/>
        <v>564732565</v>
      </c>
      <c r="G28" s="100">
        <f t="shared" si="5"/>
        <v>12807309</v>
      </c>
      <c r="H28" s="100">
        <f t="shared" si="5"/>
        <v>15190954</v>
      </c>
      <c r="I28" s="100">
        <f t="shared" si="5"/>
        <v>46849835</v>
      </c>
      <c r="J28" s="100">
        <f t="shared" si="5"/>
        <v>74848098</v>
      </c>
      <c r="K28" s="100">
        <f t="shared" si="5"/>
        <v>19021728</v>
      </c>
      <c r="L28" s="100">
        <f t="shared" si="5"/>
        <v>18573652</v>
      </c>
      <c r="M28" s="100">
        <f t="shared" si="5"/>
        <v>17512053</v>
      </c>
      <c r="N28" s="100">
        <f t="shared" si="5"/>
        <v>55107433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129955531</v>
      </c>
      <c r="X28" s="100">
        <f t="shared" si="5"/>
        <v>282366276</v>
      </c>
      <c r="Y28" s="100">
        <f t="shared" si="5"/>
        <v>-152410745</v>
      </c>
      <c r="Z28" s="137">
        <f>+IF(X28&lt;&gt;0,+(Y28/X28)*100,0)</f>
        <v>-53.97625635718622</v>
      </c>
      <c r="AA28" s="153">
        <f>SUM(AA29:AA31)</f>
        <v>564732565</v>
      </c>
    </row>
    <row r="29" spans="1:27" ht="12.75">
      <c r="A29" s="138" t="s">
        <v>75</v>
      </c>
      <c r="B29" s="136"/>
      <c r="C29" s="155">
        <v>26633935</v>
      </c>
      <c r="D29" s="155"/>
      <c r="E29" s="156">
        <v>56164376</v>
      </c>
      <c r="F29" s="60">
        <v>56164376</v>
      </c>
      <c r="G29" s="60">
        <v>4130388</v>
      </c>
      <c r="H29" s="60">
        <v>5238175</v>
      </c>
      <c r="I29" s="60">
        <v>3805377</v>
      </c>
      <c r="J29" s="60">
        <v>13173940</v>
      </c>
      <c r="K29" s="60">
        <v>3422714</v>
      </c>
      <c r="L29" s="60">
        <v>5346265</v>
      </c>
      <c r="M29" s="60">
        <v>3764127</v>
      </c>
      <c r="N29" s="60">
        <v>12533106</v>
      </c>
      <c r="O29" s="60"/>
      <c r="P29" s="60"/>
      <c r="Q29" s="60"/>
      <c r="R29" s="60"/>
      <c r="S29" s="60"/>
      <c r="T29" s="60"/>
      <c r="U29" s="60"/>
      <c r="V29" s="60"/>
      <c r="W29" s="60">
        <v>25707046</v>
      </c>
      <c r="X29" s="60">
        <v>28082184</v>
      </c>
      <c r="Y29" s="60">
        <v>-2375138</v>
      </c>
      <c r="Z29" s="140">
        <v>-8.46</v>
      </c>
      <c r="AA29" s="155">
        <v>56164376</v>
      </c>
    </row>
    <row r="30" spans="1:27" ht="12.75">
      <c r="A30" s="138" t="s">
        <v>76</v>
      </c>
      <c r="B30" s="136"/>
      <c r="C30" s="157">
        <v>213518917</v>
      </c>
      <c r="D30" s="157"/>
      <c r="E30" s="158">
        <v>508568189</v>
      </c>
      <c r="F30" s="159">
        <v>508568189</v>
      </c>
      <c r="G30" s="159">
        <v>1384313</v>
      </c>
      <c r="H30" s="159">
        <v>3026112</v>
      </c>
      <c r="I30" s="159">
        <v>4767033</v>
      </c>
      <c r="J30" s="159">
        <v>9177458</v>
      </c>
      <c r="K30" s="159">
        <v>3357867</v>
      </c>
      <c r="L30" s="159">
        <v>5792424</v>
      </c>
      <c r="M30" s="159">
        <v>4843358</v>
      </c>
      <c r="N30" s="159">
        <v>13993649</v>
      </c>
      <c r="O30" s="159"/>
      <c r="P30" s="159"/>
      <c r="Q30" s="159"/>
      <c r="R30" s="159"/>
      <c r="S30" s="159"/>
      <c r="T30" s="159"/>
      <c r="U30" s="159"/>
      <c r="V30" s="159"/>
      <c r="W30" s="159">
        <v>23171107</v>
      </c>
      <c r="X30" s="159">
        <v>254284092</v>
      </c>
      <c r="Y30" s="159">
        <v>-231112985</v>
      </c>
      <c r="Z30" s="141">
        <v>-90.89</v>
      </c>
      <c r="AA30" s="157">
        <v>508568189</v>
      </c>
    </row>
    <row r="31" spans="1:27" ht="12.75">
      <c r="A31" s="138" t="s">
        <v>77</v>
      </c>
      <c r="B31" s="136"/>
      <c r="C31" s="155">
        <v>327649060</v>
      </c>
      <c r="D31" s="155"/>
      <c r="E31" s="156"/>
      <c r="F31" s="60"/>
      <c r="G31" s="60">
        <v>7292608</v>
      </c>
      <c r="H31" s="60">
        <v>6926667</v>
      </c>
      <c r="I31" s="60">
        <v>38277425</v>
      </c>
      <c r="J31" s="60">
        <v>52496700</v>
      </c>
      <c r="K31" s="60">
        <v>12241147</v>
      </c>
      <c r="L31" s="60">
        <v>7434963</v>
      </c>
      <c r="M31" s="60">
        <v>8904568</v>
      </c>
      <c r="N31" s="60">
        <v>28580678</v>
      </c>
      <c r="O31" s="60"/>
      <c r="P31" s="60"/>
      <c r="Q31" s="60"/>
      <c r="R31" s="60"/>
      <c r="S31" s="60"/>
      <c r="T31" s="60"/>
      <c r="U31" s="60"/>
      <c r="V31" s="60"/>
      <c r="W31" s="60">
        <v>81077378</v>
      </c>
      <c r="X31" s="60"/>
      <c r="Y31" s="60">
        <v>81077378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3325475</v>
      </c>
      <c r="D32" s="153">
        <f>SUM(D33:D37)</f>
        <v>0</v>
      </c>
      <c r="E32" s="154">
        <f t="shared" si="6"/>
        <v>135475229</v>
      </c>
      <c r="F32" s="100">
        <f t="shared" si="6"/>
        <v>135475229</v>
      </c>
      <c r="G32" s="100">
        <f t="shared" si="6"/>
        <v>10129562</v>
      </c>
      <c r="H32" s="100">
        <f t="shared" si="6"/>
        <v>11288904</v>
      </c>
      <c r="I32" s="100">
        <f t="shared" si="6"/>
        <v>10799701</v>
      </c>
      <c r="J32" s="100">
        <f t="shared" si="6"/>
        <v>32218167</v>
      </c>
      <c r="K32" s="100">
        <f t="shared" si="6"/>
        <v>10788063</v>
      </c>
      <c r="L32" s="100">
        <f t="shared" si="6"/>
        <v>16905133</v>
      </c>
      <c r="M32" s="100">
        <f t="shared" si="6"/>
        <v>13484930</v>
      </c>
      <c r="N32" s="100">
        <f t="shared" si="6"/>
        <v>41178126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73396293</v>
      </c>
      <c r="X32" s="100">
        <f t="shared" si="6"/>
        <v>67296066</v>
      </c>
      <c r="Y32" s="100">
        <f t="shared" si="6"/>
        <v>6100227</v>
      </c>
      <c r="Z32" s="137">
        <f>+IF(X32&lt;&gt;0,+(Y32/X32)*100,0)</f>
        <v>9.064760189696676</v>
      </c>
      <c r="AA32" s="153">
        <f>SUM(AA33:AA37)</f>
        <v>135475229</v>
      </c>
    </row>
    <row r="33" spans="1:27" ht="12.75">
      <c r="A33" s="138" t="s">
        <v>79</v>
      </c>
      <c r="B33" s="136"/>
      <c r="C33" s="155"/>
      <c r="D33" s="155"/>
      <c r="E33" s="156">
        <v>11524390</v>
      </c>
      <c r="F33" s="60">
        <v>11524390</v>
      </c>
      <c r="G33" s="60">
        <v>746136</v>
      </c>
      <c r="H33" s="60">
        <v>825890</v>
      </c>
      <c r="I33" s="60">
        <v>803280</v>
      </c>
      <c r="J33" s="60">
        <v>2375306</v>
      </c>
      <c r="K33" s="60">
        <v>799137</v>
      </c>
      <c r="L33" s="60">
        <v>1489223</v>
      </c>
      <c r="M33" s="60">
        <v>1427469</v>
      </c>
      <c r="N33" s="60">
        <v>3715829</v>
      </c>
      <c r="O33" s="60"/>
      <c r="P33" s="60"/>
      <c r="Q33" s="60"/>
      <c r="R33" s="60"/>
      <c r="S33" s="60"/>
      <c r="T33" s="60"/>
      <c r="U33" s="60"/>
      <c r="V33" s="60"/>
      <c r="W33" s="60">
        <v>6091135</v>
      </c>
      <c r="X33" s="60">
        <v>5320650</v>
      </c>
      <c r="Y33" s="60">
        <v>770485</v>
      </c>
      <c r="Z33" s="140">
        <v>14.48</v>
      </c>
      <c r="AA33" s="155">
        <v>11524390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3069378</v>
      </c>
      <c r="D35" s="155"/>
      <c r="E35" s="156">
        <v>110957863</v>
      </c>
      <c r="F35" s="60">
        <v>110957863</v>
      </c>
      <c r="G35" s="60">
        <v>8642452</v>
      </c>
      <c r="H35" s="60">
        <v>9675885</v>
      </c>
      <c r="I35" s="60">
        <v>9254805</v>
      </c>
      <c r="J35" s="60">
        <v>27573142</v>
      </c>
      <c r="K35" s="60">
        <v>9244946</v>
      </c>
      <c r="L35" s="60">
        <v>14144798</v>
      </c>
      <c r="M35" s="60">
        <v>11232360</v>
      </c>
      <c r="N35" s="60">
        <v>34622104</v>
      </c>
      <c r="O35" s="60"/>
      <c r="P35" s="60"/>
      <c r="Q35" s="60"/>
      <c r="R35" s="60"/>
      <c r="S35" s="60"/>
      <c r="T35" s="60"/>
      <c r="U35" s="60"/>
      <c r="V35" s="60"/>
      <c r="W35" s="60">
        <v>62195246</v>
      </c>
      <c r="X35" s="60">
        <v>55478928</v>
      </c>
      <c r="Y35" s="60">
        <v>6716318</v>
      </c>
      <c r="Z35" s="140">
        <v>12.11</v>
      </c>
      <c r="AA35" s="155">
        <v>110957863</v>
      </c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2.75">
      <c r="A37" s="138" t="s">
        <v>83</v>
      </c>
      <c r="B37" s="136"/>
      <c r="C37" s="157">
        <v>256097</v>
      </c>
      <c r="D37" s="157"/>
      <c r="E37" s="158">
        <v>12992976</v>
      </c>
      <c r="F37" s="159">
        <v>12992976</v>
      </c>
      <c r="G37" s="159">
        <v>740974</v>
      </c>
      <c r="H37" s="159">
        <v>787129</v>
      </c>
      <c r="I37" s="159">
        <v>741616</v>
      </c>
      <c r="J37" s="159">
        <v>2269719</v>
      </c>
      <c r="K37" s="159">
        <v>743980</v>
      </c>
      <c r="L37" s="159">
        <v>1271112</v>
      </c>
      <c r="M37" s="159">
        <v>825101</v>
      </c>
      <c r="N37" s="159">
        <v>2840193</v>
      </c>
      <c r="O37" s="159"/>
      <c r="P37" s="159"/>
      <c r="Q37" s="159"/>
      <c r="R37" s="159"/>
      <c r="S37" s="159"/>
      <c r="T37" s="159"/>
      <c r="U37" s="159"/>
      <c r="V37" s="159"/>
      <c r="W37" s="159">
        <v>5109912</v>
      </c>
      <c r="X37" s="159">
        <v>6496488</v>
      </c>
      <c r="Y37" s="159">
        <v>-1386576</v>
      </c>
      <c r="Z37" s="141">
        <v>-21.34</v>
      </c>
      <c r="AA37" s="157">
        <v>12992976</v>
      </c>
    </row>
    <row r="38" spans="1:27" ht="12.75">
      <c r="A38" s="135" t="s">
        <v>84</v>
      </c>
      <c r="B38" s="142"/>
      <c r="C38" s="153">
        <f aca="true" t="shared" si="7" ref="C38:Y38">SUM(C39:C41)</f>
        <v>584697</v>
      </c>
      <c r="D38" s="153">
        <f>SUM(D39:D41)</f>
        <v>0</v>
      </c>
      <c r="E38" s="154">
        <f t="shared" si="7"/>
        <v>37207160</v>
      </c>
      <c r="F38" s="100">
        <f t="shared" si="7"/>
        <v>37207160</v>
      </c>
      <c r="G38" s="100">
        <f t="shared" si="7"/>
        <v>1623271</v>
      </c>
      <c r="H38" s="100">
        <f t="shared" si="7"/>
        <v>2799619</v>
      </c>
      <c r="I38" s="100">
        <f t="shared" si="7"/>
        <v>2322354</v>
      </c>
      <c r="J38" s="100">
        <f t="shared" si="7"/>
        <v>6745244</v>
      </c>
      <c r="K38" s="100">
        <f t="shared" si="7"/>
        <v>2568896</v>
      </c>
      <c r="L38" s="100">
        <f t="shared" si="7"/>
        <v>3785131</v>
      </c>
      <c r="M38" s="100">
        <f t="shared" si="7"/>
        <v>3964115</v>
      </c>
      <c r="N38" s="100">
        <f t="shared" si="7"/>
        <v>10318142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17063386</v>
      </c>
      <c r="X38" s="100">
        <f t="shared" si="7"/>
        <v>17896470</v>
      </c>
      <c r="Y38" s="100">
        <f t="shared" si="7"/>
        <v>-833084</v>
      </c>
      <c r="Z38" s="137">
        <f>+IF(X38&lt;&gt;0,+(Y38/X38)*100,0)</f>
        <v>-4.655018559525985</v>
      </c>
      <c r="AA38" s="153">
        <f>SUM(AA39:AA41)</f>
        <v>37207160</v>
      </c>
    </row>
    <row r="39" spans="1:27" ht="12.75">
      <c r="A39" s="138" t="s">
        <v>85</v>
      </c>
      <c r="B39" s="136"/>
      <c r="C39" s="155">
        <v>184875</v>
      </c>
      <c r="D39" s="155"/>
      <c r="E39" s="156">
        <v>27283343</v>
      </c>
      <c r="F39" s="60">
        <v>27283343</v>
      </c>
      <c r="G39" s="60">
        <v>1330540</v>
      </c>
      <c r="H39" s="60">
        <v>1495488</v>
      </c>
      <c r="I39" s="60">
        <v>1423982</v>
      </c>
      <c r="J39" s="60">
        <v>4250010</v>
      </c>
      <c r="K39" s="60">
        <v>1620509</v>
      </c>
      <c r="L39" s="60">
        <v>2618093</v>
      </c>
      <c r="M39" s="60">
        <v>1567588</v>
      </c>
      <c r="N39" s="60">
        <v>5806190</v>
      </c>
      <c r="O39" s="60"/>
      <c r="P39" s="60"/>
      <c r="Q39" s="60"/>
      <c r="R39" s="60"/>
      <c r="S39" s="60"/>
      <c r="T39" s="60"/>
      <c r="U39" s="60"/>
      <c r="V39" s="60"/>
      <c r="W39" s="60">
        <v>10056200</v>
      </c>
      <c r="X39" s="60">
        <v>12606522</v>
      </c>
      <c r="Y39" s="60">
        <v>-2550322</v>
      </c>
      <c r="Z39" s="140">
        <v>-20.23</v>
      </c>
      <c r="AA39" s="155">
        <v>27283343</v>
      </c>
    </row>
    <row r="40" spans="1:27" ht="12.75">
      <c r="A40" s="138" t="s">
        <v>86</v>
      </c>
      <c r="B40" s="136"/>
      <c r="C40" s="155">
        <v>399822</v>
      </c>
      <c r="D40" s="155"/>
      <c r="E40" s="156">
        <v>9923817</v>
      </c>
      <c r="F40" s="60">
        <v>9923817</v>
      </c>
      <c r="G40" s="60">
        <v>292731</v>
      </c>
      <c r="H40" s="60">
        <v>1304131</v>
      </c>
      <c r="I40" s="60">
        <v>898372</v>
      </c>
      <c r="J40" s="60">
        <v>2495234</v>
      </c>
      <c r="K40" s="60">
        <v>948387</v>
      </c>
      <c r="L40" s="60">
        <v>1167038</v>
      </c>
      <c r="M40" s="60">
        <v>2396527</v>
      </c>
      <c r="N40" s="60">
        <v>4511952</v>
      </c>
      <c r="O40" s="60"/>
      <c r="P40" s="60"/>
      <c r="Q40" s="60"/>
      <c r="R40" s="60"/>
      <c r="S40" s="60"/>
      <c r="T40" s="60"/>
      <c r="U40" s="60"/>
      <c r="V40" s="60"/>
      <c r="W40" s="60">
        <v>7007186</v>
      </c>
      <c r="X40" s="60">
        <v>5289948</v>
      </c>
      <c r="Y40" s="60">
        <v>1717238</v>
      </c>
      <c r="Z40" s="140">
        <v>32.46</v>
      </c>
      <c r="AA40" s="155">
        <v>9923817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83285768</v>
      </c>
      <c r="D42" s="153">
        <f>SUM(D43:D46)</f>
        <v>0</v>
      </c>
      <c r="E42" s="154">
        <f t="shared" si="8"/>
        <v>144986602</v>
      </c>
      <c r="F42" s="100">
        <f t="shared" si="8"/>
        <v>144986602</v>
      </c>
      <c r="G42" s="100">
        <f t="shared" si="8"/>
        <v>5133967</v>
      </c>
      <c r="H42" s="100">
        <f t="shared" si="8"/>
        <v>10106879</v>
      </c>
      <c r="I42" s="100">
        <f t="shared" si="8"/>
        <v>8009351</v>
      </c>
      <c r="J42" s="100">
        <f t="shared" si="8"/>
        <v>23250197</v>
      </c>
      <c r="K42" s="100">
        <f t="shared" si="8"/>
        <v>13333952</v>
      </c>
      <c r="L42" s="100">
        <f t="shared" si="8"/>
        <v>13204587</v>
      </c>
      <c r="M42" s="100">
        <f t="shared" si="8"/>
        <v>23920543</v>
      </c>
      <c r="N42" s="100">
        <f t="shared" si="8"/>
        <v>50459082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73709279</v>
      </c>
      <c r="X42" s="100">
        <f t="shared" si="8"/>
        <v>72493296</v>
      </c>
      <c r="Y42" s="100">
        <f t="shared" si="8"/>
        <v>1215983</v>
      </c>
      <c r="Z42" s="137">
        <f>+IF(X42&lt;&gt;0,+(Y42/X42)*100,0)</f>
        <v>1.6773730359839065</v>
      </c>
      <c r="AA42" s="153">
        <f>SUM(AA43:AA46)</f>
        <v>144986602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83285768</v>
      </c>
      <c r="D44" s="155"/>
      <c r="E44" s="156">
        <v>144986602</v>
      </c>
      <c r="F44" s="60">
        <v>144986602</v>
      </c>
      <c r="G44" s="60">
        <v>5133967</v>
      </c>
      <c r="H44" s="60">
        <v>10106879</v>
      </c>
      <c r="I44" s="60">
        <v>8009351</v>
      </c>
      <c r="J44" s="60">
        <v>23250197</v>
      </c>
      <c r="K44" s="60">
        <v>13333952</v>
      </c>
      <c r="L44" s="60">
        <v>13204587</v>
      </c>
      <c r="M44" s="60">
        <v>23920543</v>
      </c>
      <c r="N44" s="60">
        <v>50459082</v>
      </c>
      <c r="O44" s="60"/>
      <c r="P44" s="60"/>
      <c r="Q44" s="60"/>
      <c r="R44" s="60"/>
      <c r="S44" s="60"/>
      <c r="T44" s="60"/>
      <c r="U44" s="60"/>
      <c r="V44" s="60"/>
      <c r="W44" s="60">
        <v>73709279</v>
      </c>
      <c r="X44" s="60">
        <v>72493296</v>
      </c>
      <c r="Y44" s="60">
        <v>1215983</v>
      </c>
      <c r="Z44" s="140">
        <v>1.68</v>
      </c>
      <c r="AA44" s="155">
        <v>144986602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654997852</v>
      </c>
      <c r="D48" s="168">
        <f>+D28+D32+D38+D42+D47</f>
        <v>0</v>
      </c>
      <c r="E48" s="169">
        <f t="shared" si="9"/>
        <v>882401556</v>
      </c>
      <c r="F48" s="73">
        <f t="shared" si="9"/>
        <v>882401556</v>
      </c>
      <c r="G48" s="73">
        <f t="shared" si="9"/>
        <v>29694109</v>
      </c>
      <c r="H48" s="73">
        <f t="shared" si="9"/>
        <v>39386356</v>
      </c>
      <c r="I48" s="73">
        <f t="shared" si="9"/>
        <v>67981241</v>
      </c>
      <c r="J48" s="73">
        <f t="shared" si="9"/>
        <v>137061706</v>
      </c>
      <c r="K48" s="73">
        <f t="shared" si="9"/>
        <v>45712639</v>
      </c>
      <c r="L48" s="73">
        <f t="shared" si="9"/>
        <v>52468503</v>
      </c>
      <c r="M48" s="73">
        <f t="shared" si="9"/>
        <v>58881641</v>
      </c>
      <c r="N48" s="73">
        <f t="shared" si="9"/>
        <v>157062783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294124489</v>
      </c>
      <c r="X48" s="73">
        <f t="shared" si="9"/>
        <v>440052108</v>
      </c>
      <c r="Y48" s="73">
        <f t="shared" si="9"/>
        <v>-145927619</v>
      </c>
      <c r="Z48" s="170">
        <f>+IF(X48&lt;&gt;0,+(Y48/X48)*100,0)</f>
        <v>-33.16144073555943</v>
      </c>
      <c r="AA48" s="168">
        <f>+AA28+AA32+AA38+AA42+AA47</f>
        <v>882401556</v>
      </c>
    </row>
    <row r="49" spans="1:27" ht="12.75">
      <c r="A49" s="148" t="s">
        <v>49</v>
      </c>
      <c r="B49" s="149"/>
      <c r="C49" s="171">
        <f aca="true" t="shared" si="10" ref="C49:Y49">+C25-C48</f>
        <v>237434123</v>
      </c>
      <c r="D49" s="171">
        <f>+D25-D48</f>
        <v>0</v>
      </c>
      <c r="E49" s="172">
        <f t="shared" si="10"/>
        <v>114932040</v>
      </c>
      <c r="F49" s="173">
        <f t="shared" si="10"/>
        <v>114932040</v>
      </c>
      <c r="G49" s="173">
        <f t="shared" si="10"/>
        <v>261372567</v>
      </c>
      <c r="H49" s="173">
        <f t="shared" si="10"/>
        <v>-36341236</v>
      </c>
      <c r="I49" s="173">
        <f t="shared" si="10"/>
        <v>-64398558</v>
      </c>
      <c r="J49" s="173">
        <f t="shared" si="10"/>
        <v>160632773</v>
      </c>
      <c r="K49" s="173">
        <f t="shared" si="10"/>
        <v>-44419598</v>
      </c>
      <c r="L49" s="173">
        <f t="shared" si="10"/>
        <v>-50591775</v>
      </c>
      <c r="M49" s="173">
        <f t="shared" si="10"/>
        <v>245808923</v>
      </c>
      <c r="N49" s="173">
        <f t="shared" si="10"/>
        <v>150797550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311430323</v>
      </c>
      <c r="X49" s="173">
        <f>IF(F25=F48,0,X25-X48)</f>
        <v>123171907</v>
      </c>
      <c r="Y49" s="173">
        <f t="shared" si="10"/>
        <v>188258416</v>
      </c>
      <c r="Z49" s="174">
        <f>+IF(X49&lt;&gt;0,+(Y49/X49)*100,0)</f>
        <v>152.8420080400314</v>
      </c>
      <c r="AA49" s="171">
        <f>+AA25-AA48</f>
        <v>114932040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2037492</v>
      </c>
      <c r="D8" s="155">
        <v>0</v>
      </c>
      <c r="E8" s="156">
        <v>477553</v>
      </c>
      <c r="F8" s="60">
        <v>477553</v>
      </c>
      <c r="G8" s="60">
        <v>0</v>
      </c>
      <c r="H8" s="60">
        <v>40801</v>
      </c>
      <c r="I8" s="60">
        <v>35305</v>
      </c>
      <c r="J8" s="60">
        <v>76106</v>
      </c>
      <c r="K8" s="60">
        <v>44247</v>
      </c>
      <c r="L8" s="60">
        <v>35609</v>
      </c>
      <c r="M8" s="60">
        <v>34435</v>
      </c>
      <c r="N8" s="60">
        <v>114291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190397</v>
      </c>
      <c r="X8" s="60">
        <v>238776</v>
      </c>
      <c r="Y8" s="60">
        <v>-48379</v>
      </c>
      <c r="Z8" s="140">
        <v>-20.26</v>
      </c>
      <c r="AA8" s="155">
        <v>477553</v>
      </c>
    </row>
    <row r="9" spans="1:27" ht="12.75">
      <c r="A9" s="183" t="s">
        <v>105</v>
      </c>
      <c r="B9" s="182"/>
      <c r="C9" s="155">
        <v>54416</v>
      </c>
      <c r="D9" s="155">
        <v>0</v>
      </c>
      <c r="E9" s="156">
        <v>56312</v>
      </c>
      <c r="F9" s="60">
        <v>56312</v>
      </c>
      <c r="G9" s="60">
        <v>5856</v>
      </c>
      <c r="H9" s="60">
        <v>7866</v>
      </c>
      <c r="I9" s="60">
        <v>6727</v>
      </c>
      <c r="J9" s="60">
        <v>20449</v>
      </c>
      <c r="K9" s="60">
        <v>0</v>
      </c>
      <c r="L9" s="60">
        <v>9548</v>
      </c>
      <c r="M9" s="60">
        <v>10437</v>
      </c>
      <c r="N9" s="60">
        <v>19985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40434</v>
      </c>
      <c r="X9" s="60">
        <v>28158</v>
      </c>
      <c r="Y9" s="60">
        <v>12276</v>
      </c>
      <c r="Z9" s="140">
        <v>43.6</v>
      </c>
      <c r="AA9" s="155">
        <v>56312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/>
      <c r="Y11" s="60">
        <v>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215354</v>
      </c>
      <c r="D12" s="155">
        <v>0</v>
      </c>
      <c r="E12" s="156">
        <v>216000</v>
      </c>
      <c r="F12" s="60">
        <v>216000</v>
      </c>
      <c r="G12" s="60">
        <v>17189</v>
      </c>
      <c r="H12" s="60">
        <v>302848</v>
      </c>
      <c r="I12" s="60">
        <v>17558</v>
      </c>
      <c r="J12" s="60">
        <v>337595</v>
      </c>
      <c r="K12" s="60">
        <v>18757</v>
      </c>
      <c r="L12" s="60">
        <v>17409</v>
      </c>
      <c r="M12" s="60">
        <v>17727</v>
      </c>
      <c r="N12" s="60">
        <v>53893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391488</v>
      </c>
      <c r="X12" s="60">
        <v>108000</v>
      </c>
      <c r="Y12" s="60">
        <v>283488</v>
      </c>
      <c r="Z12" s="140">
        <v>262.49</v>
      </c>
      <c r="AA12" s="155">
        <v>216000</v>
      </c>
    </row>
    <row r="13" spans="1:27" ht="12.75">
      <c r="A13" s="181" t="s">
        <v>109</v>
      </c>
      <c r="B13" s="185"/>
      <c r="C13" s="155">
        <v>11233629</v>
      </c>
      <c r="D13" s="155">
        <v>0</v>
      </c>
      <c r="E13" s="156">
        <v>0</v>
      </c>
      <c r="F13" s="60">
        <v>0</v>
      </c>
      <c r="G13" s="60">
        <v>662463</v>
      </c>
      <c r="H13" s="60">
        <v>431457</v>
      </c>
      <c r="I13" s="60">
        <v>3520249</v>
      </c>
      <c r="J13" s="60">
        <v>4614169</v>
      </c>
      <c r="K13" s="60">
        <v>1226581</v>
      </c>
      <c r="L13" s="60">
        <v>1237427</v>
      </c>
      <c r="M13" s="60">
        <v>673431</v>
      </c>
      <c r="N13" s="60">
        <v>3137439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7751608</v>
      </c>
      <c r="X13" s="60"/>
      <c r="Y13" s="60">
        <v>7751608</v>
      </c>
      <c r="Z13" s="140">
        <v>0</v>
      </c>
      <c r="AA13" s="155">
        <v>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/>
      <c r="Y14" s="60">
        <v>0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626994233</v>
      </c>
      <c r="D19" s="155">
        <v>0</v>
      </c>
      <c r="E19" s="156">
        <v>699511000</v>
      </c>
      <c r="F19" s="60">
        <v>699511000</v>
      </c>
      <c r="G19" s="60">
        <v>290154000</v>
      </c>
      <c r="H19" s="60">
        <v>2185000</v>
      </c>
      <c r="I19" s="60">
        <v>0</v>
      </c>
      <c r="J19" s="60">
        <v>292339000</v>
      </c>
      <c r="K19" s="60">
        <v>0</v>
      </c>
      <c r="L19" s="60">
        <v>574000</v>
      </c>
      <c r="M19" s="60">
        <v>231584000</v>
      </c>
      <c r="N19" s="60">
        <v>232158000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524497000</v>
      </c>
      <c r="X19" s="60">
        <v>505470700</v>
      </c>
      <c r="Y19" s="60">
        <v>19026300</v>
      </c>
      <c r="Z19" s="140">
        <v>3.76</v>
      </c>
      <c r="AA19" s="155">
        <v>699511000</v>
      </c>
    </row>
    <row r="20" spans="1:27" ht="12.75">
      <c r="A20" s="181" t="s">
        <v>35</v>
      </c>
      <c r="B20" s="185"/>
      <c r="C20" s="155">
        <v>8000</v>
      </c>
      <c r="D20" s="155">
        <v>0</v>
      </c>
      <c r="E20" s="156">
        <v>1458731</v>
      </c>
      <c r="F20" s="54">
        <v>1458731</v>
      </c>
      <c r="G20" s="54">
        <v>227168</v>
      </c>
      <c r="H20" s="54">
        <v>77148</v>
      </c>
      <c r="I20" s="54">
        <v>2844</v>
      </c>
      <c r="J20" s="54">
        <v>307160</v>
      </c>
      <c r="K20" s="54">
        <v>0</v>
      </c>
      <c r="L20" s="54">
        <v>2735</v>
      </c>
      <c r="M20" s="54">
        <v>3022</v>
      </c>
      <c r="N20" s="54">
        <v>5757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312917</v>
      </c>
      <c r="X20" s="54">
        <v>729360</v>
      </c>
      <c r="Y20" s="54">
        <v>-416443</v>
      </c>
      <c r="Z20" s="184">
        <v>-57.1</v>
      </c>
      <c r="AA20" s="130">
        <v>1458731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640543124</v>
      </c>
      <c r="D22" s="188">
        <f>SUM(D5:D21)</f>
        <v>0</v>
      </c>
      <c r="E22" s="189">
        <f t="shared" si="0"/>
        <v>701719596</v>
      </c>
      <c r="F22" s="190">
        <f t="shared" si="0"/>
        <v>701719596</v>
      </c>
      <c r="G22" s="190">
        <f t="shared" si="0"/>
        <v>291066676</v>
      </c>
      <c r="H22" s="190">
        <f t="shared" si="0"/>
        <v>3045120</v>
      </c>
      <c r="I22" s="190">
        <f t="shared" si="0"/>
        <v>3582683</v>
      </c>
      <c r="J22" s="190">
        <f t="shared" si="0"/>
        <v>297694479</v>
      </c>
      <c r="K22" s="190">
        <f t="shared" si="0"/>
        <v>1289585</v>
      </c>
      <c r="L22" s="190">
        <f t="shared" si="0"/>
        <v>1876728</v>
      </c>
      <c r="M22" s="190">
        <f t="shared" si="0"/>
        <v>232323052</v>
      </c>
      <c r="N22" s="190">
        <f t="shared" si="0"/>
        <v>235489365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533183844</v>
      </c>
      <c r="X22" s="190">
        <f t="shared" si="0"/>
        <v>506574994</v>
      </c>
      <c r="Y22" s="190">
        <f t="shared" si="0"/>
        <v>26608850</v>
      </c>
      <c r="Z22" s="191">
        <f>+IF(X22&lt;&gt;0,+(Y22/X22)*100,0)</f>
        <v>5.25269709621711</v>
      </c>
      <c r="AA22" s="188">
        <f>SUM(AA5:AA21)</f>
        <v>701719596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310503890</v>
      </c>
      <c r="D25" s="155">
        <v>0</v>
      </c>
      <c r="E25" s="156">
        <v>326847762</v>
      </c>
      <c r="F25" s="60">
        <v>326847762</v>
      </c>
      <c r="G25" s="60">
        <v>23593618</v>
      </c>
      <c r="H25" s="60">
        <v>27451509</v>
      </c>
      <c r="I25" s="60">
        <v>24519598</v>
      </c>
      <c r="J25" s="60">
        <v>75564725</v>
      </c>
      <c r="K25" s="60">
        <v>25899191</v>
      </c>
      <c r="L25" s="60">
        <v>39743996</v>
      </c>
      <c r="M25" s="60">
        <v>23954316</v>
      </c>
      <c r="N25" s="60">
        <v>89597503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165162228</v>
      </c>
      <c r="X25" s="60">
        <v>175994945</v>
      </c>
      <c r="Y25" s="60">
        <v>-10832717</v>
      </c>
      <c r="Z25" s="140">
        <v>-6.16</v>
      </c>
      <c r="AA25" s="155">
        <v>326847762</v>
      </c>
    </row>
    <row r="26" spans="1:27" ht="12.75">
      <c r="A26" s="183" t="s">
        <v>38</v>
      </c>
      <c r="B26" s="182"/>
      <c r="C26" s="155">
        <v>10153336</v>
      </c>
      <c r="D26" s="155">
        <v>0</v>
      </c>
      <c r="E26" s="156">
        <v>12106076</v>
      </c>
      <c r="F26" s="60">
        <v>12106076</v>
      </c>
      <c r="G26" s="60">
        <v>794966</v>
      </c>
      <c r="H26" s="60">
        <v>794966</v>
      </c>
      <c r="I26" s="60">
        <v>794966</v>
      </c>
      <c r="J26" s="60">
        <v>2384898</v>
      </c>
      <c r="K26" s="60">
        <v>724441</v>
      </c>
      <c r="L26" s="60">
        <v>1003054</v>
      </c>
      <c r="M26" s="60">
        <v>794966</v>
      </c>
      <c r="N26" s="60">
        <v>2522461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4907359</v>
      </c>
      <c r="X26" s="60">
        <v>6053034</v>
      </c>
      <c r="Y26" s="60">
        <v>-1145675</v>
      </c>
      <c r="Z26" s="140">
        <v>-18.93</v>
      </c>
      <c r="AA26" s="155">
        <v>12106076</v>
      </c>
    </row>
    <row r="27" spans="1:27" ht="12.75">
      <c r="A27" s="183" t="s">
        <v>118</v>
      </c>
      <c r="B27" s="182"/>
      <c r="C27" s="155">
        <v>0</v>
      </c>
      <c r="D27" s="155">
        <v>0</v>
      </c>
      <c r="E27" s="156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0</v>
      </c>
    </row>
    <row r="28" spans="1:27" ht="12.75">
      <c r="A28" s="183" t="s">
        <v>39</v>
      </c>
      <c r="B28" s="182"/>
      <c r="C28" s="155">
        <v>199514777</v>
      </c>
      <c r="D28" s="155">
        <v>0</v>
      </c>
      <c r="E28" s="156">
        <v>384823828</v>
      </c>
      <c r="F28" s="60">
        <v>384823828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/>
      <c r="Y28" s="60">
        <v>0</v>
      </c>
      <c r="Z28" s="140">
        <v>0</v>
      </c>
      <c r="AA28" s="155">
        <v>384823828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500000</v>
      </c>
      <c r="F29" s="60">
        <v>500000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249996</v>
      </c>
      <c r="Y29" s="60">
        <v>-249996</v>
      </c>
      <c r="Z29" s="140">
        <v>-100</v>
      </c>
      <c r="AA29" s="155">
        <v>500000</v>
      </c>
    </row>
    <row r="30" spans="1:27" ht="12.75">
      <c r="A30" s="183" t="s">
        <v>119</v>
      </c>
      <c r="B30" s="182"/>
      <c r="C30" s="155">
        <v>13739857</v>
      </c>
      <c r="D30" s="155">
        <v>0</v>
      </c>
      <c r="E30" s="156">
        <v>18000000</v>
      </c>
      <c r="F30" s="60">
        <v>18000000</v>
      </c>
      <c r="G30" s="60">
        <v>19536</v>
      </c>
      <c r="H30" s="60">
        <v>0</v>
      </c>
      <c r="I30" s="60">
        <v>0</v>
      </c>
      <c r="J30" s="60">
        <v>19536</v>
      </c>
      <c r="K30" s="60">
        <v>0</v>
      </c>
      <c r="L30" s="60">
        <v>0</v>
      </c>
      <c r="M30" s="60">
        <v>7192441</v>
      </c>
      <c r="N30" s="60">
        <v>7192441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7211977</v>
      </c>
      <c r="X30" s="60">
        <v>9000000</v>
      </c>
      <c r="Y30" s="60">
        <v>-1788023</v>
      </c>
      <c r="Z30" s="140">
        <v>-19.87</v>
      </c>
      <c r="AA30" s="155">
        <v>18000000</v>
      </c>
    </row>
    <row r="31" spans="1:27" ht="12.75">
      <c r="A31" s="183" t="s">
        <v>120</v>
      </c>
      <c r="B31" s="182"/>
      <c r="C31" s="155">
        <v>11212637</v>
      </c>
      <c r="D31" s="155">
        <v>0</v>
      </c>
      <c r="E31" s="156">
        <v>17080000</v>
      </c>
      <c r="F31" s="60">
        <v>17080000</v>
      </c>
      <c r="G31" s="60">
        <v>41995</v>
      </c>
      <c r="H31" s="60">
        <v>5032517</v>
      </c>
      <c r="I31" s="60">
        <v>2632080</v>
      </c>
      <c r="J31" s="60">
        <v>7706592</v>
      </c>
      <c r="K31" s="60">
        <v>263021</v>
      </c>
      <c r="L31" s="60">
        <v>40353</v>
      </c>
      <c r="M31" s="60">
        <v>1408570</v>
      </c>
      <c r="N31" s="60">
        <v>1711944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9418536</v>
      </c>
      <c r="X31" s="60">
        <v>8539998</v>
      </c>
      <c r="Y31" s="60">
        <v>878538</v>
      </c>
      <c r="Z31" s="140">
        <v>10.29</v>
      </c>
      <c r="AA31" s="155">
        <v>17080000</v>
      </c>
    </row>
    <row r="32" spans="1:27" ht="12.75">
      <c r="A32" s="183" t="s">
        <v>121</v>
      </c>
      <c r="B32" s="182"/>
      <c r="C32" s="155">
        <v>24458274</v>
      </c>
      <c r="D32" s="155">
        <v>0</v>
      </c>
      <c r="E32" s="156">
        <v>20250000</v>
      </c>
      <c r="F32" s="60">
        <v>20250000</v>
      </c>
      <c r="G32" s="60">
        <v>0</v>
      </c>
      <c r="H32" s="60">
        <v>1148896</v>
      </c>
      <c r="I32" s="60">
        <v>1649623</v>
      </c>
      <c r="J32" s="60">
        <v>2798519</v>
      </c>
      <c r="K32" s="60">
        <v>1148896</v>
      </c>
      <c r="L32" s="60">
        <v>1192433</v>
      </c>
      <c r="M32" s="60">
        <v>11313558</v>
      </c>
      <c r="N32" s="60">
        <v>13654887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16453406</v>
      </c>
      <c r="X32" s="60">
        <v>8440500</v>
      </c>
      <c r="Y32" s="60">
        <v>8012906</v>
      </c>
      <c r="Z32" s="140">
        <v>94.93</v>
      </c>
      <c r="AA32" s="155">
        <v>20250000</v>
      </c>
    </row>
    <row r="33" spans="1:27" ht="12.75">
      <c r="A33" s="183" t="s">
        <v>42</v>
      </c>
      <c r="B33" s="182"/>
      <c r="C33" s="155">
        <v>12831239</v>
      </c>
      <c r="D33" s="155">
        <v>0</v>
      </c>
      <c r="E33" s="156">
        <v>15000000</v>
      </c>
      <c r="F33" s="60">
        <v>15000000</v>
      </c>
      <c r="G33" s="60">
        <v>1080</v>
      </c>
      <c r="H33" s="60">
        <v>0</v>
      </c>
      <c r="I33" s="60">
        <v>0</v>
      </c>
      <c r="J33" s="60">
        <v>1080</v>
      </c>
      <c r="K33" s="60">
        <v>6000000</v>
      </c>
      <c r="L33" s="60">
        <v>3000000</v>
      </c>
      <c r="M33" s="60">
        <v>0</v>
      </c>
      <c r="N33" s="60">
        <v>9000000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9001080</v>
      </c>
      <c r="X33" s="60">
        <v>9000000</v>
      </c>
      <c r="Y33" s="60">
        <v>1080</v>
      </c>
      <c r="Z33" s="140">
        <v>0.01</v>
      </c>
      <c r="AA33" s="155">
        <v>15000000</v>
      </c>
    </row>
    <row r="34" spans="1:27" ht="12.75">
      <c r="A34" s="183" t="s">
        <v>43</v>
      </c>
      <c r="B34" s="182"/>
      <c r="C34" s="155">
        <v>72583842</v>
      </c>
      <c r="D34" s="155">
        <v>0</v>
      </c>
      <c r="E34" s="156">
        <v>87793890</v>
      </c>
      <c r="F34" s="60">
        <v>87793890</v>
      </c>
      <c r="G34" s="60">
        <v>5242914</v>
      </c>
      <c r="H34" s="60">
        <v>4958468</v>
      </c>
      <c r="I34" s="60">
        <v>38384974</v>
      </c>
      <c r="J34" s="60">
        <v>48586356</v>
      </c>
      <c r="K34" s="60">
        <v>11677090</v>
      </c>
      <c r="L34" s="60">
        <v>7488667</v>
      </c>
      <c r="M34" s="60">
        <v>14217790</v>
      </c>
      <c r="N34" s="60">
        <v>33383547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81969903</v>
      </c>
      <c r="X34" s="60">
        <v>43896942</v>
      </c>
      <c r="Y34" s="60">
        <v>38072961</v>
      </c>
      <c r="Z34" s="140">
        <v>86.73</v>
      </c>
      <c r="AA34" s="155">
        <v>87793890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654997852</v>
      </c>
      <c r="D36" s="188">
        <f>SUM(D25:D35)</f>
        <v>0</v>
      </c>
      <c r="E36" s="189">
        <f t="shared" si="1"/>
        <v>882401556</v>
      </c>
      <c r="F36" s="190">
        <f t="shared" si="1"/>
        <v>882401556</v>
      </c>
      <c r="G36" s="190">
        <f t="shared" si="1"/>
        <v>29694109</v>
      </c>
      <c r="H36" s="190">
        <f t="shared" si="1"/>
        <v>39386356</v>
      </c>
      <c r="I36" s="190">
        <f t="shared" si="1"/>
        <v>67981241</v>
      </c>
      <c r="J36" s="190">
        <f t="shared" si="1"/>
        <v>137061706</v>
      </c>
      <c r="K36" s="190">
        <f t="shared" si="1"/>
        <v>45712639</v>
      </c>
      <c r="L36" s="190">
        <f t="shared" si="1"/>
        <v>52468503</v>
      </c>
      <c r="M36" s="190">
        <f t="shared" si="1"/>
        <v>58881641</v>
      </c>
      <c r="N36" s="190">
        <f t="shared" si="1"/>
        <v>157062783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294124489</v>
      </c>
      <c r="X36" s="190">
        <f t="shared" si="1"/>
        <v>261175415</v>
      </c>
      <c r="Y36" s="190">
        <f t="shared" si="1"/>
        <v>32949074</v>
      </c>
      <c r="Z36" s="191">
        <f>+IF(X36&lt;&gt;0,+(Y36/X36)*100,0)</f>
        <v>12.615687429844805</v>
      </c>
      <c r="AA36" s="188">
        <f>SUM(AA25:AA35)</f>
        <v>882401556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-14454728</v>
      </c>
      <c r="D38" s="199">
        <f>+D22-D36</f>
        <v>0</v>
      </c>
      <c r="E38" s="200">
        <f t="shared" si="2"/>
        <v>-180681960</v>
      </c>
      <c r="F38" s="106">
        <f t="shared" si="2"/>
        <v>-180681960</v>
      </c>
      <c r="G38" s="106">
        <f t="shared" si="2"/>
        <v>261372567</v>
      </c>
      <c r="H38" s="106">
        <f t="shared" si="2"/>
        <v>-36341236</v>
      </c>
      <c r="I38" s="106">
        <f t="shared" si="2"/>
        <v>-64398558</v>
      </c>
      <c r="J38" s="106">
        <f t="shared" si="2"/>
        <v>160632773</v>
      </c>
      <c r="K38" s="106">
        <f t="shared" si="2"/>
        <v>-44423054</v>
      </c>
      <c r="L38" s="106">
        <f t="shared" si="2"/>
        <v>-50591775</v>
      </c>
      <c r="M38" s="106">
        <f t="shared" si="2"/>
        <v>173441411</v>
      </c>
      <c r="N38" s="106">
        <f t="shared" si="2"/>
        <v>78426582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239059355</v>
      </c>
      <c r="X38" s="106">
        <f>IF(F22=F36,0,X22-X36)</f>
        <v>245399579</v>
      </c>
      <c r="Y38" s="106">
        <f t="shared" si="2"/>
        <v>-6340224</v>
      </c>
      <c r="Z38" s="201">
        <f>+IF(X38&lt;&gt;0,+(Y38/X38)*100,0)</f>
        <v>-2.5836327942518595</v>
      </c>
      <c r="AA38" s="199">
        <f>+AA22-AA36</f>
        <v>-180681960</v>
      </c>
    </row>
    <row r="39" spans="1:27" ht="12.75">
      <c r="A39" s="181" t="s">
        <v>46</v>
      </c>
      <c r="B39" s="185"/>
      <c r="C39" s="155">
        <v>251888851</v>
      </c>
      <c r="D39" s="155">
        <v>0</v>
      </c>
      <c r="E39" s="156">
        <v>295614000</v>
      </c>
      <c r="F39" s="60">
        <v>295614000</v>
      </c>
      <c r="G39" s="60">
        <v>0</v>
      </c>
      <c r="H39" s="60">
        <v>0</v>
      </c>
      <c r="I39" s="60">
        <v>0</v>
      </c>
      <c r="J39" s="60">
        <v>0</v>
      </c>
      <c r="K39" s="60">
        <v>3456</v>
      </c>
      <c r="L39" s="60">
        <v>0</v>
      </c>
      <c r="M39" s="60">
        <v>72367512</v>
      </c>
      <c r="N39" s="60">
        <v>72370968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72370968</v>
      </c>
      <c r="X39" s="60">
        <v>236999200</v>
      </c>
      <c r="Y39" s="60">
        <v>-164628232</v>
      </c>
      <c r="Z39" s="140">
        <v>-69.46</v>
      </c>
      <c r="AA39" s="155">
        <v>295614000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237434123</v>
      </c>
      <c r="D42" s="206">
        <f>SUM(D38:D41)</f>
        <v>0</v>
      </c>
      <c r="E42" s="207">
        <f t="shared" si="3"/>
        <v>114932040</v>
      </c>
      <c r="F42" s="88">
        <f t="shared" si="3"/>
        <v>114932040</v>
      </c>
      <c r="G42" s="88">
        <f t="shared" si="3"/>
        <v>261372567</v>
      </c>
      <c r="H42" s="88">
        <f t="shared" si="3"/>
        <v>-36341236</v>
      </c>
      <c r="I42" s="88">
        <f t="shared" si="3"/>
        <v>-64398558</v>
      </c>
      <c r="J42" s="88">
        <f t="shared" si="3"/>
        <v>160632773</v>
      </c>
      <c r="K42" s="88">
        <f t="shared" si="3"/>
        <v>-44419598</v>
      </c>
      <c r="L42" s="88">
        <f t="shared" si="3"/>
        <v>-50591775</v>
      </c>
      <c r="M42" s="88">
        <f t="shared" si="3"/>
        <v>245808923</v>
      </c>
      <c r="N42" s="88">
        <f t="shared" si="3"/>
        <v>150797550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311430323</v>
      </c>
      <c r="X42" s="88">
        <f t="shared" si="3"/>
        <v>482398779</v>
      </c>
      <c r="Y42" s="88">
        <f t="shared" si="3"/>
        <v>-170968456</v>
      </c>
      <c r="Z42" s="208">
        <f>+IF(X42&lt;&gt;0,+(Y42/X42)*100,0)</f>
        <v>-35.44131192753289</v>
      </c>
      <c r="AA42" s="206">
        <f>SUM(AA38:AA41)</f>
        <v>114932040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237434123</v>
      </c>
      <c r="D44" s="210">
        <f>+D42-D43</f>
        <v>0</v>
      </c>
      <c r="E44" s="211">
        <f t="shared" si="4"/>
        <v>114932040</v>
      </c>
      <c r="F44" s="77">
        <f t="shared" si="4"/>
        <v>114932040</v>
      </c>
      <c r="G44" s="77">
        <f t="shared" si="4"/>
        <v>261372567</v>
      </c>
      <c r="H44" s="77">
        <f t="shared" si="4"/>
        <v>-36341236</v>
      </c>
      <c r="I44" s="77">
        <f t="shared" si="4"/>
        <v>-64398558</v>
      </c>
      <c r="J44" s="77">
        <f t="shared" si="4"/>
        <v>160632773</v>
      </c>
      <c r="K44" s="77">
        <f t="shared" si="4"/>
        <v>-44419598</v>
      </c>
      <c r="L44" s="77">
        <f t="shared" si="4"/>
        <v>-50591775</v>
      </c>
      <c r="M44" s="77">
        <f t="shared" si="4"/>
        <v>245808923</v>
      </c>
      <c r="N44" s="77">
        <f t="shared" si="4"/>
        <v>150797550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311430323</v>
      </c>
      <c r="X44" s="77">
        <f t="shared" si="4"/>
        <v>482398779</v>
      </c>
      <c r="Y44" s="77">
        <f t="shared" si="4"/>
        <v>-170968456</v>
      </c>
      <c r="Z44" s="212">
        <f>+IF(X44&lt;&gt;0,+(Y44/X44)*100,0)</f>
        <v>-35.44131192753289</v>
      </c>
      <c r="AA44" s="210">
        <f>+AA42-AA43</f>
        <v>114932040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237434123</v>
      </c>
      <c r="D46" s="206">
        <f>SUM(D44:D45)</f>
        <v>0</v>
      </c>
      <c r="E46" s="207">
        <f t="shared" si="5"/>
        <v>114932040</v>
      </c>
      <c r="F46" s="88">
        <f t="shared" si="5"/>
        <v>114932040</v>
      </c>
      <c r="G46" s="88">
        <f t="shared" si="5"/>
        <v>261372567</v>
      </c>
      <c r="H46" s="88">
        <f t="shared" si="5"/>
        <v>-36341236</v>
      </c>
      <c r="I46" s="88">
        <f t="shared" si="5"/>
        <v>-64398558</v>
      </c>
      <c r="J46" s="88">
        <f t="shared" si="5"/>
        <v>160632773</v>
      </c>
      <c r="K46" s="88">
        <f t="shared" si="5"/>
        <v>-44419598</v>
      </c>
      <c r="L46" s="88">
        <f t="shared" si="5"/>
        <v>-50591775</v>
      </c>
      <c r="M46" s="88">
        <f t="shared" si="5"/>
        <v>245808923</v>
      </c>
      <c r="N46" s="88">
        <f t="shared" si="5"/>
        <v>150797550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311430323</v>
      </c>
      <c r="X46" s="88">
        <f t="shared" si="5"/>
        <v>482398779</v>
      </c>
      <c r="Y46" s="88">
        <f t="shared" si="5"/>
        <v>-170968456</v>
      </c>
      <c r="Z46" s="208">
        <f>+IF(X46&lt;&gt;0,+(Y46/X46)*100,0)</f>
        <v>-35.44131192753289</v>
      </c>
      <c r="AA46" s="206">
        <f>SUM(AA44:AA45)</f>
        <v>114932040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237434123</v>
      </c>
      <c r="D48" s="217">
        <f>SUM(D46:D47)</f>
        <v>0</v>
      </c>
      <c r="E48" s="218">
        <f t="shared" si="6"/>
        <v>114932040</v>
      </c>
      <c r="F48" s="219">
        <f t="shared" si="6"/>
        <v>114932040</v>
      </c>
      <c r="G48" s="219">
        <f t="shared" si="6"/>
        <v>261372567</v>
      </c>
      <c r="H48" s="220">
        <f t="shared" si="6"/>
        <v>-36341236</v>
      </c>
      <c r="I48" s="220">
        <f t="shared" si="6"/>
        <v>-64398558</v>
      </c>
      <c r="J48" s="220">
        <f t="shared" si="6"/>
        <v>160632773</v>
      </c>
      <c r="K48" s="220">
        <f t="shared" si="6"/>
        <v>-44419598</v>
      </c>
      <c r="L48" s="220">
        <f t="shared" si="6"/>
        <v>-50591775</v>
      </c>
      <c r="M48" s="219">
        <f t="shared" si="6"/>
        <v>245808923</v>
      </c>
      <c r="N48" s="219">
        <f t="shared" si="6"/>
        <v>150797550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311430323</v>
      </c>
      <c r="X48" s="220">
        <f t="shared" si="6"/>
        <v>482398779</v>
      </c>
      <c r="Y48" s="220">
        <f t="shared" si="6"/>
        <v>-170968456</v>
      </c>
      <c r="Z48" s="221">
        <f>+IF(X48&lt;&gt;0,+(Y48/X48)*100,0)</f>
        <v>-35.44131192753289</v>
      </c>
      <c r="AA48" s="222">
        <f>SUM(AA46:AA47)</f>
        <v>114932040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2583473</v>
      </c>
      <c r="D5" s="153">
        <f>SUM(D6:D8)</f>
        <v>0</v>
      </c>
      <c r="E5" s="154">
        <f t="shared" si="0"/>
        <v>12302300</v>
      </c>
      <c r="F5" s="100">
        <f t="shared" si="0"/>
        <v>12302300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257952</v>
      </c>
      <c r="M5" s="100">
        <f t="shared" si="0"/>
        <v>0</v>
      </c>
      <c r="N5" s="100">
        <f t="shared" si="0"/>
        <v>257952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257952</v>
      </c>
      <c r="X5" s="100">
        <f t="shared" si="0"/>
        <v>6302300</v>
      </c>
      <c r="Y5" s="100">
        <f t="shared" si="0"/>
        <v>-6044348</v>
      </c>
      <c r="Z5" s="137">
        <f>+IF(X5&lt;&gt;0,+(Y5/X5)*100,0)</f>
        <v>-95.90701807276709</v>
      </c>
      <c r="AA5" s="153">
        <f>SUM(AA6:AA8)</f>
        <v>12302300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138" t="s">
        <v>76</v>
      </c>
      <c r="B7" s="136"/>
      <c r="C7" s="157"/>
      <c r="D7" s="157"/>
      <c r="E7" s="158">
        <v>12302300</v>
      </c>
      <c r="F7" s="159">
        <v>12302300</v>
      </c>
      <c r="G7" s="159"/>
      <c r="H7" s="159"/>
      <c r="I7" s="159"/>
      <c r="J7" s="159"/>
      <c r="K7" s="159"/>
      <c r="L7" s="159">
        <v>198000</v>
      </c>
      <c r="M7" s="159"/>
      <c r="N7" s="159">
        <v>198000</v>
      </c>
      <c r="O7" s="159"/>
      <c r="P7" s="159"/>
      <c r="Q7" s="159"/>
      <c r="R7" s="159"/>
      <c r="S7" s="159"/>
      <c r="T7" s="159"/>
      <c r="U7" s="159"/>
      <c r="V7" s="159"/>
      <c r="W7" s="159">
        <v>198000</v>
      </c>
      <c r="X7" s="159">
        <v>6302300</v>
      </c>
      <c r="Y7" s="159">
        <v>-6104300</v>
      </c>
      <c r="Z7" s="141">
        <v>-96.86</v>
      </c>
      <c r="AA7" s="225">
        <v>12302300</v>
      </c>
    </row>
    <row r="8" spans="1:27" ht="12.75">
      <c r="A8" s="138" t="s">
        <v>77</v>
      </c>
      <c r="B8" s="136"/>
      <c r="C8" s="155">
        <v>2583473</v>
      </c>
      <c r="D8" s="155"/>
      <c r="E8" s="156"/>
      <c r="F8" s="60"/>
      <c r="G8" s="60"/>
      <c r="H8" s="60"/>
      <c r="I8" s="60"/>
      <c r="J8" s="60"/>
      <c r="K8" s="60"/>
      <c r="L8" s="60">
        <v>59952</v>
      </c>
      <c r="M8" s="60"/>
      <c r="N8" s="60">
        <v>59952</v>
      </c>
      <c r="O8" s="60"/>
      <c r="P8" s="60"/>
      <c r="Q8" s="60"/>
      <c r="R8" s="60"/>
      <c r="S8" s="60"/>
      <c r="T8" s="60"/>
      <c r="U8" s="60"/>
      <c r="V8" s="60"/>
      <c r="W8" s="60">
        <v>59952</v>
      </c>
      <c r="X8" s="60"/>
      <c r="Y8" s="60">
        <v>59952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2660000</v>
      </c>
      <c r="F15" s="100">
        <f t="shared" si="2"/>
        <v>2660000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370910</v>
      </c>
      <c r="L15" s="100">
        <f t="shared" si="2"/>
        <v>0</v>
      </c>
      <c r="M15" s="100">
        <f t="shared" si="2"/>
        <v>267711</v>
      </c>
      <c r="N15" s="100">
        <f t="shared" si="2"/>
        <v>638621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638621</v>
      </c>
      <c r="X15" s="100">
        <f t="shared" si="2"/>
        <v>2660000</v>
      </c>
      <c r="Y15" s="100">
        <f t="shared" si="2"/>
        <v>-2021379</v>
      </c>
      <c r="Z15" s="137">
        <f>+IF(X15&lt;&gt;0,+(Y15/X15)*100,0)</f>
        <v>-75.9916917293233</v>
      </c>
      <c r="AA15" s="102">
        <f>SUM(AA16:AA18)</f>
        <v>2660000</v>
      </c>
    </row>
    <row r="16" spans="1:27" ht="12.75">
      <c r="A16" s="138" t="s">
        <v>85</v>
      </c>
      <c r="B16" s="136"/>
      <c r="C16" s="155"/>
      <c r="D16" s="155"/>
      <c r="E16" s="156">
        <v>120000</v>
      </c>
      <c r="F16" s="60">
        <v>120000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120000</v>
      </c>
      <c r="Y16" s="60">
        <v>-120000</v>
      </c>
      <c r="Z16" s="140">
        <v>-100</v>
      </c>
      <c r="AA16" s="62">
        <v>120000</v>
      </c>
    </row>
    <row r="17" spans="1:27" ht="12.75">
      <c r="A17" s="138" t="s">
        <v>86</v>
      </c>
      <c r="B17" s="136"/>
      <c r="C17" s="155"/>
      <c r="D17" s="155"/>
      <c r="E17" s="156">
        <v>2540000</v>
      </c>
      <c r="F17" s="60">
        <v>2540000</v>
      </c>
      <c r="G17" s="60"/>
      <c r="H17" s="60"/>
      <c r="I17" s="60"/>
      <c r="J17" s="60"/>
      <c r="K17" s="60">
        <v>370910</v>
      </c>
      <c r="L17" s="60"/>
      <c r="M17" s="60">
        <v>267711</v>
      </c>
      <c r="N17" s="60">
        <v>638621</v>
      </c>
      <c r="O17" s="60"/>
      <c r="P17" s="60"/>
      <c r="Q17" s="60"/>
      <c r="R17" s="60"/>
      <c r="S17" s="60"/>
      <c r="T17" s="60"/>
      <c r="U17" s="60"/>
      <c r="V17" s="60"/>
      <c r="W17" s="60">
        <v>638621</v>
      </c>
      <c r="X17" s="60">
        <v>2540000</v>
      </c>
      <c r="Y17" s="60">
        <v>-1901379</v>
      </c>
      <c r="Z17" s="140">
        <v>-74.86</v>
      </c>
      <c r="AA17" s="62">
        <v>2540000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218527831</v>
      </c>
      <c r="D19" s="153">
        <f>SUM(D20:D23)</f>
        <v>0</v>
      </c>
      <c r="E19" s="154">
        <f t="shared" si="3"/>
        <v>291248000</v>
      </c>
      <c r="F19" s="100">
        <f t="shared" si="3"/>
        <v>291248000</v>
      </c>
      <c r="G19" s="100">
        <f t="shared" si="3"/>
        <v>0</v>
      </c>
      <c r="H19" s="100">
        <f t="shared" si="3"/>
        <v>0</v>
      </c>
      <c r="I19" s="100">
        <f t="shared" si="3"/>
        <v>24345824</v>
      </c>
      <c r="J19" s="100">
        <f t="shared" si="3"/>
        <v>24345824</v>
      </c>
      <c r="K19" s="100">
        <f t="shared" si="3"/>
        <v>23728290</v>
      </c>
      <c r="L19" s="100">
        <f t="shared" si="3"/>
        <v>0</v>
      </c>
      <c r="M19" s="100">
        <f t="shared" si="3"/>
        <v>78814054</v>
      </c>
      <c r="N19" s="100">
        <f t="shared" si="3"/>
        <v>102542344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126888168</v>
      </c>
      <c r="X19" s="100">
        <f t="shared" si="3"/>
        <v>229700456</v>
      </c>
      <c r="Y19" s="100">
        <f t="shared" si="3"/>
        <v>-102812288</v>
      </c>
      <c r="Z19" s="137">
        <f>+IF(X19&lt;&gt;0,+(Y19/X19)*100,0)</f>
        <v>-44.75928772209316</v>
      </c>
      <c r="AA19" s="102">
        <f>SUM(AA20:AA23)</f>
        <v>291248000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218527831</v>
      </c>
      <c r="D21" s="155"/>
      <c r="E21" s="156">
        <v>156711000</v>
      </c>
      <c r="F21" s="60">
        <v>156711000</v>
      </c>
      <c r="G21" s="60"/>
      <c r="H21" s="60"/>
      <c r="I21" s="60">
        <v>17209845</v>
      </c>
      <c r="J21" s="60">
        <v>17209845</v>
      </c>
      <c r="K21" s="60">
        <v>15560919</v>
      </c>
      <c r="L21" s="60"/>
      <c r="M21" s="60">
        <v>26870698</v>
      </c>
      <c r="N21" s="60">
        <v>42431617</v>
      </c>
      <c r="O21" s="60"/>
      <c r="P21" s="60"/>
      <c r="Q21" s="60"/>
      <c r="R21" s="60"/>
      <c r="S21" s="60"/>
      <c r="T21" s="60"/>
      <c r="U21" s="60"/>
      <c r="V21" s="60"/>
      <c r="W21" s="60">
        <v>59641462</v>
      </c>
      <c r="X21" s="60">
        <v>114007260</v>
      </c>
      <c r="Y21" s="60">
        <v>-54365798</v>
      </c>
      <c r="Z21" s="140">
        <v>-47.69</v>
      </c>
      <c r="AA21" s="62">
        <v>156711000</v>
      </c>
    </row>
    <row r="22" spans="1:27" ht="12.75">
      <c r="A22" s="138" t="s">
        <v>91</v>
      </c>
      <c r="B22" s="136"/>
      <c r="C22" s="157"/>
      <c r="D22" s="157"/>
      <c r="E22" s="158">
        <v>134537000</v>
      </c>
      <c r="F22" s="159">
        <v>134537000</v>
      </c>
      <c r="G22" s="159"/>
      <c r="H22" s="159"/>
      <c r="I22" s="159">
        <v>7135979</v>
      </c>
      <c r="J22" s="159">
        <v>7135979</v>
      </c>
      <c r="K22" s="159">
        <v>8167371</v>
      </c>
      <c r="L22" s="159"/>
      <c r="M22" s="159">
        <v>51943356</v>
      </c>
      <c r="N22" s="159">
        <v>60110727</v>
      </c>
      <c r="O22" s="159"/>
      <c r="P22" s="159"/>
      <c r="Q22" s="159"/>
      <c r="R22" s="159"/>
      <c r="S22" s="159"/>
      <c r="T22" s="159"/>
      <c r="U22" s="159"/>
      <c r="V22" s="159"/>
      <c r="W22" s="159">
        <v>67246706</v>
      </c>
      <c r="X22" s="159">
        <v>115693196</v>
      </c>
      <c r="Y22" s="159">
        <v>-48446490</v>
      </c>
      <c r="Z22" s="141">
        <v>-41.87</v>
      </c>
      <c r="AA22" s="225">
        <v>134537000</v>
      </c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221111304</v>
      </c>
      <c r="D25" s="217">
        <f>+D5+D9+D15+D19+D24</f>
        <v>0</v>
      </c>
      <c r="E25" s="230">
        <f t="shared" si="4"/>
        <v>306210300</v>
      </c>
      <c r="F25" s="219">
        <f t="shared" si="4"/>
        <v>306210300</v>
      </c>
      <c r="G25" s="219">
        <f t="shared" si="4"/>
        <v>0</v>
      </c>
      <c r="H25" s="219">
        <f t="shared" si="4"/>
        <v>0</v>
      </c>
      <c r="I25" s="219">
        <f t="shared" si="4"/>
        <v>24345824</v>
      </c>
      <c r="J25" s="219">
        <f t="shared" si="4"/>
        <v>24345824</v>
      </c>
      <c r="K25" s="219">
        <f t="shared" si="4"/>
        <v>24099200</v>
      </c>
      <c r="L25" s="219">
        <f t="shared" si="4"/>
        <v>257952</v>
      </c>
      <c r="M25" s="219">
        <f t="shared" si="4"/>
        <v>79081765</v>
      </c>
      <c r="N25" s="219">
        <f t="shared" si="4"/>
        <v>103438917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127784741</v>
      </c>
      <c r="X25" s="219">
        <f t="shared" si="4"/>
        <v>238662756</v>
      </c>
      <c r="Y25" s="219">
        <f t="shared" si="4"/>
        <v>-110878015</v>
      </c>
      <c r="Z25" s="231">
        <f>+IF(X25&lt;&gt;0,+(Y25/X25)*100,0)</f>
        <v>-46.45803009163273</v>
      </c>
      <c r="AA25" s="232">
        <f>+AA5+AA9+AA15+AA19+AA24</f>
        <v>306210300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218527831</v>
      </c>
      <c r="D28" s="155"/>
      <c r="E28" s="156">
        <v>289788000</v>
      </c>
      <c r="F28" s="60">
        <v>289788000</v>
      </c>
      <c r="G28" s="60"/>
      <c r="H28" s="60"/>
      <c r="I28" s="60">
        <v>24345824</v>
      </c>
      <c r="J28" s="60">
        <v>24345824</v>
      </c>
      <c r="K28" s="60">
        <v>24099200</v>
      </c>
      <c r="L28" s="60"/>
      <c r="M28" s="60">
        <v>79081765</v>
      </c>
      <c r="N28" s="60">
        <v>103180965</v>
      </c>
      <c r="O28" s="60"/>
      <c r="P28" s="60"/>
      <c r="Q28" s="60"/>
      <c r="R28" s="60"/>
      <c r="S28" s="60"/>
      <c r="T28" s="60"/>
      <c r="U28" s="60"/>
      <c r="V28" s="60"/>
      <c r="W28" s="60">
        <v>127526789</v>
      </c>
      <c r="X28" s="60">
        <v>230162670</v>
      </c>
      <c r="Y28" s="60">
        <v>-102635881</v>
      </c>
      <c r="Z28" s="140">
        <v>-44.59</v>
      </c>
      <c r="AA28" s="155">
        <v>289788000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218527831</v>
      </c>
      <c r="D32" s="210">
        <f>SUM(D28:D31)</f>
        <v>0</v>
      </c>
      <c r="E32" s="211">
        <f t="shared" si="5"/>
        <v>289788000</v>
      </c>
      <c r="F32" s="77">
        <f t="shared" si="5"/>
        <v>289788000</v>
      </c>
      <c r="G32" s="77">
        <f t="shared" si="5"/>
        <v>0</v>
      </c>
      <c r="H32" s="77">
        <f t="shared" si="5"/>
        <v>0</v>
      </c>
      <c r="I32" s="77">
        <f t="shared" si="5"/>
        <v>24345824</v>
      </c>
      <c r="J32" s="77">
        <f t="shared" si="5"/>
        <v>24345824</v>
      </c>
      <c r="K32" s="77">
        <f t="shared" si="5"/>
        <v>24099200</v>
      </c>
      <c r="L32" s="77">
        <f t="shared" si="5"/>
        <v>0</v>
      </c>
      <c r="M32" s="77">
        <f t="shared" si="5"/>
        <v>79081765</v>
      </c>
      <c r="N32" s="77">
        <f t="shared" si="5"/>
        <v>103180965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127526789</v>
      </c>
      <c r="X32" s="77">
        <f t="shared" si="5"/>
        <v>230162670</v>
      </c>
      <c r="Y32" s="77">
        <f t="shared" si="5"/>
        <v>-102635881</v>
      </c>
      <c r="Z32" s="212">
        <f>+IF(X32&lt;&gt;0,+(Y32/X32)*100,0)</f>
        <v>-44.59275737459945</v>
      </c>
      <c r="AA32" s="79">
        <f>SUM(AA28:AA31)</f>
        <v>289788000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2583473</v>
      </c>
      <c r="D35" s="155"/>
      <c r="E35" s="156">
        <v>16422300</v>
      </c>
      <c r="F35" s="60">
        <v>16422300</v>
      </c>
      <c r="G35" s="60"/>
      <c r="H35" s="60"/>
      <c r="I35" s="60"/>
      <c r="J35" s="60"/>
      <c r="K35" s="60"/>
      <c r="L35" s="60">
        <v>257952</v>
      </c>
      <c r="M35" s="60"/>
      <c r="N35" s="60">
        <v>257952</v>
      </c>
      <c r="O35" s="60"/>
      <c r="P35" s="60"/>
      <c r="Q35" s="60"/>
      <c r="R35" s="60"/>
      <c r="S35" s="60"/>
      <c r="T35" s="60"/>
      <c r="U35" s="60"/>
      <c r="V35" s="60"/>
      <c r="W35" s="60">
        <v>257952</v>
      </c>
      <c r="X35" s="60">
        <v>422300</v>
      </c>
      <c r="Y35" s="60">
        <v>-164348</v>
      </c>
      <c r="Z35" s="140">
        <v>-38.92</v>
      </c>
      <c r="AA35" s="62">
        <v>16422300</v>
      </c>
    </row>
    <row r="36" spans="1:27" ht="12.75">
      <c r="A36" s="238" t="s">
        <v>139</v>
      </c>
      <c r="B36" s="149"/>
      <c r="C36" s="222">
        <f aca="true" t="shared" si="6" ref="C36:Y36">SUM(C32:C35)</f>
        <v>221111304</v>
      </c>
      <c r="D36" s="222">
        <f>SUM(D32:D35)</f>
        <v>0</v>
      </c>
      <c r="E36" s="218">
        <f t="shared" si="6"/>
        <v>306210300</v>
      </c>
      <c r="F36" s="220">
        <f t="shared" si="6"/>
        <v>306210300</v>
      </c>
      <c r="G36" s="220">
        <f t="shared" si="6"/>
        <v>0</v>
      </c>
      <c r="H36" s="220">
        <f t="shared" si="6"/>
        <v>0</v>
      </c>
      <c r="I36" s="220">
        <f t="shared" si="6"/>
        <v>24345824</v>
      </c>
      <c r="J36" s="220">
        <f t="shared" si="6"/>
        <v>24345824</v>
      </c>
      <c r="K36" s="220">
        <f t="shared" si="6"/>
        <v>24099200</v>
      </c>
      <c r="L36" s="220">
        <f t="shared" si="6"/>
        <v>257952</v>
      </c>
      <c r="M36" s="220">
        <f t="shared" si="6"/>
        <v>79081765</v>
      </c>
      <c r="N36" s="220">
        <f t="shared" si="6"/>
        <v>103438917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127784741</v>
      </c>
      <c r="X36" s="220">
        <f t="shared" si="6"/>
        <v>230584970</v>
      </c>
      <c r="Y36" s="220">
        <f t="shared" si="6"/>
        <v>-102800229</v>
      </c>
      <c r="Z36" s="221">
        <f>+IF(X36&lt;&gt;0,+(Y36/X36)*100,0)</f>
        <v>-44.58236328239434</v>
      </c>
      <c r="AA36" s="239">
        <f>SUM(AA32:AA35)</f>
        <v>306210300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100576003</v>
      </c>
      <c r="D6" s="155"/>
      <c r="E6" s="59">
        <v>100000000</v>
      </c>
      <c r="F6" s="60">
        <v>100000000</v>
      </c>
      <c r="G6" s="60">
        <v>314411536</v>
      </c>
      <c r="H6" s="60"/>
      <c r="I6" s="60">
        <v>-99653206</v>
      </c>
      <c r="J6" s="60">
        <v>-99653206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50000000</v>
      </c>
      <c r="Y6" s="60">
        <v>-50000000</v>
      </c>
      <c r="Z6" s="140">
        <v>-100</v>
      </c>
      <c r="AA6" s="62">
        <v>100000000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-203476869</v>
      </c>
      <c r="H7" s="60"/>
      <c r="I7" s="60">
        <v>310241078</v>
      </c>
      <c r="J7" s="60">
        <v>310241078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/>
      <c r="D8" s="155"/>
      <c r="E8" s="59"/>
      <c r="F8" s="60"/>
      <c r="G8" s="60">
        <v>10526067</v>
      </c>
      <c r="H8" s="60"/>
      <c r="I8" s="60">
        <v>-2181054</v>
      </c>
      <c r="J8" s="60">
        <v>-2181054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2.75">
      <c r="A9" s="249" t="s">
        <v>146</v>
      </c>
      <c r="B9" s="182"/>
      <c r="C9" s="155">
        <v>24964002</v>
      </c>
      <c r="D9" s="155"/>
      <c r="E9" s="59"/>
      <c r="F9" s="60"/>
      <c r="G9" s="60">
        <v>180327980</v>
      </c>
      <c r="H9" s="60"/>
      <c r="I9" s="60">
        <v>145169194</v>
      </c>
      <c r="J9" s="60">
        <v>145169194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2.7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17403617</v>
      </c>
      <c r="D11" s="155"/>
      <c r="E11" s="59">
        <v>12273487</v>
      </c>
      <c r="F11" s="60">
        <v>12273487</v>
      </c>
      <c r="G11" s="60">
        <v>34689297</v>
      </c>
      <c r="H11" s="60"/>
      <c r="I11" s="60">
        <v>18361808</v>
      </c>
      <c r="J11" s="60">
        <v>18361808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6136744</v>
      </c>
      <c r="Y11" s="60">
        <v>-6136744</v>
      </c>
      <c r="Z11" s="140">
        <v>-100</v>
      </c>
      <c r="AA11" s="62">
        <v>12273487</v>
      </c>
    </row>
    <row r="12" spans="1:27" ht="12.75">
      <c r="A12" s="250" t="s">
        <v>56</v>
      </c>
      <c r="B12" s="251"/>
      <c r="C12" s="168">
        <f aca="true" t="shared" si="0" ref="C12:Y12">SUM(C6:C11)</f>
        <v>142943622</v>
      </c>
      <c r="D12" s="168">
        <f>SUM(D6:D11)</f>
        <v>0</v>
      </c>
      <c r="E12" s="72">
        <f t="shared" si="0"/>
        <v>112273487</v>
      </c>
      <c r="F12" s="73">
        <f t="shared" si="0"/>
        <v>112273487</v>
      </c>
      <c r="G12" s="73">
        <f t="shared" si="0"/>
        <v>336478011</v>
      </c>
      <c r="H12" s="73">
        <f t="shared" si="0"/>
        <v>0</v>
      </c>
      <c r="I12" s="73">
        <f t="shared" si="0"/>
        <v>371937820</v>
      </c>
      <c r="J12" s="73">
        <f t="shared" si="0"/>
        <v>371937820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56136744</v>
      </c>
      <c r="Y12" s="73">
        <f t="shared" si="0"/>
        <v>-56136744</v>
      </c>
      <c r="Z12" s="170">
        <f>+IF(X12&lt;&gt;0,+(Y12/X12)*100,0)</f>
        <v>-100</v>
      </c>
      <c r="AA12" s="74">
        <f>SUM(AA6:AA11)</f>
        <v>112273487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4494162592</v>
      </c>
      <c r="D19" s="155"/>
      <c r="E19" s="59">
        <v>2525835472</v>
      </c>
      <c r="F19" s="60">
        <v>2525835472</v>
      </c>
      <c r="G19" s="60">
        <v>3591551806</v>
      </c>
      <c r="H19" s="60"/>
      <c r="I19" s="60">
        <v>4464232837</v>
      </c>
      <c r="J19" s="60">
        <v>4464232837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1262917736</v>
      </c>
      <c r="Y19" s="60">
        <v>-1262917736</v>
      </c>
      <c r="Z19" s="140">
        <v>-100</v>
      </c>
      <c r="AA19" s="62">
        <v>2525835472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/>
      <c r="D22" s="155"/>
      <c r="E22" s="59">
        <v>4214129</v>
      </c>
      <c r="F22" s="60">
        <v>4214129</v>
      </c>
      <c r="G22" s="60">
        <v>-76463</v>
      </c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2107065</v>
      </c>
      <c r="Y22" s="60">
        <v>-2107065</v>
      </c>
      <c r="Z22" s="140">
        <v>-100</v>
      </c>
      <c r="AA22" s="62">
        <v>4214129</v>
      </c>
    </row>
    <row r="23" spans="1:27" ht="12.75">
      <c r="A23" s="249" t="s">
        <v>158</v>
      </c>
      <c r="B23" s="182"/>
      <c r="C23" s="155">
        <v>236884</v>
      </c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4494399476</v>
      </c>
      <c r="D24" s="168">
        <f>SUM(D15:D23)</f>
        <v>0</v>
      </c>
      <c r="E24" s="76">
        <f t="shared" si="1"/>
        <v>2530049601</v>
      </c>
      <c r="F24" s="77">
        <f t="shared" si="1"/>
        <v>2530049601</v>
      </c>
      <c r="G24" s="77">
        <f t="shared" si="1"/>
        <v>3591475343</v>
      </c>
      <c r="H24" s="77">
        <f t="shared" si="1"/>
        <v>0</v>
      </c>
      <c r="I24" s="77">
        <f t="shared" si="1"/>
        <v>4464232837</v>
      </c>
      <c r="J24" s="77">
        <f t="shared" si="1"/>
        <v>4464232837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1265024801</v>
      </c>
      <c r="Y24" s="77">
        <f t="shared" si="1"/>
        <v>-1265024801</v>
      </c>
      <c r="Z24" s="212">
        <f>+IF(X24&lt;&gt;0,+(Y24/X24)*100,0)</f>
        <v>-100</v>
      </c>
      <c r="AA24" s="79">
        <f>SUM(AA15:AA23)</f>
        <v>2530049601</v>
      </c>
    </row>
    <row r="25" spans="1:27" ht="12.75">
      <c r="A25" s="250" t="s">
        <v>159</v>
      </c>
      <c r="B25" s="251"/>
      <c r="C25" s="168">
        <f aca="true" t="shared" si="2" ref="C25:Y25">+C12+C24</f>
        <v>4637343098</v>
      </c>
      <c r="D25" s="168">
        <f>+D12+D24</f>
        <v>0</v>
      </c>
      <c r="E25" s="72">
        <f t="shared" si="2"/>
        <v>2642323088</v>
      </c>
      <c r="F25" s="73">
        <f t="shared" si="2"/>
        <v>2642323088</v>
      </c>
      <c r="G25" s="73">
        <f t="shared" si="2"/>
        <v>3927953354</v>
      </c>
      <c r="H25" s="73">
        <f t="shared" si="2"/>
        <v>0</v>
      </c>
      <c r="I25" s="73">
        <f t="shared" si="2"/>
        <v>4836170657</v>
      </c>
      <c r="J25" s="73">
        <f t="shared" si="2"/>
        <v>4836170657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1321161545</v>
      </c>
      <c r="Y25" s="73">
        <f t="shared" si="2"/>
        <v>-1321161545</v>
      </c>
      <c r="Z25" s="170">
        <f>+IF(X25&lt;&gt;0,+(Y25/X25)*100,0)</f>
        <v>-100</v>
      </c>
      <c r="AA25" s="74">
        <f>+AA12+AA24</f>
        <v>2642323088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163</v>
      </c>
      <c r="B31" s="182"/>
      <c r="C31" s="155">
        <v>2636575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156833351</v>
      </c>
      <c r="D32" s="155"/>
      <c r="E32" s="59">
        <v>99126037</v>
      </c>
      <c r="F32" s="60">
        <v>99126037</v>
      </c>
      <c r="G32" s="60">
        <v>208187213</v>
      </c>
      <c r="H32" s="60"/>
      <c r="I32" s="60">
        <v>168454683</v>
      </c>
      <c r="J32" s="60">
        <v>168454683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49563019</v>
      </c>
      <c r="Y32" s="60">
        <v>-49563019</v>
      </c>
      <c r="Z32" s="140">
        <v>-100</v>
      </c>
      <c r="AA32" s="62">
        <v>99126037</v>
      </c>
    </row>
    <row r="33" spans="1:27" ht="12.75">
      <c r="A33" s="249" t="s">
        <v>165</v>
      </c>
      <c r="B33" s="182"/>
      <c r="C33" s="155">
        <v>844000</v>
      </c>
      <c r="D33" s="155"/>
      <c r="E33" s="59">
        <v>3796353</v>
      </c>
      <c r="F33" s="60">
        <v>3796353</v>
      </c>
      <c r="G33" s="60">
        <v>30902510</v>
      </c>
      <c r="H33" s="60"/>
      <c r="I33" s="60">
        <v>41870053</v>
      </c>
      <c r="J33" s="60">
        <v>41870053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1898177</v>
      </c>
      <c r="Y33" s="60">
        <v>-1898177</v>
      </c>
      <c r="Z33" s="140">
        <v>-100</v>
      </c>
      <c r="AA33" s="62">
        <v>3796353</v>
      </c>
    </row>
    <row r="34" spans="1:27" ht="12.75">
      <c r="A34" s="250" t="s">
        <v>58</v>
      </c>
      <c r="B34" s="251"/>
      <c r="C34" s="168">
        <f aca="true" t="shared" si="3" ref="C34:Y34">SUM(C29:C33)</f>
        <v>160313926</v>
      </c>
      <c r="D34" s="168">
        <f>SUM(D29:D33)</f>
        <v>0</v>
      </c>
      <c r="E34" s="72">
        <f t="shared" si="3"/>
        <v>102922390</v>
      </c>
      <c r="F34" s="73">
        <f t="shared" si="3"/>
        <v>102922390</v>
      </c>
      <c r="G34" s="73">
        <f t="shared" si="3"/>
        <v>239089723</v>
      </c>
      <c r="H34" s="73">
        <f t="shared" si="3"/>
        <v>0</v>
      </c>
      <c r="I34" s="73">
        <f t="shared" si="3"/>
        <v>210324736</v>
      </c>
      <c r="J34" s="73">
        <f t="shared" si="3"/>
        <v>210324736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51461196</v>
      </c>
      <c r="Y34" s="73">
        <f t="shared" si="3"/>
        <v>-51461196</v>
      </c>
      <c r="Z34" s="170">
        <f>+IF(X34&lt;&gt;0,+(Y34/X34)*100,0)</f>
        <v>-100</v>
      </c>
      <c r="AA34" s="74">
        <f>SUM(AA29:AA33)</f>
        <v>102922390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9" t="s">
        <v>165</v>
      </c>
      <c r="B38" s="182"/>
      <c r="C38" s="155">
        <v>49217000</v>
      </c>
      <c r="D38" s="155"/>
      <c r="E38" s="59">
        <v>51510762</v>
      </c>
      <c r="F38" s="60">
        <v>51510762</v>
      </c>
      <c r="G38" s="60">
        <v>26870000</v>
      </c>
      <c r="H38" s="60"/>
      <c r="I38" s="60">
        <v>33901000</v>
      </c>
      <c r="J38" s="60">
        <v>33901000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25755381</v>
      </c>
      <c r="Y38" s="60">
        <v>-25755381</v>
      </c>
      <c r="Z38" s="140">
        <v>-100</v>
      </c>
      <c r="AA38" s="62">
        <v>51510762</v>
      </c>
    </row>
    <row r="39" spans="1:27" ht="12.75">
      <c r="A39" s="250" t="s">
        <v>59</v>
      </c>
      <c r="B39" s="253"/>
      <c r="C39" s="168">
        <f aca="true" t="shared" si="4" ref="C39:Y39">SUM(C37:C38)</f>
        <v>49217000</v>
      </c>
      <c r="D39" s="168">
        <f>SUM(D37:D38)</f>
        <v>0</v>
      </c>
      <c r="E39" s="76">
        <f t="shared" si="4"/>
        <v>51510762</v>
      </c>
      <c r="F39" s="77">
        <f t="shared" si="4"/>
        <v>51510762</v>
      </c>
      <c r="G39" s="77">
        <f t="shared" si="4"/>
        <v>26870000</v>
      </c>
      <c r="H39" s="77">
        <f t="shared" si="4"/>
        <v>0</v>
      </c>
      <c r="I39" s="77">
        <f t="shared" si="4"/>
        <v>33901000</v>
      </c>
      <c r="J39" s="77">
        <f t="shared" si="4"/>
        <v>33901000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25755381</v>
      </c>
      <c r="Y39" s="77">
        <f t="shared" si="4"/>
        <v>-25755381</v>
      </c>
      <c r="Z39" s="212">
        <f>+IF(X39&lt;&gt;0,+(Y39/X39)*100,0)</f>
        <v>-100</v>
      </c>
      <c r="AA39" s="79">
        <f>SUM(AA37:AA38)</f>
        <v>51510762</v>
      </c>
    </row>
    <row r="40" spans="1:27" ht="12.75">
      <c r="A40" s="250" t="s">
        <v>167</v>
      </c>
      <c r="B40" s="251"/>
      <c r="C40" s="168">
        <f aca="true" t="shared" si="5" ref="C40:Y40">+C34+C39</f>
        <v>209530926</v>
      </c>
      <c r="D40" s="168">
        <f>+D34+D39</f>
        <v>0</v>
      </c>
      <c r="E40" s="72">
        <f t="shared" si="5"/>
        <v>154433152</v>
      </c>
      <c r="F40" s="73">
        <f t="shared" si="5"/>
        <v>154433152</v>
      </c>
      <c r="G40" s="73">
        <f t="shared" si="5"/>
        <v>265959723</v>
      </c>
      <c r="H40" s="73">
        <f t="shared" si="5"/>
        <v>0</v>
      </c>
      <c r="I40" s="73">
        <f t="shared" si="5"/>
        <v>244225736</v>
      </c>
      <c r="J40" s="73">
        <f t="shared" si="5"/>
        <v>244225736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77216577</v>
      </c>
      <c r="Y40" s="73">
        <f t="shared" si="5"/>
        <v>-77216577</v>
      </c>
      <c r="Z40" s="170">
        <f>+IF(X40&lt;&gt;0,+(Y40/X40)*100,0)</f>
        <v>-100</v>
      </c>
      <c r="AA40" s="74">
        <f>+AA34+AA39</f>
        <v>154433152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4427812172</v>
      </c>
      <c r="D42" s="257">
        <f>+D25-D40</f>
        <v>0</v>
      </c>
      <c r="E42" s="258">
        <f t="shared" si="6"/>
        <v>2487889936</v>
      </c>
      <c r="F42" s="259">
        <f t="shared" si="6"/>
        <v>2487889936</v>
      </c>
      <c r="G42" s="259">
        <f t="shared" si="6"/>
        <v>3661993631</v>
      </c>
      <c r="H42" s="259">
        <f t="shared" si="6"/>
        <v>0</v>
      </c>
      <c r="I42" s="259">
        <f t="shared" si="6"/>
        <v>4591944921</v>
      </c>
      <c r="J42" s="259">
        <f t="shared" si="6"/>
        <v>4591944921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1243944968</v>
      </c>
      <c r="Y42" s="259">
        <f t="shared" si="6"/>
        <v>-1243944968</v>
      </c>
      <c r="Z42" s="260">
        <f>+IF(X42&lt;&gt;0,+(Y42/X42)*100,0)</f>
        <v>-100</v>
      </c>
      <c r="AA42" s="261">
        <f>+AA25-AA40</f>
        <v>2487889936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4427812172</v>
      </c>
      <c r="D45" s="155"/>
      <c r="E45" s="59">
        <v>2487889936</v>
      </c>
      <c r="F45" s="60">
        <v>2487889936</v>
      </c>
      <c r="G45" s="60">
        <v>4000367131</v>
      </c>
      <c r="H45" s="60"/>
      <c r="I45" s="60">
        <v>4930318439</v>
      </c>
      <c r="J45" s="60">
        <v>4930318439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1243944968</v>
      </c>
      <c r="Y45" s="60">
        <v>-1243944968</v>
      </c>
      <c r="Z45" s="139">
        <v>-100</v>
      </c>
      <c r="AA45" s="62">
        <v>2487889936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>
        <v>-338373343</v>
      </c>
      <c r="H46" s="60"/>
      <c r="I46" s="60">
        <v>-338373343</v>
      </c>
      <c r="J46" s="60">
        <v>-338373343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>
        <v>-157</v>
      </c>
      <c r="H47" s="60"/>
      <c r="I47" s="60">
        <v>-176</v>
      </c>
      <c r="J47" s="60">
        <v>-176</v>
      </c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4427812172</v>
      </c>
      <c r="D48" s="217">
        <f>SUM(D45:D47)</f>
        <v>0</v>
      </c>
      <c r="E48" s="264">
        <f t="shared" si="7"/>
        <v>2487889936</v>
      </c>
      <c r="F48" s="219">
        <f t="shared" si="7"/>
        <v>2487889936</v>
      </c>
      <c r="G48" s="219">
        <f t="shared" si="7"/>
        <v>3661993631</v>
      </c>
      <c r="H48" s="219">
        <f t="shared" si="7"/>
        <v>0</v>
      </c>
      <c r="I48" s="219">
        <f t="shared" si="7"/>
        <v>4591944920</v>
      </c>
      <c r="J48" s="219">
        <f t="shared" si="7"/>
        <v>4591944920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1243944968</v>
      </c>
      <c r="Y48" s="219">
        <f t="shared" si="7"/>
        <v>-1243944968</v>
      </c>
      <c r="Z48" s="265">
        <f>+IF(X48&lt;&gt;0,+(Y48/X48)*100,0)</f>
        <v>-100</v>
      </c>
      <c r="AA48" s="232">
        <f>SUM(AA45:AA47)</f>
        <v>2487889936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2037492</v>
      </c>
      <c r="D7" s="155"/>
      <c r="E7" s="59">
        <v>533865</v>
      </c>
      <c r="F7" s="60">
        <v>533865</v>
      </c>
      <c r="G7" s="60">
        <v>39160</v>
      </c>
      <c r="H7" s="60">
        <v>101827</v>
      </c>
      <c r="I7" s="60">
        <v>42032</v>
      </c>
      <c r="J7" s="60">
        <v>183019</v>
      </c>
      <c r="K7" s="60">
        <v>44247</v>
      </c>
      <c r="L7" s="60">
        <v>44765</v>
      </c>
      <c r="M7" s="60">
        <v>44872</v>
      </c>
      <c r="N7" s="60">
        <v>133884</v>
      </c>
      <c r="O7" s="60"/>
      <c r="P7" s="60"/>
      <c r="Q7" s="60"/>
      <c r="R7" s="60"/>
      <c r="S7" s="60"/>
      <c r="T7" s="60"/>
      <c r="U7" s="60"/>
      <c r="V7" s="60"/>
      <c r="W7" s="60">
        <v>316903</v>
      </c>
      <c r="X7" s="60">
        <v>266928</v>
      </c>
      <c r="Y7" s="60">
        <v>49975</v>
      </c>
      <c r="Z7" s="140">
        <v>18.72</v>
      </c>
      <c r="AA7" s="62">
        <v>533865</v>
      </c>
    </row>
    <row r="8" spans="1:27" ht="12.75">
      <c r="A8" s="249" t="s">
        <v>178</v>
      </c>
      <c r="B8" s="182"/>
      <c r="C8" s="155">
        <v>216884</v>
      </c>
      <c r="D8" s="155"/>
      <c r="E8" s="59">
        <v>1674731</v>
      </c>
      <c r="F8" s="60">
        <v>1674731</v>
      </c>
      <c r="G8" s="60">
        <v>6923765</v>
      </c>
      <c r="H8" s="60">
        <v>13890797</v>
      </c>
      <c r="I8" s="60">
        <v>266763</v>
      </c>
      <c r="J8" s="60">
        <v>21081325</v>
      </c>
      <c r="K8" s="60">
        <v>7034145</v>
      </c>
      <c r="L8" s="60">
        <v>5213472</v>
      </c>
      <c r="M8" s="60">
        <v>1195400</v>
      </c>
      <c r="N8" s="60">
        <v>13443017</v>
      </c>
      <c r="O8" s="60"/>
      <c r="P8" s="60"/>
      <c r="Q8" s="60"/>
      <c r="R8" s="60"/>
      <c r="S8" s="60"/>
      <c r="T8" s="60"/>
      <c r="U8" s="60"/>
      <c r="V8" s="60"/>
      <c r="W8" s="60">
        <v>34524342</v>
      </c>
      <c r="X8" s="60">
        <v>837360</v>
      </c>
      <c r="Y8" s="60">
        <v>33686982</v>
      </c>
      <c r="Z8" s="140">
        <v>4023</v>
      </c>
      <c r="AA8" s="62">
        <v>1674731</v>
      </c>
    </row>
    <row r="9" spans="1:27" ht="12.75">
      <c r="A9" s="249" t="s">
        <v>179</v>
      </c>
      <c r="B9" s="182"/>
      <c r="C9" s="155">
        <v>613966092</v>
      </c>
      <c r="D9" s="155"/>
      <c r="E9" s="59">
        <v>699511000</v>
      </c>
      <c r="F9" s="60">
        <v>699511000</v>
      </c>
      <c r="G9" s="60">
        <v>290154000</v>
      </c>
      <c r="H9" s="60">
        <v>2185000</v>
      </c>
      <c r="I9" s="60"/>
      <c r="J9" s="60">
        <v>292339000</v>
      </c>
      <c r="K9" s="60"/>
      <c r="L9" s="60">
        <v>574000</v>
      </c>
      <c r="M9" s="60">
        <v>231584000</v>
      </c>
      <c r="N9" s="60">
        <v>232158000</v>
      </c>
      <c r="O9" s="60"/>
      <c r="P9" s="60"/>
      <c r="Q9" s="60"/>
      <c r="R9" s="60"/>
      <c r="S9" s="60"/>
      <c r="T9" s="60"/>
      <c r="U9" s="60"/>
      <c r="V9" s="60"/>
      <c r="W9" s="60">
        <v>524497000</v>
      </c>
      <c r="X9" s="60">
        <v>505470700</v>
      </c>
      <c r="Y9" s="60">
        <v>19026300</v>
      </c>
      <c r="Z9" s="140">
        <v>3.76</v>
      </c>
      <c r="AA9" s="62">
        <v>699511000</v>
      </c>
    </row>
    <row r="10" spans="1:27" ht="12.75">
      <c r="A10" s="249" t="s">
        <v>180</v>
      </c>
      <c r="B10" s="182"/>
      <c r="C10" s="155">
        <v>251888851</v>
      </c>
      <c r="D10" s="155"/>
      <c r="E10" s="59">
        <v>295614000</v>
      </c>
      <c r="F10" s="60">
        <v>295614000</v>
      </c>
      <c r="G10" s="60"/>
      <c r="H10" s="60">
        <v>1778000</v>
      </c>
      <c r="I10" s="60">
        <v>26942000</v>
      </c>
      <c r="J10" s="60">
        <v>28720000</v>
      </c>
      <c r="K10" s="60">
        <v>28488000</v>
      </c>
      <c r="L10" s="60"/>
      <c r="M10" s="60">
        <v>79304000</v>
      </c>
      <c r="N10" s="60">
        <v>107792000</v>
      </c>
      <c r="O10" s="60"/>
      <c r="P10" s="60"/>
      <c r="Q10" s="60"/>
      <c r="R10" s="60"/>
      <c r="S10" s="60"/>
      <c r="T10" s="60"/>
      <c r="U10" s="60"/>
      <c r="V10" s="60"/>
      <c r="W10" s="60">
        <v>136512000</v>
      </c>
      <c r="X10" s="60">
        <v>236999200</v>
      </c>
      <c r="Y10" s="60">
        <v>-100487200</v>
      </c>
      <c r="Z10" s="140">
        <v>-42.4</v>
      </c>
      <c r="AA10" s="62">
        <v>295614000</v>
      </c>
    </row>
    <row r="11" spans="1:27" ht="12.75">
      <c r="A11" s="249" t="s">
        <v>181</v>
      </c>
      <c r="B11" s="182"/>
      <c r="C11" s="155">
        <v>11233629</v>
      </c>
      <c r="D11" s="155"/>
      <c r="E11" s="59"/>
      <c r="F11" s="60"/>
      <c r="G11" s="60">
        <v>662463</v>
      </c>
      <c r="H11" s="60">
        <v>431457</v>
      </c>
      <c r="I11" s="60">
        <v>3520249</v>
      </c>
      <c r="J11" s="60">
        <v>4614169</v>
      </c>
      <c r="K11" s="60">
        <v>1226581</v>
      </c>
      <c r="L11" s="60">
        <v>1237427</v>
      </c>
      <c r="M11" s="60">
        <v>673431</v>
      </c>
      <c r="N11" s="60">
        <v>3137439</v>
      </c>
      <c r="O11" s="60"/>
      <c r="P11" s="60"/>
      <c r="Q11" s="60"/>
      <c r="R11" s="60"/>
      <c r="S11" s="60"/>
      <c r="T11" s="60"/>
      <c r="U11" s="60"/>
      <c r="V11" s="60"/>
      <c r="W11" s="60">
        <v>7751608</v>
      </c>
      <c r="X11" s="60"/>
      <c r="Y11" s="60">
        <v>7751608</v>
      </c>
      <c r="Z11" s="140"/>
      <c r="AA11" s="62"/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-444453173</v>
      </c>
      <c r="D14" s="155"/>
      <c r="E14" s="59">
        <v>-568935727</v>
      </c>
      <c r="F14" s="60">
        <v>-568935727</v>
      </c>
      <c r="G14" s="60">
        <v>-39410005</v>
      </c>
      <c r="H14" s="60">
        <v>-53667516</v>
      </c>
      <c r="I14" s="60">
        <v>-84130473</v>
      </c>
      <c r="J14" s="60">
        <v>-177207994</v>
      </c>
      <c r="K14" s="60">
        <v>-41196473</v>
      </c>
      <c r="L14" s="60">
        <v>-72020832</v>
      </c>
      <c r="M14" s="60">
        <v>-44505562</v>
      </c>
      <c r="N14" s="60">
        <v>-157722867</v>
      </c>
      <c r="O14" s="60"/>
      <c r="P14" s="60"/>
      <c r="Q14" s="60"/>
      <c r="R14" s="60"/>
      <c r="S14" s="60"/>
      <c r="T14" s="60"/>
      <c r="U14" s="60"/>
      <c r="V14" s="60"/>
      <c r="W14" s="60">
        <v>-334930861</v>
      </c>
      <c r="X14" s="60">
        <v>-287467854</v>
      </c>
      <c r="Y14" s="60">
        <v>-47463007</v>
      </c>
      <c r="Z14" s="140">
        <v>16.51</v>
      </c>
      <c r="AA14" s="62">
        <v>-568935727</v>
      </c>
    </row>
    <row r="15" spans="1:27" ht="12.75">
      <c r="A15" s="249" t="s">
        <v>40</v>
      </c>
      <c r="B15" s="182"/>
      <c r="C15" s="155"/>
      <c r="D15" s="155"/>
      <c r="E15" s="59">
        <v>-500000</v>
      </c>
      <c r="F15" s="60">
        <v>-500000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-249996</v>
      </c>
      <c r="Y15" s="60">
        <v>249996</v>
      </c>
      <c r="Z15" s="140">
        <v>-100</v>
      </c>
      <c r="AA15" s="62">
        <v>-500000</v>
      </c>
    </row>
    <row r="16" spans="1:27" ht="12.75">
      <c r="A16" s="249" t="s">
        <v>42</v>
      </c>
      <c r="B16" s="182"/>
      <c r="C16" s="155">
        <v>-12831239</v>
      </c>
      <c r="D16" s="155"/>
      <c r="E16" s="59">
        <v>-18142000</v>
      </c>
      <c r="F16" s="60">
        <v>-18142000</v>
      </c>
      <c r="G16" s="60"/>
      <c r="H16" s="60"/>
      <c r="I16" s="60"/>
      <c r="J16" s="60"/>
      <c r="K16" s="60">
        <v>-6000000</v>
      </c>
      <c r="L16" s="60">
        <v>-3000000</v>
      </c>
      <c r="M16" s="60"/>
      <c r="N16" s="60">
        <v>-9000000</v>
      </c>
      <c r="O16" s="60"/>
      <c r="P16" s="60"/>
      <c r="Q16" s="60"/>
      <c r="R16" s="60"/>
      <c r="S16" s="60"/>
      <c r="T16" s="60"/>
      <c r="U16" s="60"/>
      <c r="V16" s="60"/>
      <c r="W16" s="60">
        <v>-9000000</v>
      </c>
      <c r="X16" s="60">
        <v>-11570998</v>
      </c>
      <c r="Y16" s="60">
        <v>2570998</v>
      </c>
      <c r="Z16" s="140">
        <v>-22.22</v>
      </c>
      <c r="AA16" s="62">
        <v>-18142000</v>
      </c>
    </row>
    <row r="17" spans="1:27" ht="12.75">
      <c r="A17" s="250" t="s">
        <v>185</v>
      </c>
      <c r="B17" s="251"/>
      <c r="C17" s="168">
        <f aca="true" t="shared" si="0" ref="C17:Y17">SUM(C6:C16)</f>
        <v>422058536</v>
      </c>
      <c r="D17" s="168">
        <f t="shared" si="0"/>
        <v>0</v>
      </c>
      <c r="E17" s="72">
        <f t="shared" si="0"/>
        <v>409755869</v>
      </c>
      <c r="F17" s="73">
        <f t="shared" si="0"/>
        <v>409755869</v>
      </c>
      <c r="G17" s="73">
        <f t="shared" si="0"/>
        <v>258369383</v>
      </c>
      <c r="H17" s="73">
        <f t="shared" si="0"/>
        <v>-35280435</v>
      </c>
      <c r="I17" s="73">
        <f t="shared" si="0"/>
        <v>-53359429</v>
      </c>
      <c r="J17" s="73">
        <f t="shared" si="0"/>
        <v>169729519</v>
      </c>
      <c r="K17" s="73">
        <f t="shared" si="0"/>
        <v>-10403500</v>
      </c>
      <c r="L17" s="73">
        <f t="shared" si="0"/>
        <v>-67951168</v>
      </c>
      <c r="M17" s="73">
        <f t="shared" si="0"/>
        <v>268296141</v>
      </c>
      <c r="N17" s="73">
        <f t="shared" si="0"/>
        <v>189941473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359670992</v>
      </c>
      <c r="X17" s="73">
        <f t="shared" si="0"/>
        <v>444285340</v>
      </c>
      <c r="Y17" s="73">
        <f t="shared" si="0"/>
        <v>-84614348</v>
      </c>
      <c r="Z17" s="170">
        <f>+IF(X17&lt;&gt;0,+(Y17/X17)*100,0)</f>
        <v>-19.045046140842732</v>
      </c>
      <c r="AA17" s="74">
        <f>SUM(AA6:AA16)</f>
        <v>409755869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>
        <v>-221111304</v>
      </c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-114194729</v>
      </c>
      <c r="D26" s="155"/>
      <c r="E26" s="59">
        <v>-306210300</v>
      </c>
      <c r="F26" s="60">
        <v>-306210300</v>
      </c>
      <c r="G26" s="60">
        <v>-3472664</v>
      </c>
      <c r="H26" s="60">
        <v>-68650</v>
      </c>
      <c r="I26" s="60">
        <v>-26521416</v>
      </c>
      <c r="J26" s="60">
        <v>-30062730</v>
      </c>
      <c r="K26" s="60">
        <v>-28573893</v>
      </c>
      <c r="L26" s="60">
        <v>-257952</v>
      </c>
      <c r="M26" s="60">
        <v>-100117657</v>
      </c>
      <c r="N26" s="60">
        <v>-128949502</v>
      </c>
      <c r="O26" s="60"/>
      <c r="P26" s="60"/>
      <c r="Q26" s="60"/>
      <c r="R26" s="60"/>
      <c r="S26" s="60"/>
      <c r="T26" s="60"/>
      <c r="U26" s="60"/>
      <c r="V26" s="60"/>
      <c r="W26" s="60">
        <v>-159012232</v>
      </c>
      <c r="X26" s="60">
        <v>-153105150</v>
      </c>
      <c r="Y26" s="60">
        <v>-5907082</v>
      </c>
      <c r="Z26" s="140">
        <v>3.86</v>
      </c>
      <c r="AA26" s="62">
        <v>-306210300</v>
      </c>
    </row>
    <row r="27" spans="1:27" ht="12.75">
      <c r="A27" s="250" t="s">
        <v>192</v>
      </c>
      <c r="B27" s="251"/>
      <c r="C27" s="168">
        <f aca="true" t="shared" si="1" ref="C27:Y27">SUM(C21:C26)</f>
        <v>-335306033</v>
      </c>
      <c r="D27" s="168">
        <f>SUM(D21:D26)</f>
        <v>0</v>
      </c>
      <c r="E27" s="72">
        <f t="shared" si="1"/>
        <v>-306210300</v>
      </c>
      <c r="F27" s="73">
        <f t="shared" si="1"/>
        <v>-306210300</v>
      </c>
      <c r="G27" s="73">
        <f t="shared" si="1"/>
        <v>-3472664</v>
      </c>
      <c r="H27" s="73">
        <f t="shared" si="1"/>
        <v>-68650</v>
      </c>
      <c r="I27" s="73">
        <f t="shared" si="1"/>
        <v>-26521416</v>
      </c>
      <c r="J27" s="73">
        <f t="shared" si="1"/>
        <v>-30062730</v>
      </c>
      <c r="K27" s="73">
        <f t="shared" si="1"/>
        <v>-28573893</v>
      </c>
      <c r="L27" s="73">
        <f t="shared" si="1"/>
        <v>-257952</v>
      </c>
      <c r="M27" s="73">
        <f t="shared" si="1"/>
        <v>-100117657</v>
      </c>
      <c r="N27" s="73">
        <f t="shared" si="1"/>
        <v>-128949502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-159012232</v>
      </c>
      <c r="X27" s="73">
        <f t="shared" si="1"/>
        <v>-153105150</v>
      </c>
      <c r="Y27" s="73">
        <f t="shared" si="1"/>
        <v>-5907082</v>
      </c>
      <c r="Z27" s="170">
        <f>+IF(X27&lt;&gt;0,+(Y27/X27)*100,0)</f>
        <v>3.8581863510143193</v>
      </c>
      <c r="AA27" s="74">
        <f>SUM(AA21:AA26)</f>
        <v>-306210300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50" t="s">
        <v>198</v>
      </c>
      <c r="B36" s="251"/>
      <c r="C36" s="168">
        <f aca="true" t="shared" si="2" ref="C36:Y36">SUM(C31:C35)</f>
        <v>0</v>
      </c>
      <c r="D36" s="168">
        <f>SUM(D31:D35)</f>
        <v>0</v>
      </c>
      <c r="E36" s="72">
        <f t="shared" si="2"/>
        <v>0</v>
      </c>
      <c r="F36" s="73">
        <f t="shared" si="2"/>
        <v>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86752503</v>
      </c>
      <c r="D38" s="153">
        <f>+D17+D27+D36</f>
        <v>0</v>
      </c>
      <c r="E38" s="99">
        <f t="shared" si="3"/>
        <v>103545569</v>
      </c>
      <c r="F38" s="100">
        <f t="shared" si="3"/>
        <v>103545569</v>
      </c>
      <c r="G38" s="100">
        <f t="shared" si="3"/>
        <v>254896719</v>
      </c>
      <c r="H38" s="100">
        <f t="shared" si="3"/>
        <v>-35349085</v>
      </c>
      <c r="I38" s="100">
        <f t="shared" si="3"/>
        <v>-79880845</v>
      </c>
      <c r="J38" s="100">
        <f t="shared" si="3"/>
        <v>139666789</v>
      </c>
      <c r="K38" s="100">
        <f t="shared" si="3"/>
        <v>-38977393</v>
      </c>
      <c r="L38" s="100">
        <f t="shared" si="3"/>
        <v>-68209120</v>
      </c>
      <c r="M38" s="100">
        <f t="shared" si="3"/>
        <v>168178484</v>
      </c>
      <c r="N38" s="100">
        <f t="shared" si="3"/>
        <v>60991971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200658760</v>
      </c>
      <c r="X38" s="100">
        <f t="shared" si="3"/>
        <v>291180190</v>
      </c>
      <c r="Y38" s="100">
        <f t="shared" si="3"/>
        <v>-90521430</v>
      </c>
      <c r="Z38" s="137">
        <f>+IF(X38&lt;&gt;0,+(Y38/X38)*100,0)</f>
        <v>-31.087770771768504</v>
      </c>
      <c r="AA38" s="102">
        <f>+AA17+AA27+AA36</f>
        <v>103545569</v>
      </c>
    </row>
    <row r="39" spans="1:27" ht="12.75">
      <c r="A39" s="249" t="s">
        <v>200</v>
      </c>
      <c r="B39" s="182"/>
      <c r="C39" s="153">
        <v>13823500</v>
      </c>
      <c r="D39" s="153"/>
      <c r="E39" s="99">
        <v>100000000</v>
      </c>
      <c r="F39" s="100">
        <v>100000000</v>
      </c>
      <c r="G39" s="100">
        <v>101753796</v>
      </c>
      <c r="H39" s="100">
        <v>356650515</v>
      </c>
      <c r="I39" s="100">
        <v>321301430</v>
      </c>
      <c r="J39" s="100">
        <v>101753796</v>
      </c>
      <c r="K39" s="100">
        <v>241420585</v>
      </c>
      <c r="L39" s="100">
        <v>202443192</v>
      </c>
      <c r="M39" s="100">
        <v>134234072</v>
      </c>
      <c r="N39" s="100">
        <v>241420585</v>
      </c>
      <c r="O39" s="100"/>
      <c r="P39" s="100"/>
      <c r="Q39" s="100"/>
      <c r="R39" s="100"/>
      <c r="S39" s="100"/>
      <c r="T39" s="100"/>
      <c r="U39" s="100"/>
      <c r="V39" s="100"/>
      <c r="W39" s="100">
        <v>101753796</v>
      </c>
      <c r="X39" s="100">
        <v>100000000</v>
      </c>
      <c r="Y39" s="100">
        <v>1753796</v>
      </c>
      <c r="Z39" s="137">
        <v>1.75</v>
      </c>
      <c r="AA39" s="102">
        <v>100000000</v>
      </c>
    </row>
    <row r="40" spans="1:27" ht="12.75">
      <c r="A40" s="269" t="s">
        <v>201</v>
      </c>
      <c r="B40" s="256"/>
      <c r="C40" s="257">
        <v>100576003</v>
      </c>
      <c r="D40" s="257"/>
      <c r="E40" s="258">
        <v>203545569</v>
      </c>
      <c r="F40" s="259">
        <v>203545569</v>
      </c>
      <c r="G40" s="259">
        <v>356650515</v>
      </c>
      <c r="H40" s="259">
        <v>321301430</v>
      </c>
      <c r="I40" s="259">
        <v>241420585</v>
      </c>
      <c r="J40" s="259">
        <v>241420585</v>
      </c>
      <c r="K40" s="259">
        <v>202443192</v>
      </c>
      <c r="L40" s="259">
        <v>134234072</v>
      </c>
      <c r="M40" s="259">
        <v>302412556</v>
      </c>
      <c r="N40" s="259">
        <v>302412556</v>
      </c>
      <c r="O40" s="259"/>
      <c r="P40" s="259"/>
      <c r="Q40" s="259"/>
      <c r="R40" s="259"/>
      <c r="S40" s="259"/>
      <c r="T40" s="259"/>
      <c r="U40" s="259"/>
      <c r="V40" s="259"/>
      <c r="W40" s="259">
        <v>302412556</v>
      </c>
      <c r="X40" s="259">
        <v>391180190</v>
      </c>
      <c r="Y40" s="259">
        <v>-88767634</v>
      </c>
      <c r="Z40" s="260">
        <v>-22.69</v>
      </c>
      <c r="AA40" s="261">
        <v>203545569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221111304</v>
      </c>
      <c r="D5" s="200">
        <f t="shared" si="0"/>
        <v>0</v>
      </c>
      <c r="E5" s="106">
        <f t="shared" si="0"/>
        <v>306210300</v>
      </c>
      <c r="F5" s="106">
        <f t="shared" si="0"/>
        <v>306210300</v>
      </c>
      <c r="G5" s="106">
        <f t="shared" si="0"/>
        <v>0</v>
      </c>
      <c r="H5" s="106">
        <f t="shared" si="0"/>
        <v>0</v>
      </c>
      <c r="I5" s="106">
        <f t="shared" si="0"/>
        <v>24345824</v>
      </c>
      <c r="J5" s="106">
        <f t="shared" si="0"/>
        <v>24345824</v>
      </c>
      <c r="K5" s="106">
        <f t="shared" si="0"/>
        <v>24099200</v>
      </c>
      <c r="L5" s="106">
        <f t="shared" si="0"/>
        <v>257952</v>
      </c>
      <c r="M5" s="106">
        <f t="shared" si="0"/>
        <v>79081765</v>
      </c>
      <c r="N5" s="106">
        <f t="shared" si="0"/>
        <v>103438917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127784741</v>
      </c>
      <c r="X5" s="106">
        <f t="shared" si="0"/>
        <v>153105150</v>
      </c>
      <c r="Y5" s="106">
        <f t="shared" si="0"/>
        <v>-25320409</v>
      </c>
      <c r="Z5" s="201">
        <f>+IF(X5&lt;&gt;0,+(Y5/X5)*100,0)</f>
        <v>-16.53792116071863</v>
      </c>
      <c r="AA5" s="199">
        <f>SUM(AA11:AA18)</f>
        <v>306210300</v>
      </c>
    </row>
    <row r="6" spans="1:27" ht="12.75">
      <c r="A6" s="291" t="s">
        <v>206</v>
      </c>
      <c r="B6" s="142"/>
      <c r="C6" s="62"/>
      <c r="D6" s="156"/>
      <c r="E6" s="60">
        <v>2540000</v>
      </c>
      <c r="F6" s="60">
        <v>2540000</v>
      </c>
      <c r="G6" s="60"/>
      <c r="H6" s="60"/>
      <c r="I6" s="60"/>
      <c r="J6" s="60"/>
      <c r="K6" s="60">
        <v>370910</v>
      </c>
      <c r="L6" s="60"/>
      <c r="M6" s="60">
        <v>267711</v>
      </c>
      <c r="N6" s="60">
        <v>638621</v>
      </c>
      <c r="O6" s="60"/>
      <c r="P6" s="60"/>
      <c r="Q6" s="60"/>
      <c r="R6" s="60"/>
      <c r="S6" s="60"/>
      <c r="T6" s="60"/>
      <c r="U6" s="60"/>
      <c r="V6" s="60"/>
      <c r="W6" s="60">
        <v>638621</v>
      </c>
      <c r="X6" s="60">
        <v>1270000</v>
      </c>
      <c r="Y6" s="60">
        <v>-631379</v>
      </c>
      <c r="Z6" s="140">
        <v>-49.71</v>
      </c>
      <c r="AA6" s="155">
        <v>2540000</v>
      </c>
    </row>
    <row r="7" spans="1:27" ht="12.75">
      <c r="A7" s="291" t="s">
        <v>207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208</v>
      </c>
      <c r="B8" s="142"/>
      <c r="C8" s="62">
        <v>218527831</v>
      </c>
      <c r="D8" s="156"/>
      <c r="E8" s="60">
        <v>166537000</v>
      </c>
      <c r="F8" s="60">
        <v>166537000</v>
      </c>
      <c r="G8" s="60"/>
      <c r="H8" s="60"/>
      <c r="I8" s="60">
        <v>17209845</v>
      </c>
      <c r="J8" s="60">
        <v>17209845</v>
      </c>
      <c r="K8" s="60">
        <v>15560919</v>
      </c>
      <c r="L8" s="60"/>
      <c r="M8" s="60">
        <v>26870698</v>
      </c>
      <c r="N8" s="60">
        <v>42431617</v>
      </c>
      <c r="O8" s="60"/>
      <c r="P8" s="60"/>
      <c r="Q8" s="60"/>
      <c r="R8" s="60"/>
      <c r="S8" s="60"/>
      <c r="T8" s="60"/>
      <c r="U8" s="60"/>
      <c r="V8" s="60"/>
      <c r="W8" s="60">
        <v>59641462</v>
      </c>
      <c r="X8" s="60">
        <v>83268500</v>
      </c>
      <c r="Y8" s="60">
        <v>-23627038</v>
      </c>
      <c r="Z8" s="140">
        <v>-28.37</v>
      </c>
      <c r="AA8" s="155">
        <v>166537000</v>
      </c>
    </row>
    <row r="9" spans="1:27" ht="12.75">
      <c r="A9" s="291" t="s">
        <v>209</v>
      </c>
      <c r="B9" s="142"/>
      <c r="C9" s="62"/>
      <c r="D9" s="156"/>
      <c r="E9" s="60">
        <v>120531000</v>
      </c>
      <c r="F9" s="60">
        <v>120531000</v>
      </c>
      <c r="G9" s="60"/>
      <c r="H9" s="60"/>
      <c r="I9" s="60">
        <v>7135979</v>
      </c>
      <c r="J9" s="60">
        <v>7135979</v>
      </c>
      <c r="K9" s="60">
        <v>8167371</v>
      </c>
      <c r="L9" s="60"/>
      <c r="M9" s="60">
        <v>51943356</v>
      </c>
      <c r="N9" s="60">
        <v>60110727</v>
      </c>
      <c r="O9" s="60"/>
      <c r="P9" s="60"/>
      <c r="Q9" s="60"/>
      <c r="R9" s="60"/>
      <c r="S9" s="60"/>
      <c r="T9" s="60"/>
      <c r="U9" s="60"/>
      <c r="V9" s="60"/>
      <c r="W9" s="60">
        <v>67246706</v>
      </c>
      <c r="X9" s="60">
        <v>60265500</v>
      </c>
      <c r="Y9" s="60">
        <v>6981206</v>
      </c>
      <c r="Z9" s="140">
        <v>11.58</v>
      </c>
      <c r="AA9" s="155">
        <v>120531000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218527831</v>
      </c>
      <c r="D11" s="294">
        <f t="shared" si="1"/>
        <v>0</v>
      </c>
      <c r="E11" s="295">
        <f t="shared" si="1"/>
        <v>289608000</v>
      </c>
      <c r="F11" s="295">
        <f t="shared" si="1"/>
        <v>289608000</v>
      </c>
      <c r="G11" s="295">
        <f t="shared" si="1"/>
        <v>0</v>
      </c>
      <c r="H11" s="295">
        <f t="shared" si="1"/>
        <v>0</v>
      </c>
      <c r="I11" s="295">
        <f t="shared" si="1"/>
        <v>24345824</v>
      </c>
      <c r="J11" s="295">
        <f t="shared" si="1"/>
        <v>24345824</v>
      </c>
      <c r="K11" s="295">
        <f t="shared" si="1"/>
        <v>24099200</v>
      </c>
      <c r="L11" s="295">
        <f t="shared" si="1"/>
        <v>0</v>
      </c>
      <c r="M11" s="295">
        <f t="shared" si="1"/>
        <v>79081765</v>
      </c>
      <c r="N11" s="295">
        <f t="shared" si="1"/>
        <v>103180965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127526789</v>
      </c>
      <c r="X11" s="295">
        <f t="shared" si="1"/>
        <v>144804000</v>
      </c>
      <c r="Y11" s="295">
        <f t="shared" si="1"/>
        <v>-17277211</v>
      </c>
      <c r="Z11" s="296">
        <f>+IF(X11&lt;&gt;0,+(Y11/X11)*100,0)</f>
        <v>-11.931445954531643</v>
      </c>
      <c r="AA11" s="297">
        <f>SUM(AA6:AA10)</f>
        <v>289608000</v>
      </c>
    </row>
    <row r="12" spans="1:27" ht="12.75">
      <c r="A12" s="298" t="s">
        <v>212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2583473</v>
      </c>
      <c r="D15" s="156"/>
      <c r="E15" s="60">
        <v>14602300</v>
      </c>
      <c r="F15" s="60">
        <v>14602300</v>
      </c>
      <c r="G15" s="60"/>
      <c r="H15" s="60"/>
      <c r="I15" s="60"/>
      <c r="J15" s="60"/>
      <c r="K15" s="60"/>
      <c r="L15" s="60">
        <v>198000</v>
      </c>
      <c r="M15" s="60"/>
      <c r="N15" s="60">
        <v>198000</v>
      </c>
      <c r="O15" s="60"/>
      <c r="P15" s="60"/>
      <c r="Q15" s="60"/>
      <c r="R15" s="60"/>
      <c r="S15" s="60"/>
      <c r="T15" s="60"/>
      <c r="U15" s="60"/>
      <c r="V15" s="60"/>
      <c r="W15" s="60">
        <v>198000</v>
      </c>
      <c r="X15" s="60">
        <v>7301150</v>
      </c>
      <c r="Y15" s="60">
        <v>-7103150</v>
      </c>
      <c r="Z15" s="140">
        <v>-97.29</v>
      </c>
      <c r="AA15" s="155">
        <v>14602300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/>
      <c r="D18" s="276"/>
      <c r="E18" s="82">
        <v>2000000</v>
      </c>
      <c r="F18" s="82">
        <v>2000000</v>
      </c>
      <c r="G18" s="82"/>
      <c r="H18" s="82"/>
      <c r="I18" s="82"/>
      <c r="J18" s="82"/>
      <c r="K18" s="82"/>
      <c r="L18" s="82">
        <v>59952</v>
      </c>
      <c r="M18" s="82"/>
      <c r="N18" s="82">
        <v>59952</v>
      </c>
      <c r="O18" s="82"/>
      <c r="P18" s="82"/>
      <c r="Q18" s="82"/>
      <c r="R18" s="82"/>
      <c r="S18" s="82"/>
      <c r="T18" s="82"/>
      <c r="U18" s="82"/>
      <c r="V18" s="82"/>
      <c r="W18" s="82">
        <v>59952</v>
      </c>
      <c r="X18" s="82">
        <v>1000000</v>
      </c>
      <c r="Y18" s="82">
        <v>-940048</v>
      </c>
      <c r="Z18" s="270">
        <v>-94</v>
      </c>
      <c r="AA18" s="278">
        <v>2000000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206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207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212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2540000</v>
      </c>
      <c r="F36" s="60">
        <f t="shared" si="4"/>
        <v>2540000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370910</v>
      </c>
      <c r="L36" s="60">
        <f t="shared" si="4"/>
        <v>0</v>
      </c>
      <c r="M36" s="60">
        <f t="shared" si="4"/>
        <v>267711</v>
      </c>
      <c r="N36" s="60">
        <f t="shared" si="4"/>
        <v>638621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638621</v>
      </c>
      <c r="X36" s="60">
        <f t="shared" si="4"/>
        <v>1270000</v>
      </c>
      <c r="Y36" s="60">
        <f t="shared" si="4"/>
        <v>-631379</v>
      </c>
      <c r="Z36" s="140">
        <f aca="true" t="shared" si="5" ref="Z36:Z49">+IF(X36&lt;&gt;0,+(Y36/X36)*100,0)</f>
        <v>-49.71488188976378</v>
      </c>
      <c r="AA36" s="155">
        <f>AA6+AA21</f>
        <v>2540000</v>
      </c>
    </row>
    <row r="37" spans="1:27" ht="12.75">
      <c r="A37" s="291" t="s">
        <v>207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208</v>
      </c>
      <c r="B38" s="142"/>
      <c r="C38" s="62">
        <f t="shared" si="4"/>
        <v>218527831</v>
      </c>
      <c r="D38" s="156">
        <f t="shared" si="4"/>
        <v>0</v>
      </c>
      <c r="E38" s="60">
        <f t="shared" si="4"/>
        <v>166537000</v>
      </c>
      <c r="F38" s="60">
        <f t="shared" si="4"/>
        <v>166537000</v>
      </c>
      <c r="G38" s="60">
        <f t="shared" si="4"/>
        <v>0</v>
      </c>
      <c r="H38" s="60">
        <f t="shared" si="4"/>
        <v>0</v>
      </c>
      <c r="I38" s="60">
        <f t="shared" si="4"/>
        <v>17209845</v>
      </c>
      <c r="J38" s="60">
        <f t="shared" si="4"/>
        <v>17209845</v>
      </c>
      <c r="K38" s="60">
        <f t="shared" si="4"/>
        <v>15560919</v>
      </c>
      <c r="L38" s="60">
        <f t="shared" si="4"/>
        <v>0</v>
      </c>
      <c r="M38" s="60">
        <f t="shared" si="4"/>
        <v>26870698</v>
      </c>
      <c r="N38" s="60">
        <f t="shared" si="4"/>
        <v>42431617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59641462</v>
      </c>
      <c r="X38" s="60">
        <f t="shared" si="4"/>
        <v>83268500</v>
      </c>
      <c r="Y38" s="60">
        <f t="shared" si="4"/>
        <v>-23627038</v>
      </c>
      <c r="Z38" s="140">
        <f t="shared" si="5"/>
        <v>-28.374520977320355</v>
      </c>
      <c r="AA38" s="155">
        <f>AA8+AA23</f>
        <v>166537000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120531000</v>
      </c>
      <c r="F39" s="60">
        <f t="shared" si="4"/>
        <v>120531000</v>
      </c>
      <c r="G39" s="60">
        <f t="shared" si="4"/>
        <v>0</v>
      </c>
      <c r="H39" s="60">
        <f t="shared" si="4"/>
        <v>0</v>
      </c>
      <c r="I39" s="60">
        <f t="shared" si="4"/>
        <v>7135979</v>
      </c>
      <c r="J39" s="60">
        <f t="shared" si="4"/>
        <v>7135979</v>
      </c>
      <c r="K39" s="60">
        <f t="shared" si="4"/>
        <v>8167371</v>
      </c>
      <c r="L39" s="60">
        <f t="shared" si="4"/>
        <v>0</v>
      </c>
      <c r="M39" s="60">
        <f t="shared" si="4"/>
        <v>51943356</v>
      </c>
      <c r="N39" s="60">
        <f t="shared" si="4"/>
        <v>60110727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67246706</v>
      </c>
      <c r="X39" s="60">
        <f t="shared" si="4"/>
        <v>60265500</v>
      </c>
      <c r="Y39" s="60">
        <f t="shared" si="4"/>
        <v>6981206</v>
      </c>
      <c r="Z39" s="140">
        <f t="shared" si="5"/>
        <v>11.58408376268346</v>
      </c>
      <c r="AA39" s="155">
        <f>AA9+AA24</f>
        <v>120531000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218527831</v>
      </c>
      <c r="D41" s="294">
        <f t="shared" si="6"/>
        <v>0</v>
      </c>
      <c r="E41" s="295">
        <f t="shared" si="6"/>
        <v>289608000</v>
      </c>
      <c r="F41" s="295">
        <f t="shared" si="6"/>
        <v>289608000</v>
      </c>
      <c r="G41" s="295">
        <f t="shared" si="6"/>
        <v>0</v>
      </c>
      <c r="H41" s="295">
        <f t="shared" si="6"/>
        <v>0</v>
      </c>
      <c r="I41" s="295">
        <f t="shared" si="6"/>
        <v>24345824</v>
      </c>
      <c r="J41" s="295">
        <f t="shared" si="6"/>
        <v>24345824</v>
      </c>
      <c r="K41" s="295">
        <f t="shared" si="6"/>
        <v>24099200</v>
      </c>
      <c r="L41" s="295">
        <f t="shared" si="6"/>
        <v>0</v>
      </c>
      <c r="M41" s="295">
        <f t="shared" si="6"/>
        <v>79081765</v>
      </c>
      <c r="N41" s="295">
        <f t="shared" si="6"/>
        <v>103180965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127526789</v>
      </c>
      <c r="X41" s="295">
        <f t="shared" si="6"/>
        <v>144804000</v>
      </c>
      <c r="Y41" s="295">
        <f t="shared" si="6"/>
        <v>-17277211</v>
      </c>
      <c r="Z41" s="296">
        <f t="shared" si="5"/>
        <v>-11.931445954531643</v>
      </c>
      <c r="AA41" s="297">
        <f>SUM(AA36:AA40)</f>
        <v>289608000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2583473</v>
      </c>
      <c r="D45" s="129">
        <f t="shared" si="7"/>
        <v>0</v>
      </c>
      <c r="E45" s="54">
        <f t="shared" si="7"/>
        <v>14602300</v>
      </c>
      <c r="F45" s="54">
        <f t="shared" si="7"/>
        <v>14602300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198000</v>
      </c>
      <c r="M45" s="54">
        <f t="shared" si="7"/>
        <v>0</v>
      </c>
      <c r="N45" s="54">
        <f t="shared" si="7"/>
        <v>198000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198000</v>
      </c>
      <c r="X45" s="54">
        <f t="shared" si="7"/>
        <v>7301150</v>
      </c>
      <c r="Y45" s="54">
        <f t="shared" si="7"/>
        <v>-7103150</v>
      </c>
      <c r="Z45" s="184">
        <f t="shared" si="5"/>
        <v>-97.28809845024415</v>
      </c>
      <c r="AA45" s="130">
        <f t="shared" si="8"/>
        <v>14602300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0</v>
      </c>
      <c r="D48" s="129">
        <f t="shared" si="7"/>
        <v>0</v>
      </c>
      <c r="E48" s="54">
        <f t="shared" si="7"/>
        <v>2000000</v>
      </c>
      <c r="F48" s="54">
        <f t="shared" si="7"/>
        <v>2000000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59952</v>
      </c>
      <c r="M48" s="54">
        <f t="shared" si="7"/>
        <v>0</v>
      </c>
      <c r="N48" s="54">
        <f t="shared" si="7"/>
        <v>59952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59952</v>
      </c>
      <c r="X48" s="54">
        <f t="shared" si="7"/>
        <v>1000000</v>
      </c>
      <c r="Y48" s="54">
        <f t="shared" si="7"/>
        <v>-940048</v>
      </c>
      <c r="Z48" s="184">
        <f t="shared" si="5"/>
        <v>-94.0048</v>
      </c>
      <c r="AA48" s="130">
        <f t="shared" si="8"/>
        <v>2000000</v>
      </c>
    </row>
    <row r="49" spans="1:27" ht="12.75">
      <c r="A49" s="308" t="s">
        <v>221</v>
      </c>
      <c r="B49" s="149"/>
      <c r="C49" s="239">
        <f aca="true" t="shared" si="9" ref="C49:Y49">SUM(C41:C48)</f>
        <v>221111304</v>
      </c>
      <c r="D49" s="218">
        <f t="shared" si="9"/>
        <v>0</v>
      </c>
      <c r="E49" s="220">
        <f t="shared" si="9"/>
        <v>306210300</v>
      </c>
      <c r="F49" s="220">
        <f t="shared" si="9"/>
        <v>306210300</v>
      </c>
      <c r="G49" s="220">
        <f t="shared" si="9"/>
        <v>0</v>
      </c>
      <c r="H49" s="220">
        <f t="shared" si="9"/>
        <v>0</v>
      </c>
      <c r="I49" s="220">
        <f t="shared" si="9"/>
        <v>24345824</v>
      </c>
      <c r="J49" s="220">
        <f t="shared" si="9"/>
        <v>24345824</v>
      </c>
      <c r="K49" s="220">
        <f t="shared" si="9"/>
        <v>24099200</v>
      </c>
      <c r="L49" s="220">
        <f t="shared" si="9"/>
        <v>257952</v>
      </c>
      <c r="M49" s="220">
        <f t="shared" si="9"/>
        <v>79081765</v>
      </c>
      <c r="N49" s="220">
        <f t="shared" si="9"/>
        <v>103438917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127784741</v>
      </c>
      <c r="X49" s="220">
        <f t="shared" si="9"/>
        <v>153105150</v>
      </c>
      <c r="Y49" s="220">
        <f t="shared" si="9"/>
        <v>-25320409</v>
      </c>
      <c r="Z49" s="221">
        <f t="shared" si="5"/>
        <v>-16.53792116071863</v>
      </c>
      <c r="AA49" s="222">
        <f>SUM(AA41:AA48)</f>
        <v>306210300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17080000</v>
      </c>
      <c r="F51" s="54">
        <f t="shared" si="10"/>
        <v>17080000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263021</v>
      </c>
      <c r="L51" s="54">
        <f t="shared" si="10"/>
        <v>0</v>
      </c>
      <c r="M51" s="54">
        <f t="shared" si="10"/>
        <v>0</v>
      </c>
      <c r="N51" s="54">
        <f t="shared" si="10"/>
        <v>263021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263021</v>
      </c>
      <c r="X51" s="54">
        <f t="shared" si="10"/>
        <v>8540000</v>
      </c>
      <c r="Y51" s="54">
        <f t="shared" si="10"/>
        <v>-8276979</v>
      </c>
      <c r="Z51" s="184">
        <f>+IF(X51&lt;&gt;0,+(Y51/X51)*100,0)</f>
        <v>-96.9201288056206</v>
      </c>
      <c r="AA51" s="130">
        <f>SUM(AA57:AA61)</f>
        <v>17080000</v>
      </c>
    </row>
    <row r="52" spans="1:27" ht="12.75">
      <c r="A52" s="310" t="s">
        <v>206</v>
      </c>
      <c r="B52" s="142"/>
      <c r="C52" s="62"/>
      <c r="D52" s="156"/>
      <c r="E52" s="60">
        <v>2000000</v>
      </c>
      <c r="F52" s="60">
        <v>2000000</v>
      </c>
      <c r="G52" s="60"/>
      <c r="H52" s="60"/>
      <c r="I52" s="60"/>
      <c r="J52" s="60"/>
      <c r="K52" s="60">
        <v>263021</v>
      </c>
      <c r="L52" s="60"/>
      <c r="M52" s="60"/>
      <c r="N52" s="60">
        <v>263021</v>
      </c>
      <c r="O52" s="60"/>
      <c r="P52" s="60"/>
      <c r="Q52" s="60"/>
      <c r="R52" s="60"/>
      <c r="S52" s="60"/>
      <c r="T52" s="60"/>
      <c r="U52" s="60"/>
      <c r="V52" s="60"/>
      <c r="W52" s="60">
        <v>263021</v>
      </c>
      <c r="X52" s="60">
        <v>1000000</v>
      </c>
      <c r="Y52" s="60">
        <v>-736979</v>
      </c>
      <c r="Z52" s="140">
        <v>-73.7</v>
      </c>
      <c r="AA52" s="155">
        <v>2000000</v>
      </c>
    </row>
    <row r="53" spans="1:27" ht="12.75">
      <c r="A53" s="310" t="s">
        <v>207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208</v>
      </c>
      <c r="B54" s="142"/>
      <c r="C54" s="62"/>
      <c r="D54" s="156"/>
      <c r="E54" s="60">
        <v>11000000</v>
      </c>
      <c r="F54" s="60">
        <v>11000000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5500000</v>
      </c>
      <c r="Y54" s="60">
        <v>-5500000</v>
      </c>
      <c r="Z54" s="140">
        <v>-100</v>
      </c>
      <c r="AA54" s="155">
        <v>11000000</v>
      </c>
    </row>
    <row r="55" spans="1:27" ht="12.75">
      <c r="A55" s="310" t="s">
        <v>209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13000000</v>
      </c>
      <c r="F57" s="295">
        <f t="shared" si="11"/>
        <v>13000000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263021</v>
      </c>
      <c r="L57" s="295">
        <f t="shared" si="11"/>
        <v>0</v>
      </c>
      <c r="M57" s="295">
        <f t="shared" si="11"/>
        <v>0</v>
      </c>
      <c r="N57" s="295">
        <f t="shared" si="11"/>
        <v>263021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263021</v>
      </c>
      <c r="X57" s="295">
        <f t="shared" si="11"/>
        <v>6500000</v>
      </c>
      <c r="Y57" s="295">
        <f t="shared" si="11"/>
        <v>-6236979</v>
      </c>
      <c r="Z57" s="296">
        <f>+IF(X57&lt;&gt;0,+(Y57/X57)*100,0)</f>
        <v>-95.95352307692308</v>
      </c>
      <c r="AA57" s="297">
        <f>SUM(AA52:AA56)</f>
        <v>13000000</v>
      </c>
    </row>
    <row r="58" spans="1:27" ht="12.75">
      <c r="A58" s="311" t="s">
        <v>212</v>
      </c>
      <c r="B58" s="136"/>
      <c r="C58" s="62"/>
      <c r="D58" s="156"/>
      <c r="E58" s="60">
        <v>500000</v>
      </c>
      <c r="F58" s="60">
        <v>500000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250000</v>
      </c>
      <c r="Y58" s="60">
        <v>-250000</v>
      </c>
      <c r="Z58" s="140">
        <v>-100</v>
      </c>
      <c r="AA58" s="155">
        <v>500000</v>
      </c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3580000</v>
      </c>
      <c r="F61" s="60">
        <v>3580000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1790000</v>
      </c>
      <c r="Y61" s="60">
        <v>-1790000</v>
      </c>
      <c r="Z61" s="140">
        <v>-100</v>
      </c>
      <c r="AA61" s="155">
        <v>3580000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400000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6000</v>
      </c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1500000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200000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2106000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218527831</v>
      </c>
      <c r="D5" s="357">
        <f t="shared" si="0"/>
        <v>0</v>
      </c>
      <c r="E5" s="356">
        <f t="shared" si="0"/>
        <v>289608000</v>
      </c>
      <c r="F5" s="358">
        <f t="shared" si="0"/>
        <v>289608000</v>
      </c>
      <c r="G5" s="358">
        <f t="shared" si="0"/>
        <v>0</v>
      </c>
      <c r="H5" s="356">
        <f t="shared" si="0"/>
        <v>0</v>
      </c>
      <c r="I5" s="356">
        <f t="shared" si="0"/>
        <v>24345824</v>
      </c>
      <c r="J5" s="358">
        <f t="shared" si="0"/>
        <v>24345824</v>
      </c>
      <c r="K5" s="358">
        <f t="shared" si="0"/>
        <v>24099200</v>
      </c>
      <c r="L5" s="356">
        <f t="shared" si="0"/>
        <v>0</v>
      </c>
      <c r="M5" s="356">
        <f t="shared" si="0"/>
        <v>79081765</v>
      </c>
      <c r="N5" s="358">
        <f t="shared" si="0"/>
        <v>103180965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127526789</v>
      </c>
      <c r="X5" s="356">
        <f t="shared" si="0"/>
        <v>144804000</v>
      </c>
      <c r="Y5" s="358">
        <f t="shared" si="0"/>
        <v>-17277211</v>
      </c>
      <c r="Z5" s="359">
        <f>+IF(X5&lt;&gt;0,+(Y5/X5)*100,0)</f>
        <v>-11.931445954531643</v>
      </c>
      <c r="AA5" s="360">
        <f>+AA6+AA8+AA11+AA13+AA15</f>
        <v>289608000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2540000</v>
      </c>
      <c r="F6" s="59">
        <f t="shared" si="1"/>
        <v>2540000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370910</v>
      </c>
      <c r="L6" s="60">
        <f t="shared" si="1"/>
        <v>0</v>
      </c>
      <c r="M6" s="60">
        <f t="shared" si="1"/>
        <v>267711</v>
      </c>
      <c r="N6" s="59">
        <f t="shared" si="1"/>
        <v>638621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638621</v>
      </c>
      <c r="X6" s="60">
        <f t="shared" si="1"/>
        <v>1270000</v>
      </c>
      <c r="Y6" s="59">
        <f t="shared" si="1"/>
        <v>-631379</v>
      </c>
      <c r="Z6" s="61">
        <f>+IF(X6&lt;&gt;0,+(Y6/X6)*100,0)</f>
        <v>-49.71488188976378</v>
      </c>
      <c r="AA6" s="62">
        <f t="shared" si="1"/>
        <v>2540000</v>
      </c>
    </row>
    <row r="7" spans="1:27" ht="12.75">
      <c r="A7" s="291" t="s">
        <v>230</v>
      </c>
      <c r="B7" s="142"/>
      <c r="C7" s="60"/>
      <c r="D7" s="340"/>
      <c r="E7" s="60">
        <v>2540000</v>
      </c>
      <c r="F7" s="59">
        <v>2540000</v>
      </c>
      <c r="G7" s="59"/>
      <c r="H7" s="60"/>
      <c r="I7" s="60"/>
      <c r="J7" s="59"/>
      <c r="K7" s="59">
        <v>370910</v>
      </c>
      <c r="L7" s="60"/>
      <c r="M7" s="60">
        <v>267711</v>
      </c>
      <c r="N7" s="59">
        <v>638621</v>
      </c>
      <c r="O7" s="59"/>
      <c r="P7" s="60"/>
      <c r="Q7" s="60"/>
      <c r="R7" s="59"/>
      <c r="S7" s="59"/>
      <c r="T7" s="60"/>
      <c r="U7" s="60"/>
      <c r="V7" s="59"/>
      <c r="W7" s="59">
        <v>638621</v>
      </c>
      <c r="X7" s="60">
        <v>1270000</v>
      </c>
      <c r="Y7" s="59">
        <v>-631379</v>
      </c>
      <c r="Z7" s="61">
        <v>-49.71</v>
      </c>
      <c r="AA7" s="62">
        <v>2540000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218527831</v>
      </c>
      <c r="D11" s="363">
        <f aca="true" t="shared" si="3" ref="D11:AA11">+D12</f>
        <v>0</v>
      </c>
      <c r="E11" s="362">
        <f t="shared" si="3"/>
        <v>166537000</v>
      </c>
      <c r="F11" s="364">
        <f t="shared" si="3"/>
        <v>166537000</v>
      </c>
      <c r="G11" s="364">
        <f t="shared" si="3"/>
        <v>0</v>
      </c>
      <c r="H11" s="362">
        <f t="shared" si="3"/>
        <v>0</v>
      </c>
      <c r="I11" s="362">
        <f t="shared" si="3"/>
        <v>17209845</v>
      </c>
      <c r="J11" s="364">
        <f t="shared" si="3"/>
        <v>17209845</v>
      </c>
      <c r="K11" s="364">
        <f t="shared" si="3"/>
        <v>15560919</v>
      </c>
      <c r="L11" s="362">
        <f t="shared" si="3"/>
        <v>0</v>
      </c>
      <c r="M11" s="362">
        <f t="shared" si="3"/>
        <v>26870698</v>
      </c>
      <c r="N11" s="364">
        <f t="shared" si="3"/>
        <v>42431617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59641462</v>
      </c>
      <c r="X11" s="362">
        <f t="shared" si="3"/>
        <v>83268500</v>
      </c>
      <c r="Y11" s="364">
        <f t="shared" si="3"/>
        <v>-23627038</v>
      </c>
      <c r="Z11" s="365">
        <f>+IF(X11&lt;&gt;0,+(Y11/X11)*100,0)</f>
        <v>-28.374520977320355</v>
      </c>
      <c r="AA11" s="366">
        <f t="shared" si="3"/>
        <v>166537000</v>
      </c>
    </row>
    <row r="12" spans="1:27" ht="12.75">
      <c r="A12" s="291" t="s">
        <v>233</v>
      </c>
      <c r="B12" s="136"/>
      <c r="C12" s="60">
        <v>218527831</v>
      </c>
      <c r="D12" s="340"/>
      <c r="E12" s="60">
        <v>166537000</v>
      </c>
      <c r="F12" s="59">
        <v>166537000</v>
      </c>
      <c r="G12" s="59"/>
      <c r="H12" s="60"/>
      <c r="I12" s="60">
        <v>17209845</v>
      </c>
      <c r="J12" s="59">
        <v>17209845</v>
      </c>
      <c r="K12" s="59">
        <v>15560919</v>
      </c>
      <c r="L12" s="60"/>
      <c r="M12" s="60">
        <v>26870698</v>
      </c>
      <c r="N12" s="59">
        <v>42431617</v>
      </c>
      <c r="O12" s="59"/>
      <c r="P12" s="60"/>
      <c r="Q12" s="60"/>
      <c r="R12" s="59"/>
      <c r="S12" s="59"/>
      <c r="T12" s="60"/>
      <c r="U12" s="60"/>
      <c r="V12" s="59"/>
      <c r="W12" s="59">
        <v>59641462</v>
      </c>
      <c r="X12" s="60">
        <v>83268500</v>
      </c>
      <c r="Y12" s="59">
        <v>-23627038</v>
      </c>
      <c r="Z12" s="61">
        <v>-28.37</v>
      </c>
      <c r="AA12" s="62">
        <v>166537000</v>
      </c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120531000</v>
      </c>
      <c r="F13" s="342">
        <f t="shared" si="4"/>
        <v>120531000</v>
      </c>
      <c r="G13" s="342">
        <f t="shared" si="4"/>
        <v>0</v>
      </c>
      <c r="H13" s="275">
        <f t="shared" si="4"/>
        <v>0</v>
      </c>
      <c r="I13" s="275">
        <f t="shared" si="4"/>
        <v>7135979</v>
      </c>
      <c r="J13" s="342">
        <f t="shared" si="4"/>
        <v>7135979</v>
      </c>
      <c r="K13" s="342">
        <f t="shared" si="4"/>
        <v>8167371</v>
      </c>
      <c r="L13" s="275">
        <f t="shared" si="4"/>
        <v>0</v>
      </c>
      <c r="M13" s="275">
        <f t="shared" si="4"/>
        <v>51943356</v>
      </c>
      <c r="N13" s="342">
        <f t="shared" si="4"/>
        <v>60110727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67246706</v>
      </c>
      <c r="X13" s="275">
        <f t="shared" si="4"/>
        <v>60265500</v>
      </c>
      <c r="Y13" s="342">
        <f t="shared" si="4"/>
        <v>6981206</v>
      </c>
      <c r="Z13" s="335">
        <f>+IF(X13&lt;&gt;0,+(Y13/X13)*100,0)</f>
        <v>11.58408376268346</v>
      </c>
      <c r="AA13" s="273">
        <f t="shared" si="4"/>
        <v>120531000</v>
      </c>
    </row>
    <row r="14" spans="1:27" ht="12.75">
      <c r="A14" s="291" t="s">
        <v>234</v>
      </c>
      <c r="B14" s="136"/>
      <c r="C14" s="60"/>
      <c r="D14" s="340"/>
      <c r="E14" s="60">
        <v>120531000</v>
      </c>
      <c r="F14" s="59">
        <v>120531000</v>
      </c>
      <c r="G14" s="59"/>
      <c r="H14" s="60"/>
      <c r="I14" s="60">
        <v>7135979</v>
      </c>
      <c r="J14" s="59">
        <v>7135979</v>
      </c>
      <c r="K14" s="59">
        <v>8167371</v>
      </c>
      <c r="L14" s="60"/>
      <c r="M14" s="60">
        <v>51943356</v>
      </c>
      <c r="N14" s="59">
        <v>60110727</v>
      </c>
      <c r="O14" s="59"/>
      <c r="P14" s="60"/>
      <c r="Q14" s="60"/>
      <c r="R14" s="59"/>
      <c r="S14" s="59"/>
      <c r="T14" s="60"/>
      <c r="U14" s="60"/>
      <c r="V14" s="59"/>
      <c r="W14" s="59">
        <v>67246706</v>
      </c>
      <c r="X14" s="60">
        <v>60265500</v>
      </c>
      <c r="Y14" s="59">
        <v>6981206</v>
      </c>
      <c r="Z14" s="61">
        <v>11.58</v>
      </c>
      <c r="AA14" s="62">
        <v>120531000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2583473</v>
      </c>
      <c r="D40" s="344">
        <f t="shared" si="9"/>
        <v>0</v>
      </c>
      <c r="E40" s="343">
        <f t="shared" si="9"/>
        <v>14602300</v>
      </c>
      <c r="F40" s="345">
        <f t="shared" si="9"/>
        <v>14602300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198000</v>
      </c>
      <c r="M40" s="343">
        <f t="shared" si="9"/>
        <v>0</v>
      </c>
      <c r="N40" s="345">
        <f t="shared" si="9"/>
        <v>198000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198000</v>
      </c>
      <c r="X40" s="343">
        <f t="shared" si="9"/>
        <v>7301150</v>
      </c>
      <c r="Y40" s="345">
        <f t="shared" si="9"/>
        <v>-7103150</v>
      </c>
      <c r="Z40" s="336">
        <f>+IF(X40&lt;&gt;0,+(Y40/X40)*100,0)</f>
        <v>-97.28809845024415</v>
      </c>
      <c r="AA40" s="350">
        <f>SUM(AA41:AA49)</f>
        <v>14602300</v>
      </c>
    </row>
    <row r="41" spans="1:27" ht="12.75">
      <c r="A41" s="361" t="s">
        <v>249</v>
      </c>
      <c r="B41" s="142"/>
      <c r="C41" s="362">
        <v>1980000</v>
      </c>
      <c r="D41" s="363"/>
      <c r="E41" s="362">
        <v>4000000</v>
      </c>
      <c r="F41" s="364">
        <v>4000000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2000000</v>
      </c>
      <c r="Y41" s="364">
        <v>-2000000</v>
      </c>
      <c r="Z41" s="365">
        <v>-100</v>
      </c>
      <c r="AA41" s="366">
        <v>4000000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303800</v>
      </c>
      <c r="F43" s="370">
        <v>303800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151900</v>
      </c>
      <c r="Y43" s="370">
        <v>-151900</v>
      </c>
      <c r="Z43" s="371">
        <v>-100</v>
      </c>
      <c r="AA43" s="303">
        <v>303800</v>
      </c>
    </row>
    <row r="44" spans="1:27" ht="12.75">
      <c r="A44" s="361" t="s">
        <v>252</v>
      </c>
      <c r="B44" s="136"/>
      <c r="C44" s="60">
        <v>603473</v>
      </c>
      <c r="D44" s="368"/>
      <c r="E44" s="54">
        <v>180000</v>
      </c>
      <c r="F44" s="53">
        <v>180000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90000</v>
      </c>
      <c r="Y44" s="53">
        <v>-90000</v>
      </c>
      <c r="Z44" s="94">
        <v>-100</v>
      </c>
      <c r="AA44" s="95">
        <v>180000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>
        <v>10000000</v>
      </c>
      <c r="F48" s="53">
        <v>10000000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5000000</v>
      </c>
      <c r="Y48" s="53">
        <v>-5000000</v>
      </c>
      <c r="Z48" s="94">
        <v>-100</v>
      </c>
      <c r="AA48" s="95">
        <v>10000000</v>
      </c>
    </row>
    <row r="49" spans="1:27" ht="12.75">
      <c r="A49" s="361" t="s">
        <v>93</v>
      </c>
      <c r="B49" s="136"/>
      <c r="C49" s="54"/>
      <c r="D49" s="368"/>
      <c r="E49" s="54">
        <v>118500</v>
      </c>
      <c r="F49" s="53">
        <v>118500</v>
      </c>
      <c r="G49" s="53"/>
      <c r="H49" s="54"/>
      <c r="I49" s="54"/>
      <c r="J49" s="53"/>
      <c r="K49" s="53"/>
      <c r="L49" s="54">
        <v>198000</v>
      </c>
      <c r="M49" s="54"/>
      <c r="N49" s="53">
        <v>198000</v>
      </c>
      <c r="O49" s="53"/>
      <c r="P49" s="54"/>
      <c r="Q49" s="54"/>
      <c r="R49" s="53"/>
      <c r="S49" s="53"/>
      <c r="T49" s="54"/>
      <c r="U49" s="54"/>
      <c r="V49" s="53"/>
      <c r="W49" s="53">
        <v>198000</v>
      </c>
      <c r="X49" s="54">
        <v>59250</v>
      </c>
      <c r="Y49" s="53">
        <v>138750</v>
      </c>
      <c r="Z49" s="94">
        <v>234.18</v>
      </c>
      <c r="AA49" s="95">
        <v>118500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2000000</v>
      </c>
      <c r="F57" s="345">
        <f t="shared" si="13"/>
        <v>2000000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59952</v>
      </c>
      <c r="M57" s="343">
        <f t="shared" si="13"/>
        <v>0</v>
      </c>
      <c r="N57" s="345">
        <f t="shared" si="13"/>
        <v>59952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59952</v>
      </c>
      <c r="X57" s="343">
        <f t="shared" si="13"/>
        <v>1000000</v>
      </c>
      <c r="Y57" s="345">
        <f t="shared" si="13"/>
        <v>-940048</v>
      </c>
      <c r="Z57" s="336">
        <f>+IF(X57&lt;&gt;0,+(Y57/X57)*100,0)</f>
        <v>-94.0048</v>
      </c>
      <c r="AA57" s="350">
        <f t="shared" si="13"/>
        <v>2000000</v>
      </c>
    </row>
    <row r="58" spans="1:27" ht="12.75">
      <c r="A58" s="361" t="s">
        <v>218</v>
      </c>
      <c r="B58" s="136"/>
      <c r="C58" s="60"/>
      <c r="D58" s="340"/>
      <c r="E58" s="60">
        <v>2000000</v>
      </c>
      <c r="F58" s="59">
        <v>2000000</v>
      </c>
      <c r="G58" s="59"/>
      <c r="H58" s="60"/>
      <c r="I58" s="60"/>
      <c r="J58" s="59"/>
      <c r="K58" s="59"/>
      <c r="L58" s="60">
        <v>59952</v>
      </c>
      <c r="M58" s="60"/>
      <c r="N58" s="59">
        <v>59952</v>
      </c>
      <c r="O58" s="59"/>
      <c r="P58" s="60"/>
      <c r="Q58" s="60"/>
      <c r="R58" s="59"/>
      <c r="S58" s="59"/>
      <c r="T58" s="60"/>
      <c r="U58" s="60"/>
      <c r="V58" s="59"/>
      <c r="W58" s="59">
        <v>59952</v>
      </c>
      <c r="X58" s="60">
        <v>1000000</v>
      </c>
      <c r="Y58" s="59">
        <v>-940048</v>
      </c>
      <c r="Z58" s="61">
        <v>-94</v>
      </c>
      <c r="AA58" s="62">
        <v>2000000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221111304</v>
      </c>
      <c r="D60" s="346">
        <f t="shared" si="14"/>
        <v>0</v>
      </c>
      <c r="E60" s="219">
        <f t="shared" si="14"/>
        <v>306210300</v>
      </c>
      <c r="F60" s="264">
        <f t="shared" si="14"/>
        <v>306210300</v>
      </c>
      <c r="G60" s="264">
        <f t="shared" si="14"/>
        <v>0</v>
      </c>
      <c r="H60" s="219">
        <f t="shared" si="14"/>
        <v>0</v>
      </c>
      <c r="I60" s="219">
        <f t="shared" si="14"/>
        <v>24345824</v>
      </c>
      <c r="J60" s="264">
        <f t="shared" si="14"/>
        <v>24345824</v>
      </c>
      <c r="K60" s="264">
        <f t="shared" si="14"/>
        <v>24099200</v>
      </c>
      <c r="L60" s="219">
        <f t="shared" si="14"/>
        <v>257952</v>
      </c>
      <c r="M60" s="219">
        <f t="shared" si="14"/>
        <v>79081765</v>
      </c>
      <c r="N60" s="264">
        <f t="shared" si="14"/>
        <v>103438917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127784741</v>
      </c>
      <c r="X60" s="219">
        <f t="shared" si="14"/>
        <v>153105150</v>
      </c>
      <c r="Y60" s="264">
        <f t="shared" si="14"/>
        <v>-25320409</v>
      </c>
      <c r="Z60" s="337">
        <f>+IF(X60&lt;&gt;0,+(Y60/X60)*100,0)</f>
        <v>-16.53792116071863</v>
      </c>
      <c r="AA60" s="232">
        <f>+AA57+AA54+AA51+AA40+AA37+AA34+AA22+AA5</f>
        <v>306210300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230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231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2019-01-31T12:39:21Z</dcterms:created>
  <dcterms:modified xsi:type="dcterms:W3CDTF">2019-01-31T12:39:25Z</dcterms:modified>
  <cp:category/>
  <cp:version/>
  <cp:contentType/>
  <cp:contentStatus/>
</cp:coreProperties>
</file>