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<sst xmlns="http://schemas.openxmlformats.org/spreadsheetml/2006/main" count="859" uniqueCount="304">
  <si>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 West: Dr Ruth Segomotsi Mompati(DC39)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</si>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</sst>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15069912</v>
      </c>
      <c r="C7" s="19">
        <v>0</v>
      </c>
      <c r="D7" s="59">
        <v>17253000</v>
      </c>
      <c r="E7" s="60">
        <v>17253000</v>
      </c>
      <c r="F7" s="60">
        <v>214522</v>
      </c>
      <c r="G7" s="60">
        <v>0</v>
      </c>
      <c r="H7" s="60">
        <v>0</v>
      </c>
      <c r="I7" s="60">
        <v>214522</v>
      </c>
      <c r="J7" s="60">
        <v>696062</v>
      </c>
      <c r="K7" s="60">
        <v>449564</v>
      </c>
      <c r="L7" s="60">
        <v>592852</v>
      </c>
      <c r="M7" s="60">
        <v>1738478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1953000</v>
      </c>
      <c r="W7" s="60">
        <v>8626248</v>
      </c>
      <c r="X7" s="60">
        <v>-6673248</v>
      </c>
      <c r="Y7" s="61">
        <v>-77.36</v>
      </c>
      <c r="Z7" s="62">
        <v>17253000</v>
      </c>
    </row>
    <row r="8" spans="1:26" ht="12.75">
      <c r="A8" s="58" t="s">
        <v>34</v>
      </c>
      <c r="B8" s="19">
        <v>313972560</v>
      </c>
      <c r="C8" s="19">
        <v>0</v>
      </c>
      <c r="D8" s="59">
        <v>342247102</v>
      </c>
      <c r="E8" s="60">
        <v>342247102</v>
      </c>
      <c r="F8" s="60">
        <v>140564942</v>
      </c>
      <c r="G8" s="60">
        <v>0</v>
      </c>
      <c r="H8" s="60">
        <v>0</v>
      </c>
      <c r="I8" s="60">
        <v>140564942</v>
      </c>
      <c r="J8" s="60">
        <v>337219</v>
      </c>
      <c r="K8" s="60">
        <v>337876</v>
      </c>
      <c r="L8" s="60">
        <v>233796</v>
      </c>
      <c r="M8" s="60">
        <v>908891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141473833</v>
      </c>
      <c r="W8" s="60">
        <v>256685250</v>
      </c>
      <c r="X8" s="60">
        <v>-115211417</v>
      </c>
      <c r="Y8" s="61">
        <v>-44.88</v>
      </c>
      <c r="Z8" s="62">
        <v>342247102</v>
      </c>
    </row>
    <row r="9" spans="1:26" ht="12.75">
      <c r="A9" s="58" t="s">
        <v>35</v>
      </c>
      <c r="B9" s="19">
        <v>1599585</v>
      </c>
      <c r="C9" s="19">
        <v>0</v>
      </c>
      <c r="D9" s="59">
        <v>-13583000</v>
      </c>
      <c r="E9" s="60">
        <v>-13583000</v>
      </c>
      <c r="F9" s="60">
        <v>73415</v>
      </c>
      <c r="G9" s="60">
        <v>197654</v>
      </c>
      <c r="H9" s="60">
        <v>197654</v>
      </c>
      <c r="I9" s="60">
        <v>468723</v>
      </c>
      <c r="J9" s="60">
        <v>159680</v>
      </c>
      <c r="K9" s="60">
        <v>144570</v>
      </c>
      <c r="L9" s="60">
        <v>176638</v>
      </c>
      <c r="M9" s="60">
        <v>480888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949611</v>
      </c>
      <c r="W9" s="60">
        <v>792294</v>
      </c>
      <c r="X9" s="60">
        <v>157317</v>
      </c>
      <c r="Y9" s="61">
        <v>19.86</v>
      </c>
      <c r="Z9" s="62">
        <v>-13583000</v>
      </c>
    </row>
    <row r="10" spans="1:26" ht="22.5">
      <c r="A10" s="63" t="s">
        <v>279</v>
      </c>
      <c r="B10" s="64">
        <f>SUM(B5:B9)</f>
        <v>330642057</v>
      </c>
      <c r="C10" s="64">
        <f>SUM(C5:C9)</f>
        <v>0</v>
      </c>
      <c r="D10" s="65">
        <f aca="true" t="shared" si="0" ref="D10:Z10">SUM(D5:D9)</f>
        <v>345917102</v>
      </c>
      <c r="E10" s="66">
        <f t="shared" si="0"/>
        <v>345917102</v>
      </c>
      <c r="F10" s="66">
        <f t="shared" si="0"/>
        <v>140852879</v>
      </c>
      <c r="G10" s="66">
        <f t="shared" si="0"/>
        <v>197654</v>
      </c>
      <c r="H10" s="66">
        <f t="shared" si="0"/>
        <v>197654</v>
      </c>
      <c r="I10" s="66">
        <f t="shared" si="0"/>
        <v>141248187</v>
      </c>
      <c r="J10" s="66">
        <f t="shared" si="0"/>
        <v>1192961</v>
      </c>
      <c r="K10" s="66">
        <f t="shared" si="0"/>
        <v>932010</v>
      </c>
      <c r="L10" s="66">
        <f t="shared" si="0"/>
        <v>1003286</v>
      </c>
      <c r="M10" s="66">
        <f t="shared" si="0"/>
        <v>3128257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144376444</v>
      </c>
      <c r="W10" s="66">
        <f t="shared" si="0"/>
        <v>266103792</v>
      </c>
      <c r="X10" s="66">
        <f t="shared" si="0"/>
        <v>-121727348</v>
      </c>
      <c r="Y10" s="67">
        <f>+IF(W10&lt;&gt;0,(X10/W10)*100,0)</f>
        <v>-45.74431167820412</v>
      </c>
      <c r="Z10" s="68">
        <f t="shared" si="0"/>
        <v>345917102</v>
      </c>
    </row>
    <row r="11" spans="1:26" ht="12.75">
      <c r="A11" s="58" t="s">
        <v>37</v>
      </c>
      <c r="B11" s="19">
        <v>119543441</v>
      </c>
      <c r="C11" s="19">
        <v>0</v>
      </c>
      <c r="D11" s="59">
        <v>137836000</v>
      </c>
      <c r="E11" s="60">
        <v>137836000</v>
      </c>
      <c r="F11" s="60">
        <v>8664628</v>
      </c>
      <c r="G11" s="60">
        <v>8998083</v>
      </c>
      <c r="H11" s="60">
        <v>8998083</v>
      </c>
      <c r="I11" s="60">
        <v>26660794</v>
      </c>
      <c r="J11" s="60">
        <v>9481585</v>
      </c>
      <c r="K11" s="60">
        <v>17043088</v>
      </c>
      <c r="L11" s="60">
        <v>12166947</v>
      </c>
      <c r="M11" s="60">
        <v>38691620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65352414</v>
      </c>
      <c r="W11" s="60">
        <v>75440400</v>
      </c>
      <c r="X11" s="60">
        <v>-10087986</v>
      </c>
      <c r="Y11" s="61">
        <v>-13.37</v>
      </c>
      <c r="Z11" s="62">
        <v>137836000</v>
      </c>
    </row>
    <row r="12" spans="1:26" ht="12.75">
      <c r="A12" s="58" t="s">
        <v>38</v>
      </c>
      <c r="B12" s="19">
        <v>7104170</v>
      </c>
      <c r="C12" s="19">
        <v>0</v>
      </c>
      <c r="D12" s="59">
        <v>8602000</v>
      </c>
      <c r="E12" s="60">
        <v>8602000</v>
      </c>
      <c r="F12" s="60">
        <v>494300</v>
      </c>
      <c r="G12" s="60">
        <v>494300</v>
      </c>
      <c r="H12" s="60">
        <v>494300</v>
      </c>
      <c r="I12" s="60">
        <v>1482900</v>
      </c>
      <c r="J12" s="60">
        <v>531990</v>
      </c>
      <c r="K12" s="60">
        <v>590000</v>
      </c>
      <c r="L12" s="60">
        <v>531992</v>
      </c>
      <c r="M12" s="60">
        <v>1653982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3136882</v>
      </c>
      <c r="W12" s="60">
        <v>4301016</v>
      </c>
      <c r="X12" s="60">
        <v>-1164134</v>
      </c>
      <c r="Y12" s="61">
        <v>-27.07</v>
      </c>
      <c r="Z12" s="62">
        <v>8602000</v>
      </c>
    </row>
    <row r="13" spans="1:26" ht="12.75">
      <c r="A13" s="58" t="s">
        <v>280</v>
      </c>
      <c r="B13" s="19">
        <v>225031690</v>
      </c>
      <c r="C13" s="19">
        <v>0</v>
      </c>
      <c r="D13" s="59">
        <v>40828000</v>
      </c>
      <c r="E13" s="60">
        <v>40828000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40828000</v>
      </c>
    </row>
    <row r="14" spans="1:26" ht="12.75">
      <c r="A14" s="58" t="s">
        <v>40</v>
      </c>
      <c r="B14" s="19">
        <v>3733959</v>
      </c>
      <c r="C14" s="19">
        <v>0</v>
      </c>
      <c r="D14" s="59">
        <v>130000</v>
      </c>
      <c r="E14" s="60">
        <v>130000</v>
      </c>
      <c r="F14" s="60">
        <v>4430</v>
      </c>
      <c r="G14" s="60">
        <v>0</v>
      </c>
      <c r="H14" s="60">
        <v>0</v>
      </c>
      <c r="I14" s="60">
        <v>4430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4430</v>
      </c>
      <c r="W14" s="60">
        <v>52853718</v>
      </c>
      <c r="X14" s="60">
        <v>-52849288</v>
      </c>
      <c r="Y14" s="61">
        <v>-99.99</v>
      </c>
      <c r="Z14" s="62">
        <v>130000</v>
      </c>
    </row>
    <row r="15" spans="1:26" ht="12.75">
      <c r="A15" s="58" t="s">
        <v>41</v>
      </c>
      <c r="B15" s="19">
        <v>106163798</v>
      </c>
      <c r="C15" s="19">
        <v>0</v>
      </c>
      <c r="D15" s="59">
        <v>116471000</v>
      </c>
      <c r="E15" s="60">
        <v>116471000</v>
      </c>
      <c r="F15" s="60">
        <v>734627</v>
      </c>
      <c r="G15" s="60">
        <v>0</v>
      </c>
      <c r="H15" s="60">
        <v>0</v>
      </c>
      <c r="I15" s="60">
        <v>734627</v>
      </c>
      <c r="J15" s="60">
        <v>5946383</v>
      </c>
      <c r="K15" s="60">
        <v>854886</v>
      </c>
      <c r="L15" s="60">
        <v>0</v>
      </c>
      <c r="M15" s="60">
        <v>6801269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7535896</v>
      </c>
      <c r="W15" s="60">
        <v>14572002</v>
      </c>
      <c r="X15" s="60">
        <v>-7036106</v>
      </c>
      <c r="Y15" s="61">
        <v>-48.29</v>
      </c>
      <c r="Z15" s="62">
        <v>116471000</v>
      </c>
    </row>
    <row r="16" spans="1:26" ht="12.75">
      <c r="A16" s="69" t="s">
        <v>42</v>
      </c>
      <c r="B16" s="19">
        <v>19324358</v>
      </c>
      <c r="C16" s="19">
        <v>0</v>
      </c>
      <c r="D16" s="59">
        <v>12950000</v>
      </c>
      <c r="E16" s="60">
        <v>12950000</v>
      </c>
      <c r="F16" s="60">
        <v>344871</v>
      </c>
      <c r="G16" s="60">
        <v>3620090</v>
      </c>
      <c r="H16" s="60">
        <v>3620090</v>
      </c>
      <c r="I16" s="60">
        <v>7585051</v>
      </c>
      <c r="J16" s="60">
        <v>3665774</v>
      </c>
      <c r="K16" s="60">
        <v>52280</v>
      </c>
      <c r="L16" s="60">
        <v>25900</v>
      </c>
      <c r="M16" s="60">
        <v>3743954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11329005</v>
      </c>
      <c r="W16" s="60"/>
      <c r="X16" s="60">
        <v>11329005</v>
      </c>
      <c r="Y16" s="61">
        <v>0</v>
      </c>
      <c r="Z16" s="62">
        <v>12950000</v>
      </c>
    </row>
    <row r="17" spans="1:26" ht="12.75">
      <c r="A17" s="58" t="s">
        <v>43</v>
      </c>
      <c r="B17" s="19">
        <v>53062627</v>
      </c>
      <c r="C17" s="19">
        <v>0</v>
      </c>
      <c r="D17" s="59">
        <v>58974000</v>
      </c>
      <c r="E17" s="60">
        <v>58974000</v>
      </c>
      <c r="F17" s="60">
        <v>4624956</v>
      </c>
      <c r="G17" s="60">
        <v>10381293</v>
      </c>
      <c r="H17" s="60">
        <v>10381293</v>
      </c>
      <c r="I17" s="60">
        <v>25387542</v>
      </c>
      <c r="J17" s="60">
        <v>7252700</v>
      </c>
      <c r="K17" s="60">
        <v>9095677</v>
      </c>
      <c r="L17" s="60">
        <v>7832812</v>
      </c>
      <c r="M17" s="60">
        <v>24181189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49568731</v>
      </c>
      <c r="W17" s="60">
        <v>15835020</v>
      </c>
      <c r="X17" s="60">
        <v>33733711</v>
      </c>
      <c r="Y17" s="61">
        <v>213.03</v>
      </c>
      <c r="Z17" s="62">
        <v>58974000</v>
      </c>
    </row>
    <row r="18" spans="1:26" ht="12.75">
      <c r="A18" s="70" t="s">
        <v>44</v>
      </c>
      <c r="B18" s="71">
        <f>SUM(B11:B17)</f>
        <v>533964043</v>
      </c>
      <c r="C18" s="71">
        <f>SUM(C11:C17)</f>
        <v>0</v>
      </c>
      <c r="D18" s="72">
        <f aca="true" t="shared" si="1" ref="D18:Z18">SUM(D11:D17)</f>
        <v>375791000</v>
      </c>
      <c r="E18" s="73">
        <f t="shared" si="1"/>
        <v>375791000</v>
      </c>
      <c r="F18" s="73">
        <f t="shared" si="1"/>
        <v>14867812</v>
      </c>
      <c r="G18" s="73">
        <f t="shared" si="1"/>
        <v>23493766</v>
      </c>
      <c r="H18" s="73">
        <f t="shared" si="1"/>
        <v>23493766</v>
      </c>
      <c r="I18" s="73">
        <f t="shared" si="1"/>
        <v>61855344</v>
      </c>
      <c r="J18" s="73">
        <f t="shared" si="1"/>
        <v>26878432</v>
      </c>
      <c r="K18" s="73">
        <f t="shared" si="1"/>
        <v>27635931</v>
      </c>
      <c r="L18" s="73">
        <f t="shared" si="1"/>
        <v>20557651</v>
      </c>
      <c r="M18" s="73">
        <f t="shared" si="1"/>
        <v>75072014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136927358</v>
      </c>
      <c r="W18" s="73">
        <f t="shared" si="1"/>
        <v>163002156</v>
      </c>
      <c r="X18" s="73">
        <f t="shared" si="1"/>
        <v>-26074798</v>
      </c>
      <c r="Y18" s="67">
        <f>+IF(W18&lt;&gt;0,(X18/W18)*100,0)</f>
        <v>-15.996597002066649</v>
      </c>
      <c r="Z18" s="74">
        <f t="shared" si="1"/>
        <v>375791000</v>
      </c>
    </row>
    <row r="19" spans="1:26" ht="12.75">
      <c r="A19" s="70" t="s">
        <v>45</v>
      </c>
      <c r="B19" s="75">
        <f>+B10-B18</f>
        <v>-203321986</v>
      </c>
      <c r="C19" s="75">
        <f>+C10-C18</f>
        <v>0</v>
      </c>
      <c r="D19" s="76">
        <f aca="true" t="shared" si="2" ref="D19:Z19">+D10-D18</f>
        <v>-29873898</v>
      </c>
      <c r="E19" s="77">
        <f t="shared" si="2"/>
        <v>-29873898</v>
      </c>
      <c r="F19" s="77">
        <f t="shared" si="2"/>
        <v>125985067</v>
      </c>
      <c r="G19" s="77">
        <f t="shared" si="2"/>
        <v>-23296112</v>
      </c>
      <c r="H19" s="77">
        <f t="shared" si="2"/>
        <v>-23296112</v>
      </c>
      <c r="I19" s="77">
        <f t="shared" si="2"/>
        <v>79392843</v>
      </c>
      <c r="J19" s="77">
        <f t="shared" si="2"/>
        <v>-25685471</v>
      </c>
      <c r="K19" s="77">
        <f t="shared" si="2"/>
        <v>-26703921</v>
      </c>
      <c r="L19" s="77">
        <f t="shared" si="2"/>
        <v>-19554365</v>
      </c>
      <c r="M19" s="77">
        <f t="shared" si="2"/>
        <v>-71943757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7449086</v>
      </c>
      <c r="W19" s="77">
        <f>IF(E10=E18,0,W10-W18)</f>
        <v>103101636</v>
      </c>
      <c r="X19" s="77">
        <f t="shared" si="2"/>
        <v>-95652550</v>
      </c>
      <c r="Y19" s="78">
        <f>+IF(W19&lt;&gt;0,(X19/W19)*100,0)</f>
        <v>-92.77500698437025</v>
      </c>
      <c r="Z19" s="79">
        <f t="shared" si="2"/>
        <v>-29873898</v>
      </c>
    </row>
    <row r="20" spans="1:26" ht="12.75">
      <c r="A20" s="58" t="s">
        <v>46</v>
      </c>
      <c r="B20" s="19">
        <v>361213819</v>
      </c>
      <c r="C20" s="19">
        <v>0</v>
      </c>
      <c r="D20" s="59">
        <v>369415000</v>
      </c>
      <c r="E20" s="60">
        <v>369415000</v>
      </c>
      <c r="F20" s="60">
        <v>0</v>
      </c>
      <c r="G20" s="60">
        <v>2376375</v>
      </c>
      <c r="H20" s="60">
        <v>2376375</v>
      </c>
      <c r="I20" s="60">
        <v>4752750</v>
      </c>
      <c r="J20" s="60">
        <v>16057512</v>
      </c>
      <c r="K20" s="60">
        <v>16935289</v>
      </c>
      <c r="L20" s="60">
        <v>40195929</v>
      </c>
      <c r="M20" s="60">
        <v>73188730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77941480</v>
      </c>
      <c r="W20" s="60">
        <v>235511000</v>
      </c>
      <c r="X20" s="60">
        <v>-157569520</v>
      </c>
      <c r="Y20" s="61">
        <v>-66.91</v>
      </c>
      <c r="Z20" s="62">
        <v>369415000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157891833</v>
      </c>
      <c r="C22" s="86">
        <f>SUM(C19:C21)</f>
        <v>0</v>
      </c>
      <c r="D22" s="87">
        <f aca="true" t="shared" si="3" ref="D22:Z22">SUM(D19:D21)</f>
        <v>339541102</v>
      </c>
      <c r="E22" s="88">
        <f t="shared" si="3"/>
        <v>339541102</v>
      </c>
      <c r="F22" s="88">
        <f t="shared" si="3"/>
        <v>125985067</v>
      </c>
      <c r="G22" s="88">
        <f t="shared" si="3"/>
        <v>-20919737</v>
      </c>
      <c r="H22" s="88">
        <f t="shared" si="3"/>
        <v>-20919737</v>
      </c>
      <c r="I22" s="88">
        <f t="shared" si="3"/>
        <v>84145593</v>
      </c>
      <c r="J22" s="88">
        <f t="shared" si="3"/>
        <v>-9627959</v>
      </c>
      <c r="K22" s="88">
        <f t="shared" si="3"/>
        <v>-9768632</v>
      </c>
      <c r="L22" s="88">
        <f t="shared" si="3"/>
        <v>20641564</v>
      </c>
      <c r="M22" s="88">
        <f t="shared" si="3"/>
        <v>1244973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85390566</v>
      </c>
      <c r="W22" s="88">
        <f t="shared" si="3"/>
        <v>338612636</v>
      </c>
      <c r="X22" s="88">
        <f t="shared" si="3"/>
        <v>-253222070</v>
      </c>
      <c r="Y22" s="89">
        <f>+IF(W22&lt;&gt;0,(X22/W22)*100,0)</f>
        <v>-74.78222696922627</v>
      </c>
      <c r="Z22" s="90">
        <f t="shared" si="3"/>
        <v>339541102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157891833</v>
      </c>
      <c r="C24" s="75">
        <f>SUM(C22:C23)</f>
        <v>0</v>
      </c>
      <c r="D24" s="76">
        <f aca="true" t="shared" si="4" ref="D24:Z24">SUM(D22:D23)</f>
        <v>339541102</v>
      </c>
      <c r="E24" s="77">
        <f t="shared" si="4"/>
        <v>339541102</v>
      </c>
      <c r="F24" s="77">
        <f t="shared" si="4"/>
        <v>125985067</v>
      </c>
      <c r="G24" s="77">
        <f t="shared" si="4"/>
        <v>-20919737</v>
      </c>
      <c r="H24" s="77">
        <f t="shared" si="4"/>
        <v>-20919737</v>
      </c>
      <c r="I24" s="77">
        <f t="shared" si="4"/>
        <v>84145593</v>
      </c>
      <c r="J24" s="77">
        <f t="shared" si="4"/>
        <v>-9627959</v>
      </c>
      <c r="K24" s="77">
        <f t="shared" si="4"/>
        <v>-9768632</v>
      </c>
      <c r="L24" s="77">
        <f t="shared" si="4"/>
        <v>20641564</v>
      </c>
      <c r="M24" s="77">
        <f t="shared" si="4"/>
        <v>1244973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85390566</v>
      </c>
      <c r="W24" s="77">
        <f t="shared" si="4"/>
        <v>338612636</v>
      </c>
      <c r="X24" s="77">
        <f t="shared" si="4"/>
        <v>-253222070</v>
      </c>
      <c r="Y24" s="78">
        <f>+IF(W24&lt;&gt;0,(X24/W24)*100,0)</f>
        <v>-74.78222696922627</v>
      </c>
      <c r="Z24" s="79">
        <f t="shared" si="4"/>
        <v>339541102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125490707</v>
      </c>
      <c r="C27" s="22">
        <v>0</v>
      </c>
      <c r="D27" s="99">
        <v>375989898</v>
      </c>
      <c r="E27" s="100">
        <v>375989898</v>
      </c>
      <c r="F27" s="100">
        <v>10025995</v>
      </c>
      <c r="G27" s="100">
        <v>17755463</v>
      </c>
      <c r="H27" s="100">
        <v>28230135</v>
      </c>
      <c r="I27" s="100">
        <v>56011593</v>
      </c>
      <c r="J27" s="100">
        <v>16234100</v>
      </c>
      <c r="K27" s="100">
        <v>62670000</v>
      </c>
      <c r="L27" s="100">
        <v>39795630</v>
      </c>
      <c r="M27" s="100">
        <v>118699730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174711323</v>
      </c>
      <c r="W27" s="100">
        <v>187994949</v>
      </c>
      <c r="X27" s="100">
        <v>-13283626</v>
      </c>
      <c r="Y27" s="101">
        <v>-7.07</v>
      </c>
      <c r="Z27" s="102">
        <v>375989898</v>
      </c>
    </row>
    <row r="28" spans="1:26" ht="12.75">
      <c r="A28" s="103" t="s">
        <v>46</v>
      </c>
      <c r="B28" s="19">
        <v>124828636</v>
      </c>
      <c r="C28" s="19">
        <v>0</v>
      </c>
      <c r="D28" s="59">
        <v>369415000</v>
      </c>
      <c r="E28" s="60">
        <v>369415000</v>
      </c>
      <c r="F28" s="60">
        <v>10001196</v>
      </c>
      <c r="G28" s="60">
        <v>17750983</v>
      </c>
      <c r="H28" s="60">
        <v>28189686</v>
      </c>
      <c r="I28" s="60">
        <v>55941865</v>
      </c>
      <c r="J28" s="60">
        <v>16057512</v>
      </c>
      <c r="K28" s="60">
        <v>62635300</v>
      </c>
      <c r="L28" s="60">
        <v>39791026</v>
      </c>
      <c r="M28" s="60">
        <v>118483838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174425703</v>
      </c>
      <c r="W28" s="60">
        <v>184707500</v>
      </c>
      <c r="X28" s="60">
        <v>-10281797</v>
      </c>
      <c r="Y28" s="61">
        <v>-5.57</v>
      </c>
      <c r="Z28" s="62">
        <v>369415000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662071</v>
      </c>
      <c r="C31" s="19">
        <v>0</v>
      </c>
      <c r="D31" s="59">
        <v>6574898</v>
      </c>
      <c r="E31" s="60">
        <v>6574898</v>
      </c>
      <c r="F31" s="60">
        <v>24799</v>
      </c>
      <c r="G31" s="60">
        <v>4480</v>
      </c>
      <c r="H31" s="60">
        <v>40449</v>
      </c>
      <c r="I31" s="60">
        <v>69728</v>
      </c>
      <c r="J31" s="60">
        <v>176588</v>
      </c>
      <c r="K31" s="60">
        <v>34700</v>
      </c>
      <c r="L31" s="60">
        <v>4604</v>
      </c>
      <c r="M31" s="60">
        <v>215892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285620</v>
      </c>
      <c r="W31" s="60">
        <v>3287449</v>
      </c>
      <c r="X31" s="60">
        <v>-3001829</v>
      </c>
      <c r="Y31" s="61">
        <v>-91.31</v>
      </c>
      <c r="Z31" s="62">
        <v>6574898</v>
      </c>
    </row>
    <row r="32" spans="1:26" ht="12.75">
      <c r="A32" s="70" t="s">
        <v>54</v>
      </c>
      <c r="B32" s="22">
        <f>SUM(B28:B31)</f>
        <v>125490707</v>
      </c>
      <c r="C32" s="22">
        <f>SUM(C28:C31)</f>
        <v>0</v>
      </c>
      <c r="D32" s="99">
        <f aca="true" t="shared" si="5" ref="D32:Z32">SUM(D28:D31)</f>
        <v>375989898</v>
      </c>
      <c r="E32" s="100">
        <f t="shared" si="5"/>
        <v>375989898</v>
      </c>
      <c r="F32" s="100">
        <f t="shared" si="5"/>
        <v>10025995</v>
      </c>
      <c r="G32" s="100">
        <f t="shared" si="5"/>
        <v>17755463</v>
      </c>
      <c r="H32" s="100">
        <f t="shared" si="5"/>
        <v>28230135</v>
      </c>
      <c r="I32" s="100">
        <f t="shared" si="5"/>
        <v>56011593</v>
      </c>
      <c r="J32" s="100">
        <f t="shared" si="5"/>
        <v>16234100</v>
      </c>
      <c r="K32" s="100">
        <f t="shared" si="5"/>
        <v>62670000</v>
      </c>
      <c r="L32" s="100">
        <f t="shared" si="5"/>
        <v>39795630</v>
      </c>
      <c r="M32" s="100">
        <f t="shared" si="5"/>
        <v>118699730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174711323</v>
      </c>
      <c r="W32" s="100">
        <f t="shared" si="5"/>
        <v>187994949</v>
      </c>
      <c r="X32" s="100">
        <f t="shared" si="5"/>
        <v>-13283626</v>
      </c>
      <c r="Y32" s="101">
        <f>+IF(W32&lt;&gt;0,(X32/W32)*100,0)</f>
        <v>-7.065948351623</v>
      </c>
      <c r="Z32" s="102">
        <f t="shared" si="5"/>
        <v>375989898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71040171</v>
      </c>
      <c r="C35" s="19">
        <v>0</v>
      </c>
      <c r="D35" s="59">
        <v>78851000</v>
      </c>
      <c r="E35" s="60">
        <v>78851000</v>
      </c>
      <c r="F35" s="60">
        <v>186836000</v>
      </c>
      <c r="G35" s="60">
        <v>140612000</v>
      </c>
      <c r="H35" s="60">
        <v>152339694</v>
      </c>
      <c r="I35" s="60">
        <v>152339694</v>
      </c>
      <c r="J35" s="60">
        <v>86570629</v>
      </c>
      <c r="K35" s="60">
        <v>85581079</v>
      </c>
      <c r="L35" s="60">
        <v>65268637</v>
      </c>
      <c r="M35" s="60">
        <v>65268637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65268637</v>
      </c>
      <c r="W35" s="60">
        <v>39425500</v>
      </c>
      <c r="X35" s="60">
        <v>25843137</v>
      </c>
      <c r="Y35" s="61">
        <v>65.55</v>
      </c>
      <c r="Z35" s="62">
        <v>78851000</v>
      </c>
    </row>
    <row r="36" spans="1:26" ht="12.75">
      <c r="A36" s="58" t="s">
        <v>57</v>
      </c>
      <c r="B36" s="19">
        <v>2376818305</v>
      </c>
      <c r="C36" s="19">
        <v>0</v>
      </c>
      <c r="D36" s="59">
        <v>2608456000</v>
      </c>
      <c r="E36" s="60">
        <v>2608456000</v>
      </c>
      <c r="F36" s="60">
        <v>2792824000</v>
      </c>
      <c r="G36" s="60">
        <v>2810579000</v>
      </c>
      <c r="H36" s="60">
        <v>2417812844</v>
      </c>
      <c r="I36" s="60">
        <v>2417812844</v>
      </c>
      <c r="J36" s="60">
        <v>2459560703</v>
      </c>
      <c r="K36" s="60">
        <v>2492185501</v>
      </c>
      <c r="L36" s="60">
        <v>2518387197</v>
      </c>
      <c r="M36" s="60">
        <v>2518387197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2518387197</v>
      </c>
      <c r="W36" s="60">
        <v>1304228000</v>
      </c>
      <c r="X36" s="60">
        <v>1214159197</v>
      </c>
      <c r="Y36" s="61">
        <v>93.09</v>
      </c>
      <c r="Z36" s="62">
        <v>2608456000</v>
      </c>
    </row>
    <row r="37" spans="1:26" ht="12.75">
      <c r="A37" s="58" t="s">
        <v>58</v>
      </c>
      <c r="B37" s="19">
        <v>235461054</v>
      </c>
      <c r="C37" s="19">
        <v>0</v>
      </c>
      <c r="D37" s="59">
        <v>217857000</v>
      </c>
      <c r="E37" s="60">
        <v>217857000</v>
      </c>
      <c r="F37" s="60">
        <v>151340000</v>
      </c>
      <c r="G37" s="60">
        <v>148672000</v>
      </c>
      <c r="H37" s="60">
        <v>225886202</v>
      </c>
      <c r="I37" s="60">
        <v>225886202</v>
      </c>
      <c r="J37" s="60">
        <v>211759719</v>
      </c>
      <c r="K37" s="60">
        <v>273121238</v>
      </c>
      <c r="L37" s="60">
        <v>297026300</v>
      </c>
      <c r="M37" s="60">
        <v>297026300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297026300</v>
      </c>
      <c r="W37" s="60">
        <v>108928500</v>
      </c>
      <c r="X37" s="60">
        <v>188097800</v>
      </c>
      <c r="Y37" s="61">
        <v>172.68</v>
      </c>
      <c r="Z37" s="62">
        <v>217857000</v>
      </c>
    </row>
    <row r="38" spans="1:26" ht="12.75">
      <c r="A38" s="58" t="s">
        <v>59</v>
      </c>
      <c r="B38" s="19">
        <v>80984335</v>
      </c>
      <c r="C38" s="19">
        <v>0</v>
      </c>
      <c r="D38" s="59">
        <v>80520000</v>
      </c>
      <c r="E38" s="60">
        <v>80520000</v>
      </c>
      <c r="F38" s="60">
        <v>113432000</v>
      </c>
      <c r="G38" s="60">
        <v>108551000</v>
      </c>
      <c r="H38" s="60">
        <v>90905335</v>
      </c>
      <c r="I38" s="60">
        <v>90905335</v>
      </c>
      <c r="J38" s="60">
        <v>90005335</v>
      </c>
      <c r="K38" s="60">
        <v>90005335</v>
      </c>
      <c r="L38" s="60">
        <v>90005335</v>
      </c>
      <c r="M38" s="60">
        <v>90005335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90005335</v>
      </c>
      <c r="W38" s="60">
        <v>40260000</v>
      </c>
      <c r="X38" s="60">
        <v>49745335</v>
      </c>
      <c r="Y38" s="61">
        <v>123.56</v>
      </c>
      <c r="Z38" s="62">
        <v>80520000</v>
      </c>
    </row>
    <row r="39" spans="1:26" ht="12.75">
      <c r="A39" s="58" t="s">
        <v>60</v>
      </c>
      <c r="B39" s="19">
        <v>2131413087</v>
      </c>
      <c r="C39" s="19">
        <v>0</v>
      </c>
      <c r="D39" s="59">
        <v>2388930000</v>
      </c>
      <c r="E39" s="60">
        <v>2388930000</v>
      </c>
      <c r="F39" s="60">
        <v>2714888000</v>
      </c>
      <c r="G39" s="60">
        <v>2693968000</v>
      </c>
      <c r="H39" s="60">
        <v>2253361001</v>
      </c>
      <c r="I39" s="60">
        <v>2253361001</v>
      </c>
      <c r="J39" s="60">
        <v>2244366278</v>
      </c>
      <c r="K39" s="60">
        <v>2214640007</v>
      </c>
      <c r="L39" s="60">
        <v>2196624199</v>
      </c>
      <c r="M39" s="60">
        <v>2196624199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2196624199</v>
      </c>
      <c r="W39" s="60">
        <v>1194465000</v>
      </c>
      <c r="X39" s="60">
        <v>1002159199</v>
      </c>
      <c r="Y39" s="61">
        <v>83.9</v>
      </c>
      <c r="Z39" s="62">
        <v>2388930000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445538284</v>
      </c>
      <c r="C42" s="19">
        <v>0</v>
      </c>
      <c r="D42" s="59">
        <v>28389000</v>
      </c>
      <c r="E42" s="60">
        <v>28389000</v>
      </c>
      <c r="F42" s="60">
        <v>126884671</v>
      </c>
      <c r="G42" s="60">
        <v>-20019696</v>
      </c>
      <c r="H42" s="60">
        <v>0</v>
      </c>
      <c r="I42" s="60">
        <v>106864975</v>
      </c>
      <c r="J42" s="60">
        <v>0</v>
      </c>
      <c r="K42" s="60">
        <v>-29726272</v>
      </c>
      <c r="L42" s="60">
        <v>-18015807</v>
      </c>
      <c r="M42" s="60">
        <v>-47742079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59122896</v>
      </c>
      <c r="W42" s="60">
        <v>102774500</v>
      </c>
      <c r="X42" s="60">
        <v>-43651604</v>
      </c>
      <c r="Y42" s="61">
        <v>-42.47</v>
      </c>
      <c r="Z42" s="62">
        <v>28389000</v>
      </c>
    </row>
    <row r="43" spans="1:26" ht="12.75">
      <c r="A43" s="58" t="s">
        <v>63</v>
      </c>
      <c r="B43" s="19">
        <v>-484066734</v>
      </c>
      <c r="C43" s="19">
        <v>0</v>
      </c>
      <c r="D43" s="59">
        <v>-378690000</v>
      </c>
      <c r="E43" s="60">
        <v>-378690000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-235511000</v>
      </c>
      <c r="X43" s="60">
        <v>235511000</v>
      </c>
      <c r="Y43" s="61">
        <v>-100</v>
      </c>
      <c r="Z43" s="62">
        <v>-378690000</v>
      </c>
    </row>
    <row r="44" spans="1:26" ht="12.75">
      <c r="A44" s="58" t="s">
        <v>64</v>
      </c>
      <c r="B44" s="19">
        <v>-10802863</v>
      </c>
      <c r="C44" s="19">
        <v>0</v>
      </c>
      <c r="D44" s="59">
        <v>-11880000</v>
      </c>
      <c r="E44" s="60">
        <v>-11880000</v>
      </c>
      <c r="F44" s="60">
        <v>-900000</v>
      </c>
      <c r="G44" s="60">
        <v>-900000</v>
      </c>
      <c r="H44" s="60">
        <v>0</v>
      </c>
      <c r="I44" s="60">
        <v>-1800000</v>
      </c>
      <c r="J44" s="60">
        <v>0</v>
      </c>
      <c r="K44" s="60">
        <v>-900000</v>
      </c>
      <c r="L44" s="60">
        <v>-900000</v>
      </c>
      <c r="M44" s="60">
        <v>-1800000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-3600000</v>
      </c>
      <c r="W44" s="60">
        <v>-5940000</v>
      </c>
      <c r="X44" s="60">
        <v>2340000</v>
      </c>
      <c r="Y44" s="61">
        <v>-39.39</v>
      </c>
      <c r="Z44" s="62">
        <v>-11880000</v>
      </c>
    </row>
    <row r="45" spans="1:26" ht="12.75">
      <c r="A45" s="70" t="s">
        <v>65</v>
      </c>
      <c r="B45" s="22">
        <v>33167660</v>
      </c>
      <c r="C45" s="22">
        <v>0</v>
      </c>
      <c r="D45" s="99">
        <v>-343005000</v>
      </c>
      <c r="E45" s="100">
        <v>-343005000</v>
      </c>
      <c r="F45" s="100">
        <v>177118671</v>
      </c>
      <c r="G45" s="100">
        <v>156198975</v>
      </c>
      <c r="H45" s="100">
        <v>156198975</v>
      </c>
      <c r="I45" s="100">
        <v>156198975</v>
      </c>
      <c r="J45" s="100">
        <v>156198975</v>
      </c>
      <c r="K45" s="100">
        <v>125572703</v>
      </c>
      <c r="L45" s="100">
        <v>106656896</v>
      </c>
      <c r="M45" s="100">
        <v>106656896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106656896</v>
      </c>
      <c r="W45" s="100">
        <v>-119500500</v>
      </c>
      <c r="X45" s="100">
        <v>226157396</v>
      </c>
      <c r="Y45" s="101">
        <v>-189.25</v>
      </c>
      <c r="Z45" s="102">
        <v>-343005000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193071</v>
      </c>
      <c r="C49" s="52">
        <v>0</v>
      </c>
      <c r="D49" s="129">
        <v>0</v>
      </c>
      <c r="E49" s="54">
        <v>247283</v>
      </c>
      <c r="F49" s="54">
        <v>0</v>
      </c>
      <c r="G49" s="54">
        <v>0</v>
      </c>
      <c r="H49" s="54">
        <v>0</v>
      </c>
      <c r="I49" s="54">
        <v>94642</v>
      </c>
      <c r="J49" s="54">
        <v>0</v>
      </c>
      <c r="K49" s="54">
        <v>0</v>
      </c>
      <c r="L49" s="54">
        <v>0</v>
      </c>
      <c r="M49" s="54">
        <v>19269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554265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6984791</v>
      </c>
      <c r="C51" s="52">
        <v>0</v>
      </c>
      <c r="D51" s="129">
        <v>469592</v>
      </c>
      <c r="E51" s="54">
        <v>0</v>
      </c>
      <c r="F51" s="54">
        <v>0</v>
      </c>
      <c r="G51" s="54">
        <v>0</v>
      </c>
      <c r="H51" s="54">
        <v>0</v>
      </c>
      <c r="I51" s="54">
        <v>302683</v>
      </c>
      <c r="J51" s="54">
        <v>0</v>
      </c>
      <c r="K51" s="54">
        <v>0</v>
      </c>
      <c r="L51" s="54">
        <v>0</v>
      </c>
      <c r="M51" s="54">
        <v>18302683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13015534</v>
      </c>
      <c r="X51" s="54">
        <v>0</v>
      </c>
      <c r="Y51" s="54">
        <v>39075283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1460000</v>
      </c>
      <c r="F5" s="358">
        <f t="shared" si="0"/>
        <v>1460000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730000</v>
      </c>
      <c r="Y5" s="358">
        <f t="shared" si="0"/>
        <v>-730000</v>
      </c>
      <c r="Z5" s="359">
        <f>+IF(X5&lt;&gt;0,+(Y5/X5)*100,0)</f>
        <v>-100</v>
      </c>
      <c r="AA5" s="360">
        <f>+AA6+AA8+AA11+AA13+AA15</f>
        <v>1460000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1460000</v>
      </c>
      <c r="F11" s="364">
        <f t="shared" si="3"/>
        <v>1460000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730000</v>
      </c>
      <c r="Y11" s="364">
        <f t="shared" si="3"/>
        <v>-730000</v>
      </c>
      <c r="Z11" s="365">
        <f>+IF(X11&lt;&gt;0,+(Y11/X11)*100,0)</f>
        <v>-100</v>
      </c>
      <c r="AA11" s="366">
        <f t="shared" si="3"/>
        <v>1460000</v>
      </c>
    </row>
    <row r="12" spans="1:27" ht="12.75">
      <c r="A12" s="291" t="s">
        <v>233</v>
      </c>
      <c r="B12" s="136"/>
      <c r="C12" s="60"/>
      <c r="D12" s="340"/>
      <c r="E12" s="60">
        <v>1460000</v>
      </c>
      <c r="F12" s="59">
        <v>1460000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730000</v>
      </c>
      <c r="Y12" s="59">
        <v>-730000</v>
      </c>
      <c r="Z12" s="61">
        <v>-100</v>
      </c>
      <c r="AA12" s="62">
        <v>1460000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1460000</v>
      </c>
      <c r="F60" s="264">
        <f t="shared" si="14"/>
        <v>1460000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730000</v>
      </c>
      <c r="Y60" s="264">
        <f t="shared" si="14"/>
        <v>-730000</v>
      </c>
      <c r="Z60" s="337">
        <f>+IF(X60&lt;&gt;0,+(Y60/X60)*100,0)</f>
        <v>-100</v>
      </c>
      <c r="AA60" s="232">
        <f>+AA57+AA54+AA51+AA40+AA37+AA34+AA22+AA5</f>
        <v>1460000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121045635</v>
      </c>
      <c r="D5" s="153">
        <f>SUM(D6:D8)</f>
        <v>0</v>
      </c>
      <c r="E5" s="154">
        <f t="shared" si="0"/>
        <v>127743102</v>
      </c>
      <c r="F5" s="100">
        <f t="shared" si="0"/>
        <v>127743102</v>
      </c>
      <c r="G5" s="100">
        <f t="shared" si="0"/>
        <v>44195941</v>
      </c>
      <c r="H5" s="100">
        <f t="shared" si="0"/>
        <v>197654</v>
      </c>
      <c r="I5" s="100">
        <f t="shared" si="0"/>
        <v>197654</v>
      </c>
      <c r="J5" s="100">
        <f t="shared" si="0"/>
        <v>44591249</v>
      </c>
      <c r="K5" s="100">
        <f t="shared" si="0"/>
        <v>1192961</v>
      </c>
      <c r="L5" s="100">
        <f t="shared" si="0"/>
        <v>932010</v>
      </c>
      <c r="M5" s="100">
        <f t="shared" si="0"/>
        <v>1003286</v>
      </c>
      <c r="N5" s="100">
        <f t="shared" si="0"/>
        <v>3128257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47719506</v>
      </c>
      <c r="X5" s="100">
        <f t="shared" si="0"/>
        <v>63783954</v>
      </c>
      <c r="Y5" s="100">
        <f t="shared" si="0"/>
        <v>-16064448</v>
      </c>
      <c r="Z5" s="137">
        <f>+IF(X5&lt;&gt;0,+(Y5/X5)*100,0)</f>
        <v>-25.185719906922046</v>
      </c>
      <c r="AA5" s="153">
        <f>SUM(AA6:AA8)</f>
        <v>127743102</v>
      </c>
    </row>
    <row r="6" spans="1:27" ht="12.75">
      <c r="A6" s="138" t="s">
        <v>75</v>
      </c>
      <c r="B6" s="136"/>
      <c r="C6" s="155">
        <v>38891689</v>
      </c>
      <c r="D6" s="155"/>
      <c r="E6" s="156">
        <v>43824000</v>
      </c>
      <c r="F6" s="60">
        <v>43824000</v>
      </c>
      <c r="G6" s="60">
        <v>17751010</v>
      </c>
      <c r="H6" s="60">
        <v>3415</v>
      </c>
      <c r="I6" s="60">
        <v>3415</v>
      </c>
      <c r="J6" s="60">
        <v>17757840</v>
      </c>
      <c r="K6" s="60">
        <v>302294</v>
      </c>
      <c r="L6" s="60">
        <v>302951</v>
      </c>
      <c r="M6" s="60">
        <v>198871</v>
      </c>
      <c r="N6" s="60">
        <v>804116</v>
      </c>
      <c r="O6" s="60"/>
      <c r="P6" s="60"/>
      <c r="Q6" s="60"/>
      <c r="R6" s="60"/>
      <c r="S6" s="60"/>
      <c r="T6" s="60"/>
      <c r="U6" s="60"/>
      <c r="V6" s="60"/>
      <c r="W6" s="60">
        <v>18561956</v>
      </c>
      <c r="X6" s="60">
        <v>22528764</v>
      </c>
      <c r="Y6" s="60">
        <v>-3966808</v>
      </c>
      <c r="Z6" s="140">
        <v>-17.61</v>
      </c>
      <c r="AA6" s="155">
        <v>43824000</v>
      </c>
    </row>
    <row r="7" spans="1:27" ht="12.75">
      <c r="A7" s="138" t="s">
        <v>76</v>
      </c>
      <c r="B7" s="136"/>
      <c r="C7" s="157">
        <v>48921062</v>
      </c>
      <c r="D7" s="157"/>
      <c r="E7" s="158">
        <v>68971000</v>
      </c>
      <c r="F7" s="159">
        <v>68971000</v>
      </c>
      <c r="G7" s="159">
        <v>11366732</v>
      </c>
      <c r="H7" s="159">
        <v>111941</v>
      </c>
      <c r="I7" s="159">
        <v>111941</v>
      </c>
      <c r="J7" s="159">
        <v>11590614</v>
      </c>
      <c r="K7" s="159">
        <v>741180</v>
      </c>
      <c r="L7" s="159">
        <v>485764</v>
      </c>
      <c r="M7" s="159">
        <v>636527</v>
      </c>
      <c r="N7" s="159">
        <v>1863471</v>
      </c>
      <c r="O7" s="159"/>
      <c r="P7" s="159"/>
      <c r="Q7" s="159"/>
      <c r="R7" s="159"/>
      <c r="S7" s="159"/>
      <c r="T7" s="159"/>
      <c r="U7" s="159"/>
      <c r="V7" s="159"/>
      <c r="W7" s="159">
        <v>13454085</v>
      </c>
      <c r="X7" s="159">
        <v>33411144</v>
      </c>
      <c r="Y7" s="159">
        <v>-19957059</v>
      </c>
      <c r="Z7" s="141">
        <v>-59.73</v>
      </c>
      <c r="AA7" s="157">
        <v>68971000</v>
      </c>
    </row>
    <row r="8" spans="1:27" ht="12.75">
      <c r="A8" s="138" t="s">
        <v>77</v>
      </c>
      <c r="B8" s="136"/>
      <c r="C8" s="155">
        <v>33232884</v>
      </c>
      <c r="D8" s="155"/>
      <c r="E8" s="156">
        <v>14948102</v>
      </c>
      <c r="F8" s="60">
        <v>14948102</v>
      </c>
      <c r="G8" s="60">
        <v>15078199</v>
      </c>
      <c r="H8" s="60">
        <v>82298</v>
      </c>
      <c r="I8" s="60">
        <v>82298</v>
      </c>
      <c r="J8" s="60">
        <v>15242795</v>
      </c>
      <c r="K8" s="60">
        <v>149487</v>
      </c>
      <c r="L8" s="60">
        <v>143295</v>
      </c>
      <c r="M8" s="60">
        <v>167888</v>
      </c>
      <c r="N8" s="60">
        <v>460670</v>
      </c>
      <c r="O8" s="60"/>
      <c r="P8" s="60"/>
      <c r="Q8" s="60"/>
      <c r="R8" s="60"/>
      <c r="S8" s="60"/>
      <c r="T8" s="60"/>
      <c r="U8" s="60"/>
      <c r="V8" s="60"/>
      <c r="W8" s="60">
        <v>15703465</v>
      </c>
      <c r="X8" s="60">
        <v>7844046</v>
      </c>
      <c r="Y8" s="60">
        <v>7859419</v>
      </c>
      <c r="Z8" s="140">
        <v>100.2</v>
      </c>
      <c r="AA8" s="155">
        <v>14948102</v>
      </c>
    </row>
    <row r="9" spans="1:27" ht="12.75">
      <c r="A9" s="135" t="s">
        <v>78</v>
      </c>
      <c r="B9" s="136"/>
      <c r="C9" s="153">
        <f aca="true" t="shared" si="1" ref="C9:Y9">SUM(C10:C14)</f>
        <v>26362050</v>
      </c>
      <c r="D9" s="153">
        <f>SUM(D10:D14)</f>
        <v>0</v>
      </c>
      <c r="E9" s="154">
        <f t="shared" si="1"/>
        <v>46776000</v>
      </c>
      <c r="F9" s="100">
        <f t="shared" si="1"/>
        <v>46776000</v>
      </c>
      <c r="G9" s="100">
        <f t="shared" si="1"/>
        <v>12703812</v>
      </c>
      <c r="H9" s="100">
        <f t="shared" si="1"/>
        <v>0</v>
      </c>
      <c r="I9" s="100">
        <f t="shared" si="1"/>
        <v>0</v>
      </c>
      <c r="J9" s="100">
        <f t="shared" si="1"/>
        <v>12703812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12703812</v>
      </c>
      <c r="X9" s="100">
        <f t="shared" si="1"/>
        <v>20681238</v>
      </c>
      <c r="Y9" s="100">
        <f t="shared" si="1"/>
        <v>-7977426</v>
      </c>
      <c r="Z9" s="137">
        <f>+IF(X9&lt;&gt;0,+(Y9/X9)*100,0)</f>
        <v>-38.5732517560119</v>
      </c>
      <c r="AA9" s="153">
        <f>SUM(AA10:AA14)</f>
        <v>46776000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26362050</v>
      </c>
      <c r="D12" s="155"/>
      <c r="E12" s="156">
        <v>30489000</v>
      </c>
      <c r="F12" s="60">
        <v>30489000</v>
      </c>
      <c r="G12" s="60">
        <v>12703812</v>
      </c>
      <c r="H12" s="60"/>
      <c r="I12" s="60"/>
      <c r="J12" s="60">
        <v>12703812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12703812</v>
      </c>
      <c r="X12" s="60">
        <v>14012556</v>
      </c>
      <c r="Y12" s="60">
        <v>-1308744</v>
      </c>
      <c r="Z12" s="140">
        <v>-9.34</v>
      </c>
      <c r="AA12" s="155">
        <v>30489000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16287000</v>
      </c>
      <c r="F14" s="159">
        <v>16287000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6668682</v>
      </c>
      <c r="Y14" s="159">
        <v>-6668682</v>
      </c>
      <c r="Z14" s="141">
        <v>-100</v>
      </c>
      <c r="AA14" s="157">
        <v>16287000</v>
      </c>
    </row>
    <row r="15" spans="1:27" ht="12.75">
      <c r="A15" s="135" t="s">
        <v>84</v>
      </c>
      <c r="B15" s="142"/>
      <c r="C15" s="153">
        <f aca="true" t="shared" si="2" ref="C15:Y15">SUM(C16:C18)</f>
        <v>20138465</v>
      </c>
      <c r="D15" s="153">
        <f>SUM(D16:D18)</f>
        <v>0</v>
      </c>
      <c r="E15" s="154">
        <f t="shared" si="2"/>
        <v>20200000</v>
      </c>
      <c r="F15" s="100">
        <f t="shared" si="2"/>
        <v>20200000</v>
      </c>
      <c r="G15" s="100">
        <f t="shared" si="2"/>
        <v>11361674</v>
      </c>
      <c r="H15" s="100">
        <f t="shared" si="2"/>
        <v>0</v>
      </c>
      <c r="I15" s="100">
        <f t="shared" si="2"/>
        <v>0</v>
      </c>
      <c r="J15" s="100">
        <f t="shared" si="2"/>
        <v>11361674</v>
      </c>
      <c r="K15" s="100">
        <f t="shared" si="2"/>
        <v>0</v>
      </c>
      <c r="L15" s="100">
        <f t="shared" si="2"/>
        <v>877777</v>
      </c>
      <c r="M15" s="100">
        <f t="shared" si="2"/>
        <v>404903</v>
      </c>
      <c r="N15" s="100">
        <f t="shared" si="2"/>
        <v>1282680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12644354</v>
      </c>
      <c r="X15" s="100">
        <f t="shared" si="2"/>
        <v>10474812</v>
      </c>
      <c r="Y15" s="100">
        <f t="shared" si="2"/>
        <v>2169542</v>
      </c>
      <c r="Z15" s="137">
        <f>+IF(X15&lt;&gt;0,+(Y15/X15)*100,0)</f>
        <v>20.711989866739376</v>
      </c>
      <c r="AA15" s="153">
        <f>SUM(AA16:AA18)</f>
        <v>20200000</v>
      </c>
    </row>
    <row r="16" spans="1:27" ht="12.75">
      <c r="A16" s="138" t="s">
        <v>85</v>
      </c>
      <c r="B16" s="136"/>
      <c r="C16" s="155">
        <v>7815263</v>
      </c>
      <c r="D16" s="155"/>
      <c r="E16" s="156">
        <v>20200000</v>
      </c>
      <c r="F16" s="60">
        <v>20200000</v>
      </c>
      <c r="G16" s="60">
        <v>4575631</v>
      </c>
      <c r="H16" s="60"/>
      <c r="I16" s="60"/>
      <c r="J16" s="60">
        <v>4575631</v>
      </c>
      <c r="K16" s="60"/>
      <c r="L16" s="60">
        <v>877777</v>
      </c>
      <c r="M16" s="60">
        <v>404903</v>
      </c>
      <c r="N16" s="60">
        <v>1282680</v>
      </c>
      <c r="O16" s="60"/>
      <c r="P16" s="60"/>
      <c r="Q16" s="60"/>
      <c r="R16" s="60"/>
      <c r="S16" s="60"/>
      <c r="T16" s="60"/>
      <c r="U16" s="60"/>
      <c r="V16" s="60"/>
      <c r="W16" s="60">
        <v>5858311</v>
      </c>
      <c r="X16" s="60">
        <v>10474812</v>
      </c>
      <c r="Y16" s="60">
        <v>-4616501</v>
      </c>
      <c r="Z16" s="140">
        <v>-44.07</v>
      </c>
      <c r="AA16" s="155">
        <v>20200000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12323202</v>
      </c>
      <c r="D18" s="155"/>
      <c r="E18" s="156"/>
      <c r="F18" s="60"/>
      <c r="G18" s="60">
        <v>6786043</v>
      </c>
      <c r="H18" s="60"/>
      <c r="I18" s="60"/>
      <c r="J18" s="60">
        <v>6786043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6786043</v>
      </c>
      <c r="X18" s="60"/>
      <c r="Y18" s="60">
        <v>6786043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507854822</v>
      </c>
      <c r="D19" s="153">
        <f>SUM(D20:D23)</f>
        <v>0</v>
      </c>
      <c r="E19" s="154">
        <f t="shared" si="3"/>
        <v>501378000</v>
      </c>
      <c r="F19" s="100">
        <f t="shared" si="3"/>
        <v>501378000</v>
      </c>
      <c r="G19" s="100">
        <f t="shared" si="3"/>
        <v>64576799</v>
      </c>
      <c r="H19" s="100">
        <f t="shared" si="3"/>
        <v>2376375</v>
      </c>
      <c r="I19" s="100">
        <f t="shared" si="3"/>
        <v>2376375</v>
      </c>
      <c r="J19" s="100">
        <f t="shared" si="3"/>
        <v>69329549</v>
      </c>
      <c r="K19" s="100">
        <f t="shared" si="3"/>
        <v>16057512</v>
      </c>
      <c r="L19" s="100">
        <f t="shared" si="3"/>
        <v>16057512</v>
      </c>
      <c r="M19" s="100">
        <f t="shared" si="3"/>
        <v>39791026</v>
      </c>
      <c r="N19" s="100">
        <f t="shared" si="3"/>
        <v>71906050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141235599</v>
      </c>
      <c r="X19" s="100">
        <f t="shared" si="3"/>
        <v>262916988</v>
      </c>
      <c r="Y19" s="100">
        <f t="shared" si="3"/>
        <v>-121681389</v>
      </c>
      <c r="Z19" s="137">
        <f>+IF(X19&lt;&gt;0,+(Y19/X19)*100,0)</f>
        <v>-46.281295828628615</v>
      </c>
      <c r="AA19" s="153">
        <f>SUM(AA20:AA23)</f>
        <v>501378000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507854822</v>
      </c>
      <c r="D21" s="155"/>
      <c r="E21" s="156">
        <v>501378000</v>
      </c>
      <c r="F21" s="60">
        <v>501378000</v>
      </c>
      <c r="G21" s="60">
        <v>64576799</v>
      </c>
      <c r="H21" s="60">
        <v>2376375</v>
      </c>
      <c r="I21" s="60">
        <v>2376375</v>
      </c>
      <c r="J21" s="60">
        <v>69329549</v>
      </c>
      <c r="K21" s="60">
        <v>16057512</v>
      </c>
      <c r="L21" s="60">
        <v>16057512</v>
      </c>
      <c r="M21" s="60">
        <v>39791026</v>
      </c>
      <c r="N21" s="60">
        <v>71906050</v>
      </c>
      <c r="O21" s="60"/>
      <c r="P21" s="60"/>
      <c r="Q21" s="60"/>
      <c r="R21" s="60"/>
      <c r="S21" s="60"/>
      <c r="T21" s="60"/>
      <c r="U21" s="60"/>
      <c r="V21" s="60"/>
      <c r="W21" s="60">
        <v>141235599</v>
      </c>
      <c r="X21" s="60">
        <v>262916988</v>
      </c>
      <c r="Y21" s="60">
        <v>-121681389</v>
      </c>
      <c r="Z21" s="140">
        <v>-46.28</v>
      </c>
      <c r="AA21" s="155">
        <v>501378000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16454904</v>
      </c>
      <c r="D24" s="153"/>
      <c r="E24" s="154">
        <v>19235000</v>
      </c>
      <c r="F24" s="100">
        <v>19235000</v>
      </c>
      <c r="G24" s="100">
        <v>8014653</v>
      </c>
      <c r="H24" s="100"/>
      <c r="I24" s="100"/>
      <c r="J24" s="100">
        <v>8014653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8014653</v>
      </c>
      <c r="X24" s="100">
        <v>10779558</v>
      </c>
      <c r="Y24" s="100">
        <v>-2764905</v>
      </c>
      <c r="Z24" s="137">
        <v>-25.65</v>
      </c>
      <c r="AA24" s="153">
        <v>19235000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691855876</v>
      </c>
      <c r="D25" s="168">
        <f>+D5+D9+D15+D19+D24</f>
        <v>0</v>
      </c>
      <c r="E25" s="169">
        <f t="shared" si="4"/>
        <v>715332102</v>
      </c>
      <c r="F25" s="73">
        <f t="shared" si="4"/>
        <v>715332102</v>
      </c>
      <c r="G25" s="73">
        <f t="shared" si="4"/>
        <v>140852879</v>
      </c>
      <c r="H25" s="73">
        <f t="shared" si="4"/>
        <v>2574029</v>
      </c>
      <c r="I25" s="73">
        <f t="shared" si="4"/>
        <v>2574029</v>
      </c>
      <c r="J25" s="73">
        <f t="shared" si="4"/>
        <v>146000937</v>
      </c>
      <c r="K25" s="73">
        <f t="shared" si="4"/>
        <v>17250473</v>
      </c>
      <c r="L25" s="73">
        <f t="shared" si="4"/>
        <v>17867299</v>
      </c>
      <c r="M25" s="73">
        <f t="shared" si="4"/>
        <v>41199215</v>
      </c>
      <c r="N25" s="73">
        <f t="shared" si="4"/>
        <v>76316987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222317924</v>
      </c>
      <c r="X25" s="73">
        <f t="shared" si="4"/>
        <v>368636550</v>
      </c>
      <c r="Y25" s="73">
        <f t="shared" si="4"/>
        <v>-146318626</v>
      </c>
      <c r="Z25" s="170">
        <f>+IF(X25&lt;&gt;0,+(Y25/X25)*100,0)</f>
        <v>-39.69183902138841</v>
      </c>
      <c r="AA25" s="168">
        <f>+AA5+AA9+AA15+AA19+AA24</f>
        <v>715332102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63922180</v>
      </c>
      <c r="D28" s="153">
        <f>SUM(D29:D31)</f>
        <v>0</v>
      </c>
      <c r="E28" s="154">
        <f t="shared" si="5"/>
        <v>106738000</v>
      </c>
      <c r="F28" s="100">
        <f t="shared" si="5"/>
        <v>106738000</v>
      </c>
      <c r="G28" s="100">
        <f t="shared" si="5"/>
        <v>9280847</v>
      </c>
      <c r="H28" s="100">
        <f t="shared" si="5"/>
        <v>13282538</v>
      </c>
      <c r="I28" s="100">
        <f t="shared" si="5"/>
        <v>13282538</v>
      </c>
      <c r="J28" s="100">
        <f t="shared" si="5"/>
        <v>35845923</v>
      </c>
      <c r="K28" s="100">
        <f t="shared" si="5"/>
        <v>11582566</v>
      </c>
      <c r="L28" s="100">
        <f t="shared" si="5"/>
        <v>16415346</v>
      </c>
      <c r="M28" s="100">
        <f t="shared" si="5"/>
        <v>12878332</v>
      </c>
      <c r="N28" s="100">
        <f t="shared" si="5"/>
        <v>40876244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76722167</v>
      </c>
      <c r="X28" s="100">
        <f t="shared" si="5"/>
        <v>63026448</v>
      </c>
      <c r="Y28" s="100">
        <f t="shared" si="5"/>
        <v>13695719</v>
      </c>
      <c r="Z28" s="137">
        <f>+IF(X28&lt;&gt;0,+(Y28/X28)*100,0)</f>
        <v>21.730113999126207</v>
      </c>
      <c r="AA28" s="153">
        <f>SUM(AA29:AA31)</f>
        <v>106738000</v>
      </c>
    </row>
    <row r="29" spans="1:27" ht="12.75">
      <c r="A29" s="138" t="s">
        <v>75</v>
      </c>
      <c r="B29" s="136"/>
      <c r="C29" s="155">
        <v>23035641</v>
      </c>
      <c r="D29" s="155"/>
      <c r="E29" s="156">
        <v>42774000</v>
      </c>
      <c r="F29" s="60">
        <v>42774000</v>
      </c>
      <c r="G29" s="60">
        <v>2069184</v>
      </c>
      <c r="H29" s="60">
        <v>1986594</v>
      </c>
      <c r="I29" s="60">
        <v>1986594</v>
      </c>
      <c r="J29" s="60">
        <v>6042372</v>
      </c>
      <c r="K29" s="60">
        <v>2620847</v>
      </c>
      <c r="L29" s="60">
        <v>3017853</v>
      </c>
      <c r="M29" s="60">
        <v>2598492</v>
      </c>
      <c r="N29" s="60">
        <v>8237192</v>
      </c>
      <c r="O29" s="60"/>
      <c r="P29" s="60"/>
      <c r="Q29" s="60"/>
      <c r="R29" s="60"/>
      <c r="S29" s="60"/>
      <c r="T29" s="60"/>
      <c r="U29" s="60"/>
      <c r="V29" s="60"/>
      <c r="W29" s="60">
        <v>14279564</v>
      </c>
      <c r="X29" s="60">
        <v>22003764</v>
      </c>
      <c r="Y29" s="60">
        <v>-7724200</v>
      </c>
      <c r="Z29" s="140">
        <v>-35.1</v>
      </c>
      <c r="AA29" s="155">
        <v>42774000</v>
      </c>
    </row>
    <row r="30" spans="1:27" ht="12.75">
      <c r="A30" s="138" t="s">
        <v>76</v>
      </c>
      <c r="B30" s="136"/>
      <c r="C30" s="157">
        <v>21553916</v>
      </c>
      <c r="D30" s="157"/>
      <c r="E30" s="158">
        <v>49166000</v>
      </c>
      <c r="F30" s="159">
        <v>49166000</v>
      </c>
      <c r="G30" s="159">
        <v>4504869</v>
      </c>
      <c r="H30" s="159">
        <v>7346758</v>
      </c>
      <c r="I30" s="159">
        <v>7346758</v>
      </c>
      <c r="J30" s="159">
        <v>19198385</v>
      </c>
      <c r="K30" s="159">
        <v>5012533</v>
      </c>
      <c r="L30" s="159">
        <v>6598996</v>
      </c>
      <c r="M30" s="159">
        <v>8304166</v>
      </c>
      <c r="N30" s="159">
        <v>19915695</v>
      </c>
      <c r="O30" s="159"/>
      <c r="P30" s="159"/>
      <c r="Q30" s="159"/>
      <c r="R30" s="159"/>
      <c r="S30" s="159"/>
      <c r="T30" s="159"/>
      <c r="U30" s="159"/>
      <c r="V30" s="159"/>
      <c r="W30" s="159">
        <v>39114080</v>
      </c>
      <c r="X30" s="159">
        <v>33228642</v>
      </c>
      <c r="Y30" s="159">
        <v>5885438</v>
      </c>
      <c r="Z30" s="141">
        <v>17.71</v>
      </c>
      <c r="AA30" s="157">
        <v>49166000</v>
      </c>
    </row>
    <row r="31" spans="1:27" ht="12.75">
      <c r="A31" s="138" t="s">
        <v>77</v>
      </c>
      <c r="B31" s="136"/>
      <c r="C31" s="155">
        <v>19332623</v>
      </c>
      <c r="D31" s="155"/>
      <c r="E31" s="156">
        <v>14798000</v>
      </c>
      <c r="F31" s="60">
        <v>14798000</v>
      </c>
      <c r="G31" s="60">
        <v>2706794</v>
      </c>
      <c r="H31" s="60">
        <v>3949186</v>
      </c>
      <c r="I31" s="60">
        <v>3949186</v>
      </c>
      <c r="J31" s="60">
        <v>10605166</v>
      </c>
      <c r="K31" s="60">
        <v>3949186</v>
      </c>
      <c r="L31" s="60">
        <v>6798497</v>
      </c>
      <c r="M31" s="60">
        <v>1975674</v>
      </c>
      <c r="N31" s="60">
        <v>12723357</v>
      </c>
      <c r="O31" s="60"/>
      <c r="P31" s="60"/>
      <c r="Q31" s="60"/>
      <c r="R31" s="60"/>
      <c r="S31" s="60"/>
      <c r="T31" s="60"/>
      <c r="U31" s="60"/>
      <c r="V31" s="60"/>
      <c r="W31" s="60">
        <v>23328523</v>
      </c>
      <c r="X31" s="60">
        <v>7794042</v>
      </c>
      <c r="Y31" s="60">
        <v>15534481</v>
      </c>
      <c r="Z31" s="140">
        <v>199.31</v>
      </c>
      <c r="AA31" s="155">
        <v>14798000</v>
      </c>
    </row>
    <row r="32" spans="1:27" ht="12.75">
      <c r="A32" s="135" t="s">
        <v>78</v>
      </c>
      <c r="B32" s="136"/>
      <c r="C32" s="153">
        <f aca="true" t="shared" si="6" ref="C32:Y32">SUM(C33:C37)</f>
        <v>69263839</v>
      </c>
      <c r="D32" s="153">
        <f>SUM(D33:D37)</f>
        <v>0</v>
      </c>
      <c r="E32" s="154">
        <f t="shared" si="6"/>
        <v>44326000</v>
      </c>
      <c r="F32" s="100">
        <f t="shared" si="6"/>
        <v>44326000</v>
      </c>
      <c r="G32" s="100">
        <f t="shared" si="6"/>
        <v>1757006</v>
      </c>
      <c r="H32" s="100">
        <f t="shared" si="6"/>
        <v>2178697</v>
      </c>
      <c r="I32" s="100">
        <f t="shared" si="6"/>
        <v>2178697</v>
      </c>
      <c r="J32" s="100">
        <f t="shared" si="6"/>
        <v>6114400</v>
      </c>
      <c r="K32" s="100">
        <f t="shared" si="6"/>
        <v>1890783</v>
      </c>
      <c r="L32" s="100">
        <f t="shared" si="6"/>
        <v>4781468</v>
      </c>
      <c r="M32" s="100">
        <f t="shared" si="6"/>
        <v>2066264</v>
      </c>
      <c r="N32" s="100">
        <f t="shared" si="6"/>
        <v>8738515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14852915</v>
      </c>
      <c r="X32" s="100">
        <f t="shared" si="6"/>
        <v>20156238</v>
      </c>
      <c r="Y32" s="100">
        <f t="shared" si="6"/>
        <v>-5303323</v>
      </c>
      <c r="Z32" s="137">
        <f>+IF(X32&lt;&gt;0,+(Y32/X32)*100,0)</f>
        <v>-26.311075509229447</v>
      </c>
      <c r="AA32" s="153">
        <f>SUM(AA33:AA37)</f>
        <v>44326000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69263839</v>
      </c>
      <c r="D35" s="155"/>
      <c r="E35" s="156">
        <v>28809000</v>
      </c>
      <c r="F35" s="60">
        <v>28809000</v>
      </c>
      <c r="G35" s="60">
        <v>1757006</v>
      </c>
      <c r="H35" s="60">
        <v>2178697</v>
      </c>
      <c r="I35" s="60">
        <v>2178697</v>
      </c>
      <c r="J35" s="60">
        <v>6114400</v>
      </c>
      <c r="K35" s="60">
        <v>1890783</v>
      </c>
      <c r="L35" s="60">
        <v>4781468</v>
      </c>
      <c r="M35" s="60">
        <v>2066264</v>
      </c>
      <c r="N35" s="60">
        <v>8738515</v>
      </c>
      <c r="O35" s="60"/>
      <c r="P35" s="60"/>
      <c r="Q35" s="60"/>
      <c r="R35" s="60"/>
      <c r="S35" s="60"/>
      <c r="T35" s="60"/>
      <c r="U35" s="60"/>
      <c r="V35" s="60"/>
      <c r="W35" s="60">
        <v>14852915</v>
      </c>
      <c r="X35" s="60">
        <v>13572558</v>
      </c>
      <c r="Y35" s="60">
        <v>1280357</v>
      </c>
      <c r="Z35" s="140">
        <v>9.43</v>
      </c>
      <c r="AA35" s="155">
        <v>28809000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15517000</v>
      </c>
      <c r="F37" s="159">
        <v>15517000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6583680</v>
      </c>
      <c r="Y37" s="159">
        <v>-6583680</v>
      </c>
      <c r="Z37" s="141">
        <v>-100</v>
      </c>
      <c r="AA37" s="157">
        <v>15517000</v>
      </c>
    </row>
    <row r="38" spans="1:27" ht="12.75">
      <c r="A38" s="135" t="s">
        <v>84</v>
      </c>
      <c r="B38" s="142"/>
      <c r="C38" s="153">
        <f aca="true" t="shared" si="7" ref="C38:Y38">SUM(C39:C41)</f>
        <v>21162147</v>
      </c>
      <c r="D38" s="153">
        <f>SUM(D39:D41)</f>
        <v>0</v>
      </c>
      <c r="E38" s="154">
        <f t="shared" si="7"/>
        <v>19489000</v>
      </c>
      <c r="F38" s="100">
        <f t="shared" si="7"/>
        <v>19489000</v>
      </c>
      <c r="G38" s="100">
        <f t="shared" si="7"/>
        <v>1054441</v>
      </c>
      <c r="H38" s="100">
        <f t="shared" si="7"/>
        <v>1090737</v>
      </c>
      <c r="I38" s="100">
        <f t="shared" si="7"/>
        <v>1090737</v>
      </c>
      <c r="J38" s="100">
        <f t="shared" si="7"/>
        <v>3235915</v>
      </c>
      <c r="K38" s="100">
        <f t="shared" si="7"/>
        <v>1317993</v>
      </c>
      <c r="L38" s="100">
        <f t="shared" si="7"/>
        <v>2708111</v>
      </c>
      <c r="M38" s="100">
        <f t="shared" si="7"/>
        <v>2523937</v>
      </c>
      <c r="N38" s="100">
        <f t="shared" si="7"/>
        <v>6550041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9785956</v>
      </c>
      <c r="X38" s="100">
        <f t="shared" si="7"/>
        <v>10119810</v>
      </c>
      <c r="Y38" s="100">
        <f t="shared" si="7"/>
        <v>-333854</v>
      </c>
      <c r="Z38" s="137">
        <f>+IF(X38&lt;&gt;0,+(Y38/X38)*100,0)</f>
        <v>-3.2990145071893644</v>
      </c>
      <c r="AA38" s="153">
        <f>SUM(AA39:AA41)</f>
        <v>19489000</v>
      </c>
    </row>
    <row r="39" spans="1:27" ht="12.75">
      <c r="A39" s="138" t="s">
        <v>85</v>
      </c>
      <c r="B39" s="136"/>
      <c r="C39" s="155">
        <v>15484867</v>
      </c>
      <c r="D39" s="155"/>
      <c r="E39" s="156">
        <v>19489000</v>
      </c>
      <c r="F39" s="60">
        <v>19489000</v>
      </c>
      <c r="G39" s="60">
        <v>255590</v>
      </c>
      <c r="H39" s="60">
        <v>283639</v>
      </c>
      <c r="I39" s="60">
        <v>283639</v>
      </c>
      <c r="J39" s="60">
        <v>822868</v>
      </c>
      <c r="K39" s="60">
        <v>457665</v>
      </c>
      <c r="L39" s="60">
        <v>934506</v>
      </c>
      <c r="M39" s="60">
        <v>1280266</v>
      </c>
      <c r="N39" s="60">
        <v>2672437</v>
      </c>
      <c r="O39" s="60"/>
      <c r="P39" s="60"/>
      <c r="Q39" s="60"/>
      <c r="R39" s="60"/>
      <c r="S39" s="60"/>
      <c r="T39" s="60"/>
      <c r="U39" s="60"/>
      <c r="V39" s="60"/>
      <c r="W39" s="60">
        <v>3495305</v>
      </c>
      <c r="X39" s="60">
        <v>10119810</v>
      </c>
      <c r="Y39" s="60">
        <v>-6624505</v>
      </c>
      <c r="Z39" s="140">
        <v>-65.46</v>
      </c>
      <c r="AA39" s="155">
        <v>19489000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5677280</v>
      </c>
      <c r="D41" s="155"/>
      <c r="E41" s="156"/>
      <c r="F41" s="60"/>
      <c r="G41" s="60">
        <v>798851</v>
      </c>
      <c r="H41" s="60">
        <v>807098</v>
      </c>
      <c r="I41" s="60">
        <v>807098</v>
      </c>
      <c r="J41" s="60">
        <v>2413047</v>
      </c>
      <c r="K41" s="60">
        <v>860328</v>
      </c>
      <c r="L41" s="60">
        <v>1773605</v>
      </c>
      <c r="M41" s="60">
        <v>1243671</v>
      </c>
      <c r="N41" s="60">
        <v>3877604</v>
      </c>
      <c r="O41" s="60"/>
      <c r="P41" s="60"/>
      <c r="Q41" s="60"/>
      <c r="R41" s="60"/>
      <c r="S41" s="60"/>
      <c r="T41" s="60"/>
      <c r="U41" s="60"/>
      <c r="V41" s="60"/>
      <c r="W41" s="60">
        <v>6290651</v>
      </c>
      <c r="X41" s="60"/>
      <c r="Y41" s="60">
        <v>6290651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371562747</v>
      </c>
      <c r="D42" s="153">
        <f>SUM(D43:D46)</f>
        <v>0</v>
      </c>
      <c r="E42" s="154">
        <f t="shared" si="8"/>
        <v>186083000</v>
      </c>
      <c r="F42" s="100">
        <f t="shared" si="8"/>
        <v>186083000</v>
      </c>
      <c r="G42" s="100">
        <f t="shared" si="8"/>
        <v>1762938</v>
      </c>
      <c r="H42" s="100">
        <f t="shared" si="8"/>
        <v>5837586</v>
      </c>
      <c r="I42" s="100">
        <f t="shared" si="8"/>
        <v>5837586</v>
      </c>
      <c r="J42" s="100">
        <f t="shared" si="8"/>
        <v>13438110</v>
      </c>
      <c r="K42" s="100">
        <f t="shared" si="8"/>
        <v>11249735</v>
      </c>
      <c r="L42" s="100">
        <f t="shared" si="8"/>
        <v>2369426</v>
      </c>
      <c r="M42" s="100">
        <f t="shared" si="8"/>
        <v>1727538</v>
      </c>
      <c r="N42" s="100">
        <f t="shared" si="8"/>
        <v>15346699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28784809</v>
      </c>
      <c r="X42" s="100">
        <f t="shared" si="8"/>
        <v>76924536</v>
      </c>
      <c r="Y42" s="100">
        <f t="shared" si="8"/>
        <v>-48139727</v>
      </c>
      <c r="Z42" s="137">
        <f>+IF(X42&lt;&gt;0,+(Y42/X42)*100,0)</f>
        <v>-62.580458073871256</v>
      </c>
      <c r="AA42" s="153">
        <f>SUM(AA43:AA46)</f>
        <v>186083000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371562747</v>
      </c>
      <c r="D44" s="155"/>
      <c r="E44" s="156">
        <v>186083000</v>
      </c>
      <c r="F44" s="60">
        <v>186083000</v>
      </c>
      <c r="G44" s="60">
        <v>1762938</v>
      </c>
      <c r="H44" s="60">
        <v>5837586</v>
      </c>
      <c r="I44" s="60">
        <v>5837586</v>
      </c>
      <c r="J44" s="60">
        <v>13438110</v>
      </c>
      <c r="K44" s="60">
        <v>11249735</v>
      </c>
      <c r="L44" s="60">
        <v>2369426</v>
      </c>
      <c r="M44" s="60">
        <v>1727538</v>
      </c>
      <c r="N44" s="60">
        <v>15346699</v>
      </c>
      <c r="O44" s="60"/>
      <c r="P44" s="60"/>
      <c r="Q44" s="60"/>
      <c r="R44" s="60"/>
      <c r="S44" s="60"/>
      <c r="T44" s="60"/>
      <c r="U44" s="60"/>
      <c r="V44" s="60"/>
      <c r="W44" s="60">
        <v>28784809</v>
      </c>
      <c r="X44" s="60">
        <v>76924536</v>
      </c>
      <c r="Y44" s="60">
        <v>-48139727</v>
      </c>
      <c r="Z44" s="140">
        <v>-62.58</v>
      </c>
      <c r="AA44" s="155">
        <v>186083000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8053130</v>
      </c>
      <c r="D47" s="153"/>
      <c r="E47" s="154">
        <v>19155000</v>
      </c>
      <c r="F47" s="100">
        <v>19155000</v>
      </c>
      <c r="G47" s="100">
        <v>1012580</v>
      </c>
      <c r="H47" s="100">
        <v>1104208</v>
      </c>
      <c r="I47" s="100">
        <v>1104208</v>
      </c>
      <c r="J47" s="100">
        <v>3220996</v>
      </c>
      <c r="K47" s="100">
        <v>837355</v>
      </c>
      <c r="L47" s="100">
        <v>1361580</v>
      </c>
      <c r="M47" s="100">
        <v>1361580</v>
      </c>
      <c r="N47" s="100">
        <v>3560515</v>
      </c>
      <c r="O47" s="100"/>
      <c r="P47" s="100"/>
      <c r="Q47" s="100"/>
      <c r="R47" s="100"/>
      <c r="S47" s="100"/>
      <c r="T47" s="100"/>
      <c r="U47" s="100"/>
      <c r="V47" s="100"/>
      <c r="W47" s="100">
        <v>6781511</v>
      </c>
      <c r="X47" s="100">
        <v>10739556</v>
      </c>
      <c r="Y47" s="100">
        <v>-3958045</v>
      </c>
      <c r="Z47" s="137">
        <v>-36.85</v>
      </c>
      <c r="AA47" s="153">
        <v>19155000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533964043</v>
      </c>
      <c r="D48" s="168">
        <f>+D28+D32+D38+D42+D47</f>
        <v>0</v>
      </c>
      <c r="E48" s="169">
        <f t="shared" si="9"/>
        <v>375791000</v>
      </c>
      <c r="F48" s="73">
        <f t="shared" si="9"/>
        <v>375791000</v>
      </c>
      <c r="G48" s="73">
        <f t="shared" si="9"/>
        <v>14867812</v>
      </c>
      <c r="H48" s="73">
        <f t="shared" si="9"/>
        <v>23493766</v>
      </c>
      <c r="I48" s="73">
        <f t="shared" si="9"/>
        <v>23493766</v>
      </c>
      <c r="J48" s="73">
        <f t="shared" si="9"/>
        <v>61855344</v>
      </c>
      <c r="K48" s="73">
        <f t="shared" si="9"/>
        <v>26878432</v>
      </c>
      <c r="L48" s="73">
        <f t="shared" si="9"/>
        <v>27635931</v>
      </c>
      <c r="M48" s="73">
        <f t="shared" si="9"/>
        <v>20557651</v>
      </c>
      <c r="N48" s="73">
        <f t="shared" si="9"/>
        <v>75072014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136927358</v>
      </c>
      <c r="X48" s="73">
        <f t="shared" si="9"/>
        <v>180966588</v>
      </c>
      <c r="Y48" s="73">
        <f t="shared" si="9"/>
        <v>-44039230</v>
      </c>
      <c r="Z48" s="170">
        <f>+IF(X48&lt;&gt;0,+(Y48/X48)*100,0)</f>
        <v>-24.335558561782687</v>
      </c>
      <c r="AA48" s="168">
        <f>+AA28+AA32+AA38+AA42+AA47</f>
        <v>375791000</v>
      </c>
    </row>
    <row r="49" spans="1:27" ht="12.75">
      <c r="A49" s="148" t="s">
        <v>49</v>
      </c>
      <c r="B49" s="149"/>
      <c r="C49" s="171">
        <f aca="true" t="shared" si="10" ref="C49:Y49">+C25-C48</f>
        <v>157891833</v>
      </c>
      <c r="D49" s="171">
        <f>+D25-D48</f>
        <v>0</v>
      </c>
      <c r="E49" s="172">
        <f t="shared" si="10"/>
        <v>339541102</v>
      </c>
      <c r="F49" s="173">
        <f t="shared" si="10"/>
        <v>339541102</v>
      </c>
      <c r="G49" s="173">
        <f t="shared" si="10"/>
        <v>125985067</v>
      </c>
      <c r="H49" s="173">
        <f t="shared" si="10"/>
        <v>-20919737</v>
      </c>
      <c r="I49" s="173">
        <f t="shared" si="10"/>
        <v>-20919737</v>
      </c>
      <c r="J49" s="173">
        <f t="shared" si="10"/>
        <v>84145593</v>
      </c>
      <c r="K49" s="173">
        <f t="shared" si="10"/>
        <v>-9627959</v>
      </c>
      <c r="L49" s="173">
        <f t="shared" si="10"/>
        <v>-9768632</v>
      </c>
      <c r="M49" s="173">
        <f t="shared" si="10"/>
        <v>20641564</v>
      </c>
      <c r="N49" s="173">
        <f t="shared" si="10"/>
        <v>1244973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85390566</v>
      </c>
      <c r="X49" s="173">
        <f>IF(F25=F48,0,X25-X48)</f>
        <v>187669962</v>
      </c>
      <c r="Y49" s="173">
        <f t="shared" si="10"/>
        <v>-102279396</v>
      </c>
      <c r="Z49" s="174">
        <f>+IF(X49&lt;&gt;0,+(Y49/X49)*100,0)</f>
        <v>-54.499609266186134</v>
      </c>
      <c r="AA49" s="171">
        <f>+AA25-AA48</f>
        <v>339541102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942373</v>
      </c>
      <c r="D12" s="155">
        <v>0</v>
      </c>
      <c r="E12" s="156">
        <v>1185000</v>
      </c>
      <c r="F12" s="60">
        <v>1185000</v>
      </c>
      <c r="G12" s="60">
        <v>71589</v>
      </c>
      <c r="H12" s="60">
        <v>82298</v>
      </c>
      <c r="I12" s="60">
        <v>82298</v>
      </c>
      <c r="J12" s="60">
        <v>236185</v>
      </c>
      <c r="K12" s="60">
        <v>149487</v>
      </c>
      <c r="L12" s="60">
        <v>143295</v>
      </c>
      <c r="M12" s="60">
        <v>167888</v>
      </c>
      <c r="N12" s="60">
        <v>460670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696855</v>
      </c>
      <c r="X12" s="60">
        <v>592296</v>
      </c>
      <c r="Y12" s="60">
        <v>104559</v>
      </c>
      <c r="Z12" s="140">
        <v>17.65</v>
      </c>
      <c r="AA12" s="155">
        <v>1185000</v>
      </c>
    </row>
    <row r="13" spans="1:27" ht="12.75">
      <c r="A13" s="181" t="s">
        <v>109</v>
      </c>
      <c r="B13" s="185"/>
      <c r="C13" s="155">
        <v>15069912</v>
      </c>
      <c r="D13" s="155">
        <v>0</v>
      </c>
      <c r="E13" s="156">
        <v>17253000</v>
      </c>
      <c r="F13" s="60">
        <v>17253000</v>
      </c>
      <c r="G13" s="60">
        <v>214522</v>
      </c>
      <c r="H13" s="60">
        <v>0</v>
      </c>
      <c r="I13" s="60">
        <v>0</v>
      </c>
      <c r="J13" s="60">
        <v>214522</v>
      </c>
      <c r="K13" s="60">
        <v>696062</v>
      </c>
      <c r="L13" s="60">
        <v>449564</v>
      </c>
      <c r="M13" s="60">
        <v>592852</v>
      </c>
      <c r="N13" s="60">
        <v>1738478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1953000</v>
      </c>
      <c r="X13" s="60">
        <v>8626248</v>
      </c>
      <c r="Y13" s="60">
        <v>-6673248</v>
      </c>
      <c r="Z13" s="140">
        <v>-77.36</v>
      </c>
      <c r="AA13" s="155">
        <v>17253000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-15168000</v>
      </c>
      <c r="F17" s="60">
        <v>-15168000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-15168000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313972560</v>
      </c>
      <c r="D19" s="155">
        <v>0</v>
      </c>
      <c r="E19" s="156">
        <v>342247102</v>
      </c>
      <c r="F19" s="60">
        <v>342247102</v>
      </c>
      <c r="G19" s="60">
        <v>140564942</v>
      </c>
      <c r="H19" s="60">
        <v>0</v>
      </c>
      <c r="I19" s="60">
        <v>0</v>
      </c>
      <c r="J19" s="60">
        <v>140564942</v>
      </c>
      <c r="K19" s="60">
        <v>337219</v>
      </c>
      <c r="L19" s="60">
        <v>337876</v>
      </c>
      <c r="M19" s="60">
        <v>233796</v>
      </c>
      <c r="N19" s="60">
        <v>908891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141473833</v>
      </c>
      <c r="X19" s="60">
        <v>256685250</v>
      </c>
      <c r="Y19" s="60">
        <v>-115211417</v>
      </c>
      <c r="Z19" s="140">
        <v>-44.88</v>
      </c>
      <c r="AA19" s="155">
        <v>342247102</v>
      </c>
    </row>
    <row r="20" spans="1:27" ht="12.75">
      <c r="A20" s="181" t="s">
        <v>35</v>
      </c>
      <c r="B20" s="185"/>
      <c r="C20" s="155">
        <v>657212</v>
      </c>
      <c r="D20" s="155">
        <v>0</v>
      </c>
      <c r="E20" s="156">
        <v>400000</v>
      </c>
      <c r="F20" s="54">
        <v>400000</v>
      </c>
      <c r="G20" s="54">
        <v>1826</v>
      </c>
      <c r="H20" s="54">
        <v>115356</v>
      </c>
      <c r="I20" s="54">
        <v>115356</v>
      </c>
      <c r="J20" s="54">
        <v>232538</v>
      </c>
      <c r="K20" s="54">
        <v>10193</v>
      </c>
      <c r="L20" s="54">
        <v>1275</v>
      </c>
      <c r="M20" s="54">
        <v>8750</v>
      </c>
      <c r="N20" s="54">
        <v>20218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252756</v>
      </c>
      <c r="X20" s="54">
        <v>199998</v>
      </c>
      <c r="Y20" s="54">
        <v>52758</v>
      </c>
      <c r="Z20" s="184">
        <v>26.38</v>
      </c>
      <c r="AA20" s="130">
        <v>400000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330642057</v>
      </c>
      <c r="D22" s="188">
        <f>SUM(D5:D21)</f>
        <v>0</v>
      </c>
      <c r="E22" s="189">
        <f t="shared" si="0"/>
        <v>345917102</v>
      </c>
      <c r="F22" s="190">
        <f t="shared" si="0"/>
        <v>345917102</v>
      </c>
      <c r="G22" s="190">
        <f t="shared" si="0"/>
        <v>140852879</v>
      </c>
      <c r="H22" s="190">
        <f t="shared" si="0"/>
        <v>197654</v>
      </c>
      <c r="I22" s="190">
        <f t="shared" si="0"/>
        <v>197654</v>
      </c>
      <c r="J22" s="190">
        <f t="shared" si="0"/>
        <v>141248187</v>
      </c>
      <c r="K22" s="190">
        <f t="shared" si="0"/>
        <v>1192961</v>
      </c>
      <c r="L22" s="190">
        <f t="shared" si="0"/>
        <v>932010</v>
      </c>
      <c r="M22" s="190">
        <f t="shared" si="0"/>
        <v>1003286</v>
      </c>
      <c r="N22" s="190">
        <f t="shared" si="0"/>
        <v>3128257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144376444</v>
      </c>
      <c r="X22" s="190">
        <f t="shared" si="0"/>
        <v>266103792</v>
      </c>
      <c r="Y22" s="190">
        <f t="shared" si="0"/>
        <v>-121727348</v>
      </c>
      <c r="Z22" s="191">
        <f>+IF(X22&lt;&gt;0,+(Y22/X22)*100,0)</f>
        <v>-45.74431167820412</v>
      </c>
      <c r="AA22" s="188">
        <f>SUM(AA5:AA21)</f>
        <v>345917102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119543441</v>
      </c>
      <c r="D25" s="155">
        <v>0</v>
      </c>
      <c r="E25" s="156">
        <v>137836000</v>
      </c>
      <c r="F25" s="60">
        <v>137836000</v>
      </c>
      <c r="G25" s="60">
        <v>8664628</v>
      </c>
      <c r="H25" s="60">
        <v>8998083</v>
      </c>
      <c r="I25" s="60">
        <v>8998083</v>
      </c>
      <c r="J25" s="60">
        <v>26660794</v>
      </c>
      <c r="K25" s="60">
        <v>9481585</v>
      </c>
      <c r="L25" s="60">
        <v>17043088</v>
      </c>
      <c r="M25" s="60">
        <v>12166947</v>
      </c>
      <c r="N25" s="60">
        <v>38691620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65352414</v>
      </c>
      <c r="X25" s="60">
        <v>75440400</v>
      </c>
      <c r="Y25" s="60">
        <v>-10087986</v>
      </c>
      <c r="Z25" s="140">
        <v>-13.37</v>
      </c>
      <c r="AA25" s="155">
        <v>137836000</v>
      </c>
    </row>
    <row r="26" spans="1:27" ht="12.75">
      <c r="A26" s="183" t="s">
        <v>38</v>
      </c>
      <c r="B26" s="182"/>
      <c r="C26" s="155">
        <v>7104170</v>
      </c>
      <c r="D26" s="155">
        <v>0</v>
      </c>
      <c r="E26" s="156">
        <v>8602000</v>
      </c>
      <c r="F26" s="60">
        <v>8602000</v>
      </c>
      <c r="G26" s="60">
        <v>494300</v>
      </c>
      <c r="H26" s="60">
        <v>494300</v>
      </c>
      <c r="I26" s="60">
        <v>494300</v>
      </c>
      <c r="J26" s="60">
        <v>1482900</v>
      </c>
      <c r="K26" s="60">
        <v>531990</v>
      </c>
      <c r="L26" s="60">
        <v>590000</v>
      </c>
      <c r="M26" s="60">
        <v>531992</v>
      </c>
      <c r="N26" s="60">
        <v>1653982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3136882</v>
      </c>
      <c r="X26" s="60">
        <v>4301016</v>
      </c>
      <c r="Y26" s="60">
        <v>-1164134</v>
      </c>
      <c r="Z26" s="140">
        <v>-27.07</v>
      </c>
      <c r="AA26" s="155">
        <v>8602000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1500000</v>
      </c>
      <c r="F27" s="60">
        <v>1500000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64998</v>
      </c>
      <c r="Y27" s="60">
        <v>-64998</v>
      </c>
      <c r="Z27" s="140">
        <v>-100</v>
      </c>
      <c r="AA27" s="155">
        <v>1500000</v>
      </c>
    </row>
    <row r="28" spans="1:27" ht="12.75">
      <c r="A28" s="183" t="s">
        <v>39</v>
      </c>
      <c r="B28" s="182"/>
      <c r="C28" s="155">
        <v>225031690</v>
      </c>
      <c r="D28" s="155">
        <v>0</v>
      </c>
      <c r="E28" s="156">
        <v>40828000</v>
      </c>
      <c r="F28" s="60">
        <v>40828000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40828000</v>
      </c>
    </row>
    <row r="29" spans="1:27" ht="12.75">
      <c r="A29" s="183" t="s">
        <v>40</v>
      </c>
      <c r="B29" s="182"/>
      <c r="C29" s="155">
        <v>3733959</v>
      </c>
      <c r="D29" s="155">
        <v>0</v>
      </c>
      <c r="E29" s="156">
        <v>130000</v>
      </c>
      <c r="F29" s="60">
        <v>130000</v>
      </c>
      <c r="G29" s="60">
        <v>4430</v>
      </c>
      <c r="H29" s="60">
        <v>0</v>
      </c>
      <c r="I29" s="60">
        <v>0</v>
      </c>
      <c r="J29" s="60">
        <v>4430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4430</v>
      </c>
      <c r="X29" s="60">
        <v>52853718</v>
      </c>
      <c r="Y29" s="60">
        <v>-52849288</v>
      </c>
      <c r="Z29" s="140">
        <v>-99.99</v>
      </c>
      <c r="AA29" s="155">
        <v>130000</v>
      </c>
    </row>
    <row r="30" spans="1:27" ht="12.75">
      <c r="A30" s="183" t="s">
        <v>119</v>
      </c>
      <c r="B30" s="182"/>
      <c r="C30" s="155">
        <v>106163798</v>
      </c>
      <c r="D30" s="155">
        <v>0</v>
      </c>
      <c r="E30" s="156">
        <v>115011000</v>
      </c>
      <c r="F30" s="60">
        <v>115011000</v>
      </c>
      <c r="G30" s="60">
        <v>734627</v>
      </c>
      <c r="H30" s="60">
        <v>0</v>
      </c>
      <c r="I30" s="60">
        <v>0</v>
      </c>
      <c r="J30" s="60">
        <v>734627</v>
      </c>
      <c r="K30" s="60">
        <v>5946383</v>
      </c>
      <c r="L30" s="60">
        <v>854886</v>
      </c>
      <c r="M30" s="60">
        <v>0</v>
      </c>
      <c r="N30" s="60">
        <v>6801269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7535896</v>
      </c>
      <c r="X30" s="60">
        <v>1030002</v>
      </c>
      <c r="Y30" s="60">
        <v>6505894</v>
      </c>
      <c r="Z30" s="140">
        <v>631.64</v>
      </c>
      <c r="AA30" s="155">
        <v>115011000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1460000</v>
      </c>
      <c r="F31" s="60">
        <v>1460000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13542000</v>
      </c>
      <c r="Y31" s="60">
        <v>-13542000</v>
      </c>
      <c r="Z31" s="140">
        <v>-100</v>
      </c>
      <c r="AA31" s="155">
        <v>1460000</v>
      </c>
    </row>
    <row r="32" spans="1:27" ht="12.75">
      <c r="A32" s="183" t="s">
        <v>121</v>
      </c>
      <c r="B32" s="182"/>
      <c r="C32" s="155">
        <v>30521141</v>
      </c>
      <c r="D32" s="155">
        <v>0</v>
      </c>
      <c r="E32" s="156">
        <v>25934000</v>
      </c>
      <c r="F32" s="60">
        <v>25934000</v>
      </c>
      <c r="G32" s="60">
        <v>1440540</v>
      </c>
      <c r="H32" s="60">
        <v>5633521</v>
      </c>
      <c r="I32" s="60">
        <v>5633521</v>
      </c>
      <c r="J32" s="60">
        <v>12707582</v>
      </c>
      <c r="K32" s="60">
        <v>4141508</v>
      </c>
      <c r="L32" s="60">
        <v>2663297</v>
      </c>
      <c r="M32" s="60">
        <v>3582027</v>
      </c>
      <c r="N32" s="60">
        <v>10386832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23094414</v>
      </c>
      <c r="X32" s="60"/>
      <c r="Y32" s="60">
        <v>23094414</v>
      </c>
      <c r="Z32" s="140">
        <v>0</v>
      </c>
      <c r="AA32" s="155">
        <v>25934000</v>
      </c>
    </row>
    <row r="33" spans="1:27" ht="12.75">
      <c r="A33" s="183" t="s">
        <v>42</v>
      </c>
      <c r="B33" s="182"/>
      <c r="C33" s="155">
        <v>19324358</v>
      </c>
      <c r="D33" s="155">
        <v>0</v>
      </c>
      <c r="E33" s="156">
        <v>12950000</v>
      </c>
      <c r="F33" s="60">
        <v>12950000</v>
      </c>
      <c r="G33" s="60">
        <v>344871</v>
      </c>
      <c r="H33" s="60">
        <v>3620090</v>
      </c>
      <c r="I33" s="60">
        <v>3620090</v>
      </c>
      <c r="J33" s="60">
        <v>7585051</v>
      </c>
      <c r="K33" s="60">
        <v>3665774</v>
      </c>
      <c r="L33" s="60">
        <v>52280</v>
      </c>
      <c r="M33" s="60">
        <v>25900</v>
      </c>
      <c r="N33" s="60">
        <v>3743954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11329005</v>
      </c>
      <c r="X33" s="60"/>
      <c r="Y33" s="60">
        <v>11329005</v>
      </c>
      <c r="Z33" s="140">
        <v>0</v>
      </c>
      <c r="AA33" s="155">
        <v>12950000</v>
      </c>
    </row>
    <row r="34" spans="1:27" ht="12.75">
      <c r="A34" s="183" t="s">
        <v>43</v>
      </c>
      <c r="B34" s="182"/>
      <c r="C34" s="155">
        <v>22541486</v>
      </c>
      <c r="D34" s="155">
        <v>0</v>
      </c>
      <c r="E34" s="156">
        <v>31540000</v>
      </c>
      <c r="F34" s="60">
        <v>31540000</v>
      </c>
      <c r="G34" s="60">
        <v>3184416</v>
      </c>
      <c r="H34" s="60">
        <v>4747772</v>
      </c>
      <c r="I34" s="60">
        <v>4747772</v>
      </c>
      <c r="J34" s="60">
        <v>12679960</v>
      </c>
      <c r="K34" s="60">
        <v>3111192</v>
      </c>
      <c r="L34" s="60">
        <v>6432380</v>
      </c>
      <c r="M34" s="60">
        <v>4068515</v>
      </c>
      <c r="N34" s="60">
        <v>13612087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26292047</v>
      </c>
      <c r="X34" s="60">
        <v>15770022</v>
      </c>
      <c r="Y34" s="60">
        <v>10522025</v>
      </c>
      <c r="Z34" s="140">
        <v>66.72</v>
      </c>
      <c r="AA34" s="155">
        <v>31540000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182270</v>
      </c>
      <c r="N35" s="60">
        <v>182270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182270</v>
      </c>
      <c r="X35" s="60"/>
      <c r="Y35" s="60">
        <v>182270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533964043</v>
      </c>
      <c r="D36" s="188">
        <f>SUM(D25:D35)</f>
        <v>0</v>
      </c>
      <c r="E36" s="189">
        <f t="shared" si="1"/>
        <v>375791000</v>
      </c>
      <c r="F36" s="190">
        <f t="shared" si="1"/>
        <v>375791000</v>
      </c>
      <c r="G36" s="190">
        <f t="shared" si="1"/>
        <v>14867812</v>
      </c>
      <c r="H36" s="190">
        <f t="shared" si="1"/>
        <v>23493766</v>
      </c>
      <c r="I36" s="190">
        <f t="shared" si="1"/>
        <v>23493766</v>
      </c>
      <c r="J36" s="190">
        <f t="shared" si="1"/>
        <v>61855344</v>
      </c>
      <c r="K36" s="190">
        <f t="shared" si="1"/>
        <v>26878432</v>
      </c>
      <c r="L36" s="190">
        <f t="shared" si="1"/>
        <v>27635931</v>
      </c>
      <c r="M36" s="190">
        <f t="shared" si="1"/>
        <v>20557651</v>
      </c>
      <c r="N36" s="190">
        <f t="shared" si="1"/>
        <v>75072014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136927358</v>
      </c>
      <c r="X36" s="190">
        <f t="shared" si="1"/>
        <v>163002156</v>
      </c>
      <c r="Y36" s="190">
        <f t="shared" si="1"/>
        <v>-26074798</v>
      </c>
      <c r="Z36" s="191">
        <f>+IF(X36&lt;&gt;0,+(Y36/X36)*100,0)</f>
        <v>-15.996597002066649</v>
      </c>
      <c r="AA36" s="188">
        <f>SUM(AA25:AA35)</f>
        <v>375791000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-203321986</v>
      </c>
      <c r="D38" s="199">
        <f>+D22-D36</f>
        <v>0</v>
      </c>
      <c r="E38" s="200">
        <f t="shared" si="2"/>
        <v>-29873898</v>
      </c>
      <c r="F38" s="106">
        <f t="shared" si="2"/>
        <v>-29873898</v>
      </c>
      <c r="G38" s="106">
        <f t="shared" si="2"/>
        <v>125985067</v>
      </c>
      <c r="H38" s="106">
        <f t="shared" si="2"/>
        <v>-23296112</v>
      </c>
      <c r="I38" s="106">
        <f t="shared" si="2"/>
        <v>-23296112</v>
      </c>
      <c r="J38" s="106">
        <f t="shared" si="2"/>
        <v>79392843</v>
      </c>
      <c r="K38" s="106">
        <f t="shared" si="2"/>
        <v>-25685471</v>
      </c>
      <c r="L38" s="106">
        <f t="shared" si="2"/>
        <v>-26703921</v>
      </c>
      <c r="M38" s="106">
        <f t="shared" si="2"/>
        <v>-19554365</v>
      </c>
      <c r="N38" s="106">
        <f t="shared" si="2"/>
        <v>-71943757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7449086</v>
      </c>
      <c r="X38" s="106">
        <f>IF(F22=F36,0,X22-X36)</f>
        <v>103101636</v>
      </c>
      <c r="Y38" s="106">
        <f t="shared" si="2"/>
        <v>-95652550</v>
      </c>
      <c r="Z38" s="201">
        <f>+IF(X38&lt;&gt;0,+(Y38/X38)*100,0)</f>
        <v>-92.77500698437025</v>
      </c>
      <c r="AA38" s="199">
        <f>+AA22-AA36</f>
        <v>-29873898</v>
      </c>
    </row>
    <row r="39" spans="1:27" ht="12.75">
      <c r="A39" s="181" t="s">
        <v>46</v>
      </c>
      <c r="B39" s="185"/>
      <c r="C39" s="155">
        <v>361213819</v>
      </c>
      <c r="D39" s="155">
        <v>0</v>
      </c>
      <c r="E39" s="156">
        <v>369415000</v>
      </c>
      <c r="F39" s="60">
        <v>369415000</v>
      </c>
      <c r="G39" s="60">
        <v>0</v>
      </c>
      <c r="H39" s="60">
        <v>2376375</v>
      </c>
      <c r="I39" s="60">
        <v>2376375</v>
      </c>
      <c r="J39" s="60">
        <v>4752750</v>
      </c>
      <c r="K39" s="60">
        <v>16057512</v>
      </c>
      <c r="L39" s="60">
        <v>16935289</v>
      </c>
      <c r="M39" s="60">
        <v>40195929</v>
      </c>
      <c r="N39" s="60">
        <v>73188730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77941480</v>
      </c>
      <c r="X39" s="60">
        <v>235511000</v>
      </c>
      <c r="Y39" s="60">
        <v>-157569520</v>
      </c>
      <c r="Z39" s="140">
        <v>-66.91</v>
      </c>
      <c r="AA39" s="155">
        <v>369415000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157891833</v>
      </c>
      <c r="D42" s="206">
        <f>SUM(D38:D41)</f>
        <v>0</v>
      </c>
      <c r="E42" s="207">
        <f t="shared" si="3"/>
        <v>339541102</v>
      </c>
      <c r="F42" s="88">
        <f t="shared" si="3"/>
        <v>339541102</v>
      </c>
      <c r="G42" s="88">
        <f t="shared" si="3"/>
        <v>125985067</v>
      </c>
      <c r="H42" s="88">
        <f t="shared" si="3"/>
        <v>-20919737</v>
      </c>
      <c r="I42" s="88">
        <f t="shared" si="3"/>
        <v>-20919737</v>
      </c>
      <c r="J42" s="88">
        <f t="shared" si="3"/>
        <v>84145593</v>
      </c>
      <c r="K42" s="88">
        <f t="shared" si="3"/>
        <v>-9627959</v>
      </c>
      <c r="L42" s="88">
        <f t="shared" si="3"/>
        <v>-9768632</v>
      </c>
      <c r="M42" s="88">
        <f t="shared" si="3"/>
        <v>20641564</v>
      </c>
      <c r="N42" s="88">
        <f t="shared" si="3"/>
        <v>1244973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85390566</v>
      </c>
      <c r="X42" s="88">
        <f t="shared" si="3"/>
        <v>338612636</v>
      </c>
      <c r="Y42" s="88">
        <f t="shared" si="3"/>
        <v>-253222070</v>
      </c>
      <c r="Z42" s="208">
        <f>+IF(X42&lt;&gt;0,+(Y42/X42)*100,0)</f>
        <v>-74.78222696922627</v>
      </c>
      <c r="AA42" s="206">
        <f>SUM(AA38:AA41)</f>
        <v>339541102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157891833</v>
      </c>
      <c r="D44" s="210">
        <f>+D42-D43</f>
        <v>0</v>
      </c>
      <c r="E44" s="211">
        <f t="shared" si="4"/>
        <v>339541102</v>
      </c>
      <c r="F44" s="77">
        <f t="shared" si="4"/>
        <v>339541102</v>
      </c>
      <c r="G44" s="77">
        <f t="shared" si="4"/>
        <v>125985067</v>
      </c>
      <c r="H44" s="77">
        <f t="shared" si="4"/>
        <v>-20919737</v>
      </c>
      <c r="I44" s="77">
        <f t="shared" si="4"/>
        <v>-20919737</v>
      </c>
      <c r="J44" s="77">
        <f t="shared" si="4"/>
        <v>84145593</v>
      </c>
      <c r="K44" s="77">
        <f t="shared" si="4"/>
        <v>-9627959</v>
      </c>
      <c r="L44" s="77">
        <f t="shared" si="4"/>
        <v>-9768632</v>
      </c>
      <c r="M44" s="77">
        <f t="shared" si="4"/>
        <v>20641564</v>
      </c>
      <c r="N44" s="77">
        <f t="shared" si="4"/>
        <v>1244973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85390566</v>
      </c>
      <c r="X44" s="77">
        <f t="shared" si="4"/>
        <v>338612636</v>
      </c>
      <c r="Y44" s="77">
        <f t="shared" si="4"/>
        <v>-253222070</v>
      </c>
      <c r="Z44" s="212">
        <f>+IF(X44&lt;&gt;0,+(Y44/X44)*100,0)</f>
        <v>-74.78222696922627</v>
      </c>
      <c r="AA44" s="210">
        <f>+AA42-AA43</f>
        <v>339541102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157891833</v>
      </c>
      <c r="D46" s="206">
        <f>SUM(D44:D45)</f>
        <v>0</v>
      </c>
      <c r="E46" s="207">
        <f t="shared" si="5"/>
        <v>339541102</v>
      </c>
      <c r="F46" s="88">
        <f t="shared" si="5"/>
        <v>339541102</v>
      </c>
      <c r="G46" s="88">
        <f t="shared" si="5"/>
        <v>125985067</v>
      </c>
      <c r="H46" s="88">
        <f t="shared" si="5"/>
        <v>-20919737</v>
      </c>
      <c r="I46" s="88">
        <f t="shared" si="5"/>
        <v>-20919737</v>
      </c>
      <c r="J46" s="88">
        <f t="shared" si="5"/>
        <v>84145593</v>
      </c>
      <c r="K46" s="88">
        <f t="shared" si="5"/>
        <v>-9627959</v>
      </c>
      <c r="L46" s="88">
        <f t="shared" si="5"/>
        <v>-9768632</v>
      </c>
      <c r="M46" s="88">
        <f t="shared" si="5"/>
        <v>20641564</v>
      </c>
      <c r="N46" s="88">
        <f t="shared" si="5"/>
        <v>1244973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85390566</v>
      </c>
      <c r="X46" s="88">
        <f t="shared" si="5"/>
        <v>338612636</v>
      </c>
      <c r="Y46" s="88">
        <f t="shared" si="5"/>
        <v>-253222070</v>
      </c>
      <c r="Z46" s="208">
        <f>+IF(X46&lt;&gt;0,+(Y46/X46)*100,0)</f>
        <v>-74.78222696922627</v>
      </c>
      <c r="AA46" s="206">
        <f>SUM(AA44:AA45)</f>
        <v>339541102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157891833</v>
      </c>
      <c r="D48" s="217">
        <f>SUM(D46:D47)</f>
        <v>0</v>
      </c>
      <c r="E48" s="218">
        <f t="shared" si="6"/>
        <v>339541102</v>
      </c>
      <c r="F48" s="219">
        <f t="shared" si="6"/>
        <v>339541102</v>
      </c>
      <c r="G48" s="219">
        <f t="shared" si="6"/>
        <v>125985067</v>
      </c>
      <c r="H48" s="220">
        <f t="shared" si="6"/>
        <v>-20919737</v>
      </c>
      <c r="I48" s="220">
        <f t="shared" si="6"/>
        <v>-20919737</v>
      </c>
      <c r="J48" s="220">
        <f t="shared" si="6"/>
        <v>84145593</v>
      </c>
      <c r="K48" s="220">
        <f t="shared" si="6"/>
        <v>-9627959</v>
      </c>
      <c r="L48" s="220">
        <f t="shared" si="6"/>
        <v>-9768632</v>
      </c>
      <c r="M48" s="219">
        <f t="shared" si="6"/>
        <v>20641564</v>
      </c>
      <c r="N48" s="219">
        <f t="shared" si="6"/>
        <v>1244973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85390566</v>
      </c>
      <c r="X48" s="220">
        <f t="shared" si="6"/>
        <v>338612636</v>
      </c>
      <c r="Y48" s="220">
        <f t="shared" si="6"/>
        <v>-253222070</v>
      </c>
      <c r="Z48" s="221">
        <f>+IF(X48&lt;&gt;0,+(Y48/X48)*100,0)</f>
        <v>-74.78222696922627</v>
      </c>
      <c r="AA48" s="222">
        <f>SUM(AA46:AA47)</f>
        <v>339541102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492446</v>
      </c>
      <c r="D5" s="153">
        <f>SUM(D6:D8)</f>
        <v>0</v>
      </c>
      <c r="E5" s="154">
        <f t="shared" si="0"/>
        <v>1565000</v>
      </c>
      <c r="F5" s="100">
        <f t="shared" si="0"/>
        <v>1565000</v>
      </c>
      <c r="G5" s="100">
        <f t="shared" si="0"/>
        <v>23900</v>
      </c>
      <c r="H5" s="100">
        <f t="shared" si="0"/>
        <v>0</v>
      </c>
      <c r="I5" s="100">
        <f t="shared" si="0"/>
        <v>24174</v>
      </c>
      <c r="J5" s="100">
        <f t="shared" si="0"/>
        <v>48074</v>
      </c>
      <c r="K5" s="100">
        <f t="shared" si="0"/>
        <v>115416</v>
      </c>
      <c r="L5" s="100">
        <f t="shared" si="0"/>
        <v>34700</v>
      </c>
      <c r="M5" s="100">
        <f t="shared" si="0"/>
        <v>4604</v>
      </c>
      <c r="N5" s="100">
        <f t="shared" si="0"/>
        <v>154720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202794</v>
      </c>
      <c r="X5" s="100">
        <f t="shared" si="0"/>
        <v>1515000</v>
      </c>
      <c r="Y5" s="100">
        <f t="shared" si="0"/>
        <v>-1312206</v>
      </c>
      <c r="Z5" s="137">
        <f>+IF(X5&lt;&gt;0,+(Y5/X5)*100,0)</f>
        <v>-86.61425742574257</v>
      </c>
      <c r="AA5" s="153">
        <f>SUM(AA6:AA8)</f>
        <v>1565000</v>
      </c>
    </row>
    <row r="6" spans="1:27" ht="12.75">
      <c r="A6" s="138" t="s">
        <v>75</v>
      </c>
      <c r="B6" s="136"/>
      <c r="C6" s="155">
        <v>80350</v>
      </c>
      <c r="D6" s="155"/>
      <c r="E6" s="156">
        <v>1000000</v>
      </c>
      <c r="F6" s="60">
        <v>1000000</v>
      </c>
      <c r="G6" s="60">
        <v>20300</v>
      </c>
      <c r="H6" s="60"/>
      <c r="I6" s="60"/>
      <c r="J6" s="60">
        <v>20300</v>
      </c>
      <c r="K6" s="60">
        <v>15772</v>
      </c>
      <c r="L6" s="60">
        <v>21800</v>
      </c>
      <c r="M6" s="60"/>
      <c r="N6" s="60">
        <v>37572</v>
      </c>
      <c r="O6" s="60"/>
      <c r="P6" s="60"/>
      <c r="Q6" s="60"/>
      <c r="R6" s="60"/>
      <c r="S6" s="60"/>
      <c r="T6" s="60"/>
      <c r="U6" s="60"/>
      <c r="V6" s="60"/>
      <c r="W6" s="60">
        <v>57872</v>
      </c>
      <c r="X6" s="60">
        <v>1000000</v>
      </c>
      <c r="Y6" s="60">
        <v>-942128</v>
      </c>
      <c r="Z6" s="140">
        <v>-94.21</v>
      </c>
      <c r="AA6" s="62">
        <v>1000000</v>
      </c>
    </row>
    <row r="7" spans="1:27" ht="12.75">
      <c r="A7" s="138" t="s">
        <v>76</v>
      </c>
      <c r="B7" s="136"/>
      <c r="C7" s="157">
        <v>116393</v>
      </c>
      <c r="D7" s="157"/>
      <c r="E7" s="158">
        <v>415000</v>
      </c>
      <c r="F7" s="159">
        <v>415000</v>
      </c>
      <c r="G7" s="159">
        <v>600</v>
      </c>
      <c r="H7" s="159"/>
      <c r="I7" s="159">
        <v>24174</v>
      </c>
      <c r="J7" s="159">
        <v>24774</v>
      </c>
      <c r="K7" s="159">
        <v>76944</v>
      </c>
      <c r="L7" s="159">
        <v>12900</v>
      </c>
      <c r="M7" s="159">
        <v>4604</v>
      </c>
      <c r="N7" s="159">
        <v>94448</v>
      </c>
      <c r="O7" s="159"/>
      <c r="P7" s="159"/>
      <c r="Q7" s="159"/>
      <c r="R7" s="159"/>
      <c r="S7" s="159"/>
      <c r="T7" s="159"/>
      <c r="U7" s="159"/>
      <c r="V7" s="159"/>
      <c r="W7" s="159">
        <v>119222</v>
      </c>
      <c r="X7" s="159">
        <v>415000</v>
      </c>
      <c r="Y7" s="159">
        <v>-295778</v>
      </c>
      <c r="Z7" s="141">
        <v>-71.27</v>
      </c>
      <c r="AA7" s="225">
        <v>415000</v>
      </c>
    </row>
    <row r="8" spans="1:27" ht="12.75">
      <c r="A8" s="138" t="s">
        <v>77</v>
      </c>
      <c r="B8" s="136"/>
      <c r="C8" s="155">
        <v>295703</v>
      </c>
      <c r="D8" s="155"/>
      <c r="E8" s="156">
        <v>150000</v>
      </c>
      <c r="F8" s="60">
        <v>150000</v>
      </c>
      <c r="G8" s="60">
        <v>3000</v>
      </c>
      <c r="H8" s="60"/>
      <c r="I8" s="60"/>
      <c r="J8" s="60">
        <v>3000</v>
      </c>
      <c r="K8" s="60">
        <v>22700</v>
      </c>
      <c r="L8" s="60"/>
      <c r="M8" s="60"/>
      <c r="N8" s="60">
        <v>22700</v>
      </c>
      <c r="O8" s="60"/>
      <c r="P8" s="60"/>
      <c r="Q8" s="60"/>
      <c r="R8" s="60"/>
      <c r="S8" s="60"/>
      <c r="T8" s="60"/>
      <c r="U8" s="60"/>
      <c r="V8" s="60"/>
      <c r="W8" s="60">
        <v>25700</v>
      </c>
      <c r="X8" s="60">
        <v>100000</v>
      </c>
      <c r="Y8" s="60">
        <v>-74300</v>
      </c>
      <c r="Z8" s="140">
        <v>-74.3</v>
      </c>
      <c r="AA8" s="62">
        <v>150000</v>
      </c>
    </row>
    <row r="9" spans="1:27" ht="12.75">
      <c r="A9" s="135" t="s">
        <v>78</v>
      </c>
      <c r="B9" s="136"/>
      <c r="C9" s="153">
        <f aca="true" t="shared" si="1" ref="C9:Y9">SUM(C10:C14)</f>
        <v>15128</v>
      </c>
      <c r="D9" s="153">
        <f>SUM(D10:D14)</f>
        <v>0</v>
      </c>
      <c r="E9" s="154">
        <f t="shared" si="1"/>
        <v>880000</v>
      </c>
      <c r="F9" s="100">
        <f t="shared" si="1"/>
        <v>880000</v>
      </c>
      <c r="G9" s="100">
        <f t="shared" si="1"/>
        <v>899</v>
      </c>
      <c r="H9" s="100">
        <f t="shared" si="1"/>
        <v>1681</v>
      </c>
      <c r="I9" s="100">
        <f t="shared" si="1"/>
        <v>0</v>
      </c>
      <c r="J9" s="100">
        <f t="shared" si="1"/>
        <v>2580</v>
      </c>
      <c r="K9" s="100">
        <f t="shared" si="1"/>
        <v>15772</v>
      </c>
      <c r="L9" s="100">
        <f t="shared" si="1"/>
        <v>0</v>
      </c>
      <c r="M9" s="100">
        <f t="shared" si="1"/>
        <v>0</v>
      </c>
      <c r="N9" s="100">
        <f t="shared" si="1"/>
        <v>15772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18352</v>
      </c>
      <c r="X9" s="100">
        <f t="shared" si="1"/>
        <v>880000</v>
      </c>
      <c r="Y9" s="100">
        <f t="shared" si="1"/>
        <v>-861648</v>
      </c>
      <c r="Z9" s="137">
        <f>+IF(X9&lt;&gt;0,+(Y9/X9)*100,0)</f>
        <v>-97.91454545454545</v>
      </c>
      <c r="AA9" s="102">
        <f>SUM(AA10:AA14)</f>
        <v>880000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15128</v>
      </c>
      <c r="D12" s="155"/>
      <c r="E12" s="156">
        <v>880000</v>
      </c>
      <c r="F12" s="60">
        <v>880000</v>
      </c>
      <c r="G12" s="60">
        <v>899</v>
      </c>
      <c r="H12" s="60">
        <v>1681</v>
      </c>
      <c r="I12" s="60"/>
      <c r="J12" s="60">
        <v>2580</v>
      </c>
      <c r="K12" s="60">
        <v>15772</v>
      </c>
      <c r="L12" s="60"/>
      <c r="M12" s="60"/>
      <c r="N12" s="60">
        <v>15772</v>
      </c>
      <c r="O12" s="60"/>
      <c r="P12" s="60"/>
      <c r="Q12" s="60"/>
      <c r="R12" s="60"/>
      <c r="S12" s="60"/>
      <c r="T12" s="60"/>
      <c r="U12" s="60"/>
      <c r="V12" s="60"/>
      <c r="W12" s="60">
        <v>18352</v>
      </c>
      <c r="X12" s="60">
        <v>880000</v>
      </c>
      <c r="Y12" s="60">
        <v>-861648</v>
      </c>
      <c r="Z12" s="140">
        <v>-97.91</v>
      </c>
      <c r="AA12" s="62">
        <v>880000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61855</v>
      </c>
      <c r="D15" s="153">
        <f>SUM(D16:D18)</f>
        <v>0</v>
      </c>
      <c r="E15" s="154">
        <f t="shared" si="2"/>
        <v>1320000</v>
      </c>
      <c r="F15" s="100">
        <f t="shared" si="2"/>
        <v>1320000</v>
      </c>
      <c r="G15" s="100">
        <f t="shared" si="2"/>
        <v>0</v>
      </c>
      <c r="H15" s="100">
        <f t="shared" si="2"/>
        <v>2799</v>
      </c>
      <c r="I15" s="100">
        <f t="shared" si="2"/>
        <v>0</v>
      </c>
      <c r="J15" s="100">
        <f t="shared" si="2"/>
        <v>2799</v>
      </c>
      <c r="K15" s="100">
        <f t="shared" si="2"/>
        <v>22700</v>
      </c>
      <c r="L15" s="100">
        <f t="shared" si="2"/>
        <v>0</v>
      </c>
      <c r="M15" s="100">
        <f t="shared" si="2"/>
        <v>0</v>
      </c>
      <c r="N15" s="100">
        <f t="shared" si="2"/>
        <v>22700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25499</v>
      </c>
      <c r="X15" s="100">
        <f t="shared" si="2"/>
        <v>720000</v>
      </c>
      <c r="Y15" s="100">
        <f t="shared" si="2"/>
        <v>-694501</v>
      </c>
      <c r="Z15" s="137">
        <f>+IF(X15&lt;&gt;0,+(Y15/X15)*100,0)</f>
        <v>-96.45847222222223</v>
      </c>
      <c r="AA15" s="102">
        <f>SUM(AA16:AA18)</f>
        <v>1320000</v>
      </c>
    </row>
    <row r="16" spans="1:27" ht="12.75">
      <c r="A16" s="138" t="s">
        <v>85</v>
      </c>
      <c r="B16" s="136"/>
      <c r="C16" s="155">
        <v>25320</v>
      </c>
      <c r="D16" s="155"/>
      <c r="E16" s="156">
        <v>550000</v>
      </c>
      <c r="F16" s="60">
        <v>550000</v>
      </c>
      <c r="G16" s="60"/>
      <c r="H16" s="60">
        <v>2799</v>
      </c>
      <c r="I16" s="60"/>
      <c r="J16" s="60">
        <v>2799</v>
      </c>
      <c r="K16" s="60">
        <v>22700</v>
      </c>
      <c r="L16" s="60"/>
      <c r="M16" s="60"/>
      <c r="N16" s="60">
        <v>22700</v>
      </c>
      <c r="O16" s="60"/>
      <c r="P16" s="60"/>
      <c r="Q16" s="60"/>
      <c r="R16" s="60"/>
      <c r="S16" s="60"/>
      <c r="T16" s="60"/>
      <c r="U16" s="60"/>
      <c r="V16" s="60"/>
      <c r="W16" s="60">
        <v>25499</v>
      </c>
      <c r="X16" s="60">
        <v>550000</v>
      </c>
      <c r="Y16" s="60">
        <v>-524501</v>
      </c>
      <c r="Z16" s="140">
        <v>-95.36</v>
      </c>
      <c r="AA16" s="62">
        <v>550000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36535</v>
      </c>
      <c r="D18" s="155"/>
      <c r="E18" s="156">
        <v>770000</v>
      </c>
      <c r="F18" s="60">
        <v>770000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170000</v>
      </c>
      <c r="Y18" s="60">
        <v>-170000</v>
      </c>
      <c r="Z18" s="140">
        <v>-100</v>
      </c>
      <c r="AA18" s="62">
        <v>770000</v>
      </c>
    </row>
    <row r="19" spans="1:27" ht="12.75">
      <c r="A19" s="135" t="s">
        <v>88</v>
      </c>
      <c r="B19" s="142"/>
      <c r="C19" s="153">
        <f aca="true" t="shared" si="3" ref="C19:Y19">SUM(C20:C23)</f>
        <v>124876213</v>
      </c>
      <c r="D19" s="153">
        <f>SUM(D20:D23)</f>
        <v>0</v>
      </c>
      <c r="E19" s="154">
        <f t="shared" si="3"/>
        <v>371984900</v>
      </c>
      <c r="F19" s="100">
        <f t="shared" si="3"/>
        <v>371984900</v>
      </c>
      <c r="G19" s="100">
        <f t="shared" si="3"/>
        <v>10001196</v>
      </c>
      <c r="H19" s="100">
        <f t="shared" si="3"/>
        <v>17750983</v>
      </c>
      <c r="I19" s="100">
        <f t="shared" si="3"/>
        <v>28189686</v>
      </c>
      <c r="J19" s="100">
        <f t="shared" si="3"/>
        <v>55941865</v>
      </c>
      <c r="K19" s="100">
        <f t="shared" si="3"/>
        <v>16057512</v>
      </c>
      <c r="L19" s="100">
        <f t="shared" si="3"/>
        <v>62635300</v>
      </c>
      <c r="M19" s="100">
        <f t="shared" si="3"/>
        <v>39791026</v>
      </c>
      <c r="N19" s="100">
        <f t="shared" si="3"/>
        <v>118483838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174425703</v>
      </c>
      <c r="X19" s="100">
        <f t="shared" si="3"/>
        <v>206658280</v>
      </c>
      <c r="Y19" s="100">
        <f t="shared" si="3"/>
        <v>-32232577</v>
      </c>
      <c r="Z19" s="137">
        <f>+IF(X19&lt;&gt;0,+(Y19/X19)*100,0)</f>
        <v>-15.597041163799485</v>
      </c>
      <c r="AA19" s="102">
        <f>SUM(AA20:AA23)</f>
        <v>371984900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124876213</v>
      </c>
      <c r="D21" s="155"/>
      <c r="E21" s="156">
        <v>371984900</v>
      </c>
      <c r="F21" s="60">
        <v>371984900</v>
      </c>
      <c r="G21" s="60">
        <v>10001196</v>
      </c>
      <c r="H21" s="60">
        <v>17750983</v>
      </c>
      <c r="I21" s="60">
        <v>28189686</v>
      </c>
      <c r="J21" s="60">
        <v>55941865</v>
      </c>
      <c r="K21" s="60">
        <v>16057512</v>
      </c>
      <c r="L21" s="60">
        <v>62635300</v>
      </c>
      <c r="M21" s="60">
        <v>39791026</v>
      </c>
      <c r="N21" s="60">
        <v>118483838</v>
      </c>
      <c r="O21" s="60"/>
      <c r="P21" s="60"/>
      <c r="Q21" s="60"/>
      <c r="R21" s="60"/>
      <c r="S21" s="60"/>
      <c r="T21" s="60"/>
      <c r="U21" s="60"/>
      <c r="V21" s="60"/>
      <c r="W21" s="60">
        <v>174425703</v>
      </c>
      <c r="X21" s="60">
        <v>206658280</v>
      </c>
      <c r="Y21" s="60">
        <v>-32232577</v>
      </c>
      <c r="Z21" s="140">
        <v>-15.6</v>
      </c>
      <c r="AA21" s="62">
        <v>371984900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45065</v>
      </c>
      <c r="D24" s="153"/>
      <c r="E24" s="154">
        <v>239998</v>
      </c>
      <c r="F24" s="100">
        <v>239998</v>
      </c>
      <c r="G24" s="100"/>
      <c r="H24" s="100"/>
      <c r="I24" s="100">
        <v>16275</v>
      </c>
      <c r="J24" s="100">
        <v>16275</v>
      </c>
      <c r="K24" s="100">
        <v>22700</v>
      </c>
      <c r="L24" s="100"/>
      <c r="M24" s="100"/>
      <c r="N24" s="100">
        <v>22700</v>
      </c>
      <c r="O24" s="100"/>
      <c r="P24" s="100"/>
      <c r="Q24" s="100"/>
      <c r="R24" s="100"/>
      <c r="S24" s="100"/>
      <c r="T24" s="100"/>
      <c r="U24" s="100"/>
      <c r="V24" s="100"/>
      <c r="W24" s="100">
        <v>38975</v>
      </c>
      <c r="X24" s="100"/>
      <c r="Y24" s="100">
        <v>38975</v>
      </c>
      <c r="Z24" s="137"/>
      <c r="AA24" s="102">
        <v>239998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125490707</v>
      </c>
      <c r="D25" s="217">
        <f>+D5+D9+D15+D19+D24</f>
        <v>0</v>
      </c>
      <c r="E25" s="230">
        <f t="shared" si="4"/>
        <v>375989898</v>
      </c>
      <c r="F25" s="219">
        <f t="shared" si="4"/>
        <v>375989898</v>
      </c>
      <c r="G25" s="219">
        <f t="shared" si="4"/>
        <v>10025995</v>
      </c>
      <c r="H25" s="219">
        <f t="shared" si="4"/>
        <v>17755463</v>
      </c>
      <c r="I25" s="219">
        <f t="shared" si="4"/>
        <v>28230135</v>
      </c>
      <c r="J25" s="219">
        <f t="shared" si="4"/>
        <v>56011593</v>
      </c>
      <c r="K25" s="219">
        <f t="shared" si="4"/>
        <v>16234100</v>
      </c>
      <c r="L25" s="219">
        <f t="shared" si="4"/>
        <v>62670000</v>
      </c>
      <c r="M25" s="219">
        <f t="shared" si="4"/>
        <v>39795630</v>
      </c>
      <c r="N25" s="219">
        <f t="shared" si="4"/>
        <v>118699730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174711323</v>
      </c>
      <c r="X25" s="219">
        <f t="shared" si="4"/>
        <v>209773280</v>
      </c>
      <c r="Y25" s="219">
        <f t="shared" si="4"/>
        <v>-35061957</v>
      </c>
      <c r="Z25" s="231">
        <f>+IF(X25&lt;&gt;0,+(Y25/X25)*100,0)</f>
        <v>-16.71421498486366</v>
      </c>
      <c r="AA25" s="232">
        <f>+AA5+AA9+AA15+AA19+AA24</f>
        <v>375989898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124828636</v>
      </c>
      <c r="D28" s="155"/>
      <c r="E28" s="156">
        <v>369415000</v>
      </c>
      <c r="F28" s="60">
        <v>369415000</v>
      </c>
      <c r="G28" s="60">
        <v>10001196</v>
      </c>
      <c r="H28" s="60">
        <v>17750983</v>
      </c>
      <c r="I28" s="60">
        <v>28189686</v>
      </c>
      <c r="J28" s="60">
        <v>55941865</v>
      </c>
      <c r="K28" s="60">
        <v>16057512</v>
      </c>
      <c r="L28" s="60">
        <v>62635300</v>
      </c>
      <c r="M28" s="60">
        <v>39791026</v>
      </c>
      <c r="N28" s="60">
        <v>118483838</v>
      </c>
      <c r="O28" s="60"/>
      <c r="P28" s="60"/>
      <c r="Q28" s="60"/>
      <c r="R28" s="60"/>
      <c r="S28" s="60"/>
      <c r="T28" s="60"/>
      <c r="U28" s="60"/>
      <c r="V28" s="60"/>
      <c r="W28" s="60">
        <v>174425703</v>
      </c>
      <c r="X28" s="60"/>
      <c r="Y28" s="60">
        <v>174425703</v>
      </c>
      <c r="Z28" s="140"/>
      <c r="AA28" s="155">
        <v>369415000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124828636</v>
      </c>
      <c r="D32" s="210">
        <f>SUM(D28:D31)</f>
        <v>0</v>
      </c>
      <c r="E32" s="211">
        <f t="shared" si="5"/>
        <v>369415000</v>
      </c>
      <c r="F32" s="77">
        <f t="shared" si="5"/>
        <v>369415000</v>
      </c>
      <c r="G32" s="77">
        <f t="shared" si="5"/>
        <v>10001196</v>
      </c>
      <c r="H32" s="77">
        <f t="shared" si="5"/>
        <v>17750983</v>
      </c>
      <c r="I32" s="77">
        <f t="shared" si="5"/>
        <v>28189686</v>
      </c>
      <c r="J32" s="77">
        <f t="shared" si="5"/>
        <v>55941865</v>
      </c>
      <c r="K32" s="77">
        <f t="shared" si="5"/>
        <v>16057512</v>
      </c>
      <c r="L32" s="77">
        <f t="shared" si="5"/>
        <v>62635300</v>
      </c>
      <c r="M32" s="77">
        <f t="shared" si="5"/>
        <v>39791026</v>
      </c>
      <c r="N32" s="77">
        <f t="shared" si="5"/>
        <v>118483838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174425703</v>
      </c>
      <c r="X32" s="77">
        <f t="shared" si="5"/>
        <v>0</v>
      </c>
      <c r="Y32" s="77">
        <f t="shared" si="5"/>
        <v>174425703</v>
      </c>
      <c r="Z32" s="212">
        <f>+IF(X32&lt;&gt;0,+(Y32/X32)*100,0)</f>
        <v>0</v>
      </c>
      <c r="AA32" s="79">
        <f>SUM(AA28:AA31)</f>
        <v>369415000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662071</v>
      </c>
      <c r="D35" s="155"/>
      <c r="E35" s="156">
        <v>6574898</v>
      </c>
      <c r="F35" s="60">
        <v>6574898</v>
      </c>
      <c r="G35" s="60">
        <v>24799</v>
      </c>
      <c r="H35" s="60">
        <v>4480</v>
      </c>
      <c r="I35" s="60">
        <v>40449</v>
      </c>
      <c r="J35" s="60">
        <v>69728</v>
      </c>
      <c r="K35" s="60">
        <v>176588</v>
      </c>
      <c r="L35" s="60">
        <v>34700</v>
      </c>
      <c r="M35" s="60">
        <v>4604</v>
      </c>
      <c r="N35" s="60">
        <v>215892</v>
      </c>
      <c r="O35" s="60"/>
      <c r="P35" s="60"/>
      <c r="Q35" s="60"/>
      <c r="R35" s="60"/>
      <c r="S35" s="60"/>
      <c r="T35" s="60"/>
      <c r="U35" s="60"/>
      <c r="V35" s="60"/>
      <c r="W35" s="60">
        <v>285620</v>
      </c>
      <c r="X35" s="60"/>
      <c r="Y35" s="60">
        <v>285620</v>
      </c>
      <c r="Z35" s="140"/>
      <c r="AA35" s="62">
        <v>6574898</v>
      </c>
    </row>
    <row r="36" spans="1:27" ht="12.75">
      <c r="A36" s="238" t="s">
        <v>139</v>
      </c>
      <c r="B36" s="149"/>
      <c r="C36" s="222">
        <f aca="true" t="shared" si="6" ref="C36:Y36">SUM(C32:C35)</f>
        <v>125490707</v>
      </c>
      <c r="D36" s="222">
        <f>SUM(D32:D35)</f>
        <v>0</v>
      </c>
      <c r="E36" s="218">
        <f t="shared" si="6"/>
        <v>375989898</v>
      </c>
      <c r="F36" s="220">
        <f t="shared" si="6"/>
        <v>375989898</v>
      </c>
      <c r="G36" s="220">
        <f t="shared" si="6"/>
        <v>10025995</v>
      </c>
      <c r="H36" s="220">
        <f t="shared" si="6"/>
        <v>17755463</v>
      </c>
      <c r="I36" s="220">
        <f t="shared" si="6"/>
        <v>28230135</v>
      </c>
      <c r="J36" s="220">
        <f t="shared" si="6"/>
        <v>56011593</v>
      </c>
      <c r="K36" s="220">
        <f t="shared" si="6"/>
        <v>16234100</v>
      </c>
      <c r="L36" s="220">
        <f t="shared" si="6"/>
        <v>62670000</v>
      </c>
      <c r="M36" s="220">
        <f t="shared" si="6"/>
        <v>39795630</v>
      </c>
      <c r="N36" s="220">
        <f t="shared" si="6"/>
        <v>118699730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174711323</v>
      </c>
      <c r="X36" s="220">
        <f t="shared" si="6"/>
        <v>0</v>
      </c>
      <c r="Y36" s="220">
        <f t="shared" si="6"/>
        <v>174711323</v>
      </c>
      <c r="Z36" s="221">
        <f>+IF(X36&lt;&gt;0,+(Y36/X36)*100,0)</f>
        <v>0</v>
      </c>
      <c r="AA36" s="239">
        <f>SUM(AA32:AA35)</f>
        <v>375989898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473182</v>
      </c>
      <c r="D6" s="155"/>
      <c r="E6" s="59">
        <v>3747000</v>
      </c>
      <c r="F6" s="60">
        <v>3747000</v>
      </c>
      <c r="G6" s="60">
        <v>15020000</v>
      </c>
      <c r="H6" s="60">
        <v>5608000</v>
      </c>
      <c r="I6" s="60">
        <v>4019286</v>
      </c>
      <c r="J6" s="60">
        <v>4019286</v>
      </c>
      <c r="K6" s="60">
        <v>2181585</v>
      </c>
      <c r="L6" s="60">
        <v>4926877</v>
      </c>
      <c r="M6" s="60">
        <v>17130573</v>
      </c>
      <c r="N6" s="60">
        <v>17130573</v>
      </c>
      <c r="O6" s="60"/>
      <c r="P6" s="60"/>
      <c r="Q6" s="60"/>
      <c r="R6" s="60"/>
      <c r="S6" s="60"/>
      <c r="T6" s="60"/>
      <c r="U6" s="60"/>
      <c r="V6" s="60"/>
      <c r="W6" s="60">
        <v>17130573</v>
      </c>
      <c r="X6" s="60">
        <v>1873500</v>
      </c>
      <c r="Y6" s="60">
        <v>15257073</v>
      </c>
      <c r="Z6" s="140">
        <v>814.36</v>
      </c>
      <c r="AA6" s="62">
        <v>3747000</v>
      </c>
    </row>
    <row r="7" spans="1:27" ht="12.75">
      <c r="A7" s="249" t="s">
        <v>144</v>
      </c>
      <c r="B7" s="182"/>
      <c r="C7" s="155">
        <v>32694478</v>
      </c>
      <c r="D7" s="155"/>
      <c r="E7" s="59">
        <v>29709000</v>
      </c>
      <c r="F7" s="60">
        <v>29709000</v>
      </c>
      <c r="G7" s="60">
        <v>130465000</v>
      </c>
      <c r="H7" s="60">
        <v>93653000</v>
      </c>
      <c r="I7" s="60">
        <v>138775455</v>
      </c>
      <c r="J7" s="60">
        <v>138775455</v>
      </c>
      <c r="K7" s="60">
        <v>75205286</v>
      </c>
      <c r="L7" s="60">
        <v>71471631</v>
      </c>
      <c r="M7" s="60">
        <v>38762422</v>
      </c>
      <c r="N7" s="60">
        <v>38762422</v>
      </c>
      <c r="O7" s="60"/>
      <c r="P7" s="60"/>
      <c r="Q7" s="60"/>
      <c r="R7" s="60"/>
      <c r="S7" s="60"/>
      <c r="T7" s="60"/>
      <c r="U7" s="60"/>
      <c r="V7" s="60"/>
      <c r="W7" s="60">
        <v>38762422</v>
      </c>
      <c r="X7" s="60">
        <v>14854500</v>
      </c>
      <c r="Y7" s="60">
        <v>23907922</v>
      </c>
      <c r="Z7" s="140">
        <v>160.95</v>
      </c>
      <c r="AA7" s="62">
        <v>29709000</v>
      </c>
    </row>
    <row r="8" spans="1:27" ht="12.75">
      <c r="A8" s="249" t="s">
        <v>145</v>
      </c>
      <c r="B8" s="182"/>
      <c r="C8" s="155"/>
      <c r="D8" s="155"/>
      <c r="E8" s="59">
        <v>45395000</v>
      </c>
      <c r="F8" s="60">
        <v>45395000</v>
      </c>
      <c r="G8" s="60">
        <v>41268000</v>
      </c>
      <c r="H8" s="60">
        <v>41268000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22697500</v>
      </c>
      <c r="Y8" s="60">
        <v>-22697500</v>
      </c>
      <c r="Z8" s="140">
        <v>-100</v>
      </c>
      <c r="AA8" s="62">
        <v>45395000</v>
      </c>
    </row>
    <row r="9" spans="1:27" ht="12.75">
      <c r="A9" s="249" t="s">
        <v>146</v>
      </c>
      <c r="B9" s="182"/>
      <c r="C9" s="155">
        <v>285604</v>
      </c>
      <c r="D9" s="155"/>
      <c r="E9" s="59"/>
      <c r="F9" s="60"/>
      <c r="G9" s="60">
        <v>83000</v>
      </c>
      <c r="H9" s="60">
        <v>83000</v>
      </c>
      <c r="I9" s="60">
        <v>9544953</v>
      </c>
      <c r="J9" s="60">
        <v>9544953</v>
      </c>
      <c r="K9" s="60">
        <v>9183758</v>
      </c>
      <c r="L9" s="60">
        <v>9182571</v>
      </c>
      <c r="M9" s="60">
        <v>9375642</v>
      </c>
      <c r="N9" s="60">
        <v>9375642</v>
      </c>
      <c r="O9" s="60"/>
      <c r="P9" s="60"/>
      <c r="Q9" s="60"/>
      <c r="R9" s="60"/>
      <c r="S9" s="60"/>
      <c r="T9" s="60"/>
      <c r="U9" s="60"/>
      <c r="V9" s="60"/>
      <c r="W9" s="60">
        <v>9375642</v>
      </c>
      <c r="X9" s="60"/>
      <c r="Y9" s="60">
        <v>9375642</v>
      </c>
      <c r="Z9" s="140"/>
      <c r="AA9" s="62"/>
    </row>
    <row r="10" spans="1:27" ht="12.75">
      <c r="A10" s="249" t="s">
        <v>147</v>
      </c>
      <c r="B10" s="182"/>
      <c r="C10" s="155">
        <v>37586907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71040171</v>
      </c>
      <c r="D12" s="168">
        <f>SUM(D6:D11)</f>
        <v>0</v>
      </c>
      <c r="E12" s="72">
        <f t="shared" si="0"/>
        <v>78851000</v>
      </c>
      <c r="F12" s="73">
        <f t="shared" si="0"/>
        <v>78851000</v>
      </c>
      <c r="G12" s="73">
        <f t="shared" si="0"/>
        <v>186836000</v>
      </c>
      <c r="H12" s="73">
        <f t="shared" si="0"/>
        <v>140612000</v>
      </c>
      <c r="I12" s="73">
        <f t="shared" si="0"/>
        <v>152339694</v>
      </c>
      <c r="J12" s="73">
        <f t="shared" si="0"/>
        <v>152339694</v>
      </c>
      <c r="K12" s="73">
        <f t="shared" si="0"/>
        <v>86570629</v>
      </c>
      <c r="L12" s="73">
        <f t="shared" si="0"/>
        <v>85581079</v>
      </c>
      <c r="M12" s="73">
        <f t="shared" si="0"/>
        <v>65268637</v>
      </c>
      <c r="N12" s="73">
        <f t="shared" si="0"/>
        <v>65268637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65268637</v>
      </c>
      <c r="X12" s="73">
        <f t="shared" si="0"/>
        <v>39425500</v>
      </c>
      <c r="Y12" s="73">
        <f t="shared" si="0"/>
        <v>25843137</v>
      </c>
      <c r="Z12" s="170">
        <f>+IF(X12&lt;&gt;0,+(Y12/X12)*100,0)</f>
        <v>65.54929423850047</v>
      </c>
      <c r="AA12" s="74">
        <f>SUM(AA6:AA11)</f>
        <v>78851000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5426628</v>
      </c>
      <c r="D17" s="155"/>
      <c r="E17" s="59">
        <v>6126000</v>
      </c>
      <c r="F17" s="60">
        <v>6126000</v>
      </c>
      <c r="G17" s="60">
        <v>4094000</v>
      </c>
      <c r="H17" s="60">
        <v>4094000</v>
      </c>
      <c r="I17" s="60">
        <v>5426628</v>
      </c>
      <c r="J17" s="60">
        <v>5426628</v>
      </c>
      <c r="K17" s="60">
        <v>5426628</v>
      </c>
      <c r="L17" s="60">
        <v>5426628</v>
      </c>
      <c r="M17" s="60">
        <v>5426628</v>
      </c>
      <c r="N17" s="60">
        <v>5426628</v>
      </c>
      <c r="O17" s="60"/>
      <c r="P17" s="60"/>
      <c r="Q17" s="60"/>
      <c r="R17" s="60"/>
      <c r="S17" s="60"/>
      <c r="T17" s="60"/>
      <c r="U17" s="60"/>
      <c r="V17" s="60"/>
      <c r="W17" s="60">
        <v>5426628</v>
      </c>
      <c r="X17" s="60">
        <v>3063000</v>
      </c>
      <c r="Y17" s="60">
        <v>2363628</v>
      </c>
      <c r="Z17" s="140">
        <v>77.17</v>
      </c>
      <c r="AA17" s="62">
        <v>6126000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2370122044</v>
      </c>
      <c r="D19" s="155"/>
      <c r="E19" s="59">
        <v>2600389000</v>
      </c>
      <c r="F19" s="60">
        <v>2600389000</v>
      </c>
      <c r="G19" s="60">
        <v>2787384000</v>
      </c>
      <c r="H19" s="60">
        <v>2805139000</v>
      </c>
      <c r="I19" s="60">
        <v>2410242103</v>
      </c>
      <c r="J19" s="60">
        <v>2410242103</v>
      </c>
      <c r="K19" s="60">
        <v>2449950724</v>
      </c>
      <c r="L19" s="60">
        <v>2482572304</v>
      </c>
      <c r="M19" s="60">
        <v>2504816353</v>
      </c>
      <c r="N19" s="60">
        <v>2504816353</v>
      </c>
      <c r="O19" s="60"/>
      <c r="P19" s="60"/>
      <c r="Q19" s="60"/>
      <c r="R19" s="60"/>
      <c r="S19" s="60"/>
      <c r="T19" s="60"/>
      <c r="U19" s="60"/>
      <c r="V19" s="60"/>
      <c r="W19" s="60">
        <v>2504816353</v>
      </c>
      <c r="X19" s="60">
        <v>1300194500</v>
      </c>
      <c r="Y19" s="60">
        <v>1204621853</v>
      </c>
      <c r="Z19" s="140">
        <v>92.65</v>
      </c>
      <c r="AA19" s="62">
        <v>2600389000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1269633</v>
      </c>
      <c r="D22" s="155"/>
      <c r="E22" s="59">
        <v>1941000</v>
      </c>
      <c r="F22" s="60">
        <v>1941000</v>
      </c>
      <c r="G22" s="60">
        <v>1346000</v>
      </c>
      <c r="H22" s="60">
        <v>1346000</v>
      </c>
      <c r="I22" s="60">
        <v>1313495</v>
      </c>
      <c r="J22" s="60">
        <v>1313495</v>
      </c>
      <c r="K22" s="60">
        <v>1313495</v>
      </c>
      <c r="L22" s="60">
        <v>1316713</v>
      </c>
      <c r="M22" s="60">
        <v>1316713</v>
      </c>
      <c r="N22" s="60">
        <v>1316713</v>
      </c>
      <c r="O22" s="60"/>
      <c r="P22" s="60"/>
      <c r="Q22" s="60"/>
      <c r="R22" s="60"/>
      <c r="S22" s="60"/>
      <c r="T22" s="60"/>
      <c r="U22" s="60"/>
      <c r="V22" s="60"/>
      <c r="W22" s="60">
        <v>1316713</v>
      </c>
      <c r="X22" s="60">
        <v>970500</v>
      </c>
      <c r="Y22" s="60">
        <v>346213</v>
      </c>
      <c r="Z22" s="140">
        <v>35.67</v>
      </c>
      <c r="AA22" s="62">
        <v>1941000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>
        <v>830618</v>
      </c>
      <c r="J23" s="60">
        <v>830618</v>
      </c>
      <c r="K23" s="159">
        <v>2869856</v>
      </c>
      <c r="L23" s="159">
        <v>2869856</v>
      </c>
      <c r="M23" s="60">
        <v>6827503</v>
      </c>
      <c r="N23" s="159">
        <v>6827503</v>
      </c>
      <c r="O23" s="159"/>
      <c r="P23" s="159"/>
      <c r="Q23" s="60"/>
      <c r="R23" s="159"/>
      <c r="S23" s="159"/>
      <c r="T23" s="60"/>
      <c r="U23" s="159"/>
      <c r="V23" s="159"/>
      <c r="W23" s="159">
        <v>6827503</v>
      </c>
      <c r="X23" s="60"/>
      <c r="Y23" s="159">
        <v>6827503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2376818305</v>
      </c>
      <c r="D24" s="168">
        <f>SUM(D15:D23)</f>
        <v>0</v>
      </c>
      <c r="E24" s="76">
        <f t="shared" si="1"/>
        <v>2608456000</v>
      </c>
      <c r="F24" s="77">
        <f t="shared" si="1"/>
        <v>2608456000</v>
      </c>
      <c r="G24" s="77">
        <f t="shared" si="1"/>
        <v>2792824000</v>
      </c>
      <c r="H24" s="77">
        <f t="shared" si="1"/>
        <v>2810579000</v>
      </c>
      <c r="I24" s="77">
        <f t="shared" si="1"/>
        <v>2417812844</v>
      </c>
      <c r="J24" s="77">
        <f t="shared" si="1"/>
        <v>2417812844</v>
      </c>
      <c r="K24" s="77">
        <f t="shared" si="1"/>
        <v>2459560703</v>
      </c>
      <c r="L24" s="77">
        <f t="shared" si="1"/>
        <v>2492185501</v>
      </c>
      <c r="M24" s="77">
        <f t="shared" si="1"/>
        <v>2518387197</v>
      </c>
      <c r="N24" s="77">
        <f t="shared" si="1"/>
        <v>2518387197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2518387197</v>
      </c>
      <c r="X24" s="77">
        <f t="shared" si="1"/>
        <v>1304228000</v>
      </c>
      <c r="Y24" s="77">
        <f t="shared" si="1"/>
        <v>1214159197</v>
      </c>
      <c r="Z24" s="212">
        <f>+IF(X24&lt;&gt;0,+(Y24/X24)*100,0)</f>
        <v>93.09409068046385</v>
      </c>
      <c r="AA24" s="79">
        <f>SUM(AA15:AA23)</f>
        <v>2608456000</v>
      </c>
    </row>
    <row r="25" spans="1:27" ht="12.75">
      <c r="A25" s="250" t="s">
        <v>159</v>
      </c>
      <c r="B25" s="251"/>
      <c r="C25" s="168">
        <f aca="true" t="shared" si="2" ref="C25:Y25">+C12+C24</f>
        <v>2447858476</v>
      </c>
      <c r="D25" s="168">
        <f>+D12+D24</f>
        <v>0</v>
      </c>
      <c r="E25" s="72">
        <f t="shared" si="2"/>
        <v>2687307000</v>
      </c>
      <c r="F25" s="73">
        <f t="shared" si="2"/>
        <v>2687307000</v>
      </c>
      <c r="G25" s="73">
        <f t="shared" si="2"/>
        <v>2979660000</v>
      </c>
      <c r="H25" s="73">
        <f t="shared" si="2"/>
        <v>2951191000</v>
      </c>
      <c r="I25" s="73">
        <f t="shared" si="2"/>
        <v>2570152538</v>
      </c>
      <c r="J25" s="73">
        <f t="shared" si="2"/>
        <v>2570152538</v>
      </c>
      <c r="K25" s="73">
        <f t="shared" si="2"/>
        <v>2546131332</v>
      </c>
      <c r="L25" s="73">
        <f t="shared" si="2"/>
        <v>2577766580</v>
      </c>
      <c r="M25" s="73">
        <f t="shared" si="2"/>
        <v>2583655834</v>
      </c>
      <c r="N25" s="73">
        <f t="shared" si="2"/>
        <v>2583655834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2583655834</v>
      </c>
      <c r="X25" s="73">
        <f t="shared" si="2"/>
        <v>1343653500</v>
      </c>
      <c r="Y25" s="73">
        <f t="shared" si="2"/>
        <v>1240002334</v>
      </c>
      <c r="Z25" s="170">
        <f>+IF(X25&lt;&gt;0,+(Y25/X25)*100,0)</f>
        <v>92.28587087370369</v>
      </c>
      <c r="AA25" s="74">
        <f>+AA12+AA24</f>
        <v>2687307000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10800000</v>
      </c>
      <c r="D30" s="155"/>
      <c r="E30" s="59">
        <v>11880000</v>
      </c>
      <c r="F30" s="60">
        <v>11880000</v>
      </c>
      <c r="G30" s="60">
        <v>9900000</v>
      </c>
      <c r="H30" s="60">
        <v>9000000</v>
      </c>
      <c r="I30" s="60">
        <v>640653</v>
      </c>
      <c r="J30" s="60">
        <v>640653</v>
      </c>
      <c r="K30" s="60">
        <v>640653</v>
      </c>
      <c r="L30" s="60">
        <v>640653</v>
      </c>
      <c r="M30" s="60">
        <v>640653</v>
      </c>
      <c r="N30" s="60">
        <v>640653</v>
      </c>
      <c r="O30" s="60"/>
      <c r="P30" s="60"/>
      <c r="Q30" s="60"/>
      <c r="R30" s="60"/>
      <c r="S30" s="60"/>
      <c r="T30" s="60"/>
      <c r="U30" s="60"/>
      <c r="V30" s="60"/>
      <c r="W30" s="60">
        <v>640653</v>
      </c>
      <c r="X30" s="60">
        <v>5940000</v>
      </c>
      <c r="Y30" s="60">
        <v>-5299347</v>
      </c>
      <c r="Z30" s="140">
        <v>-89.21</v>
      </c>
      <c r="AA30" s="62">
        <v>11880000</v>
      </c>
    </row>
    <row r="31" spans="1:27" ht="12.75">
      <c r="A31" s="249" t="s">
        <v>163</v>
      </c>
      <c r="B31" s="182"/>
      <c r="C31" s="155">
        <v>1821000</v>
      </c>
      <c r="D31" s="155"/>
      <c r="E31" s="59"/>
      <c r="F31" s="60"/>
      <c r="G31" s="60">
        <v>513000</v>
      </c>
      <c r="H31" s="60">
        <v>513000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222840054</v>
      </c>
      <c r="D32" s="155"/>
      <c r="E32" s="59">
        <v>205977000</v>
      </c>
      <c r="F32" s="60">
        <v>205977000</v>
      </c>
      <c r="G32" s="60">
        <v>135097000</v>
      </c>
      <c r="H32" s="60">
        <v>133329000</v>
      </c>
      <c r="I32" s="60">
        <v>208084253</v>
      </c>
      <c r="J32" s="60">
        <v>208084253</v>
      </c>
      <c r="K32" s="60">
        <v>193957770</v>
      </c>
      <c r="L32" s="60">
        <v>255319289</v>
      </c>
      <c r="M32" s="60">
        <v>279224351</v>
      </c>
      <c r="N32" s="60">
        <v>279224351</v>
      </c>
      <c r="O32" s="60"/>
      <c r="P32" s="60"/>
      <c r="Q32" s="60"/>
      <c r="R32" s="60"/>
      <c r="S32" s="60"/>
      <c r="T32" s="60"/>
      <c r="U32" s="60"/>
      <c r="V32" s="60"/>
      <c r="W32" s="60">
        <v>279224351</v>
      </c>
      <c r="X32" s="60">
        <v>102988500</v>
      </c>
      <c r="Y32" s="60">
        <v>176235851</v>
      </c>
      <c r="Z32" s="140">
        <v>171.12</v>
      </c>
      <c r="AA32" s="62">
        <v>205977000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5830000</v>
      </c>
      <c r="H33" s="60">
        <v>5830000</v>
      </c>
      <c r="I33" s="60">
        <v>17161296</v>
      </c>
      <c r="J33" s="60">
        <v>17161296</v>
      </c>
      <c r="K33" s="60">
        <v>17161296</v>
      </c>
      <c r="L33" s="60">
        <v>17161296</v>
      </c>
      <c r="M33" s="60">
        <v>17161296</v>
      </c>
      <c r="N33" s="60">
        <v>17161296</v>
      </c>
      <c r="O33" s="60"/>
      <c r="P33" s="60"/>
      <c r="Q33" s="60"/>
      <c r="R33" s="60"/>
      <c r="S33" s="60"/>
      <c r="T33" s="60"/>
      <c r="U33" s="60"/>
      <c r="V33" s="60"/>
      <c r="W33" s="60">
        <v>17161296</v>
      </c>
      <c r="X33" s="60"/>
      <c r="Y33" s="60">
        <v>17161296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235461054</v>
      </c>
      <c r="D34" s="168">
        <f>SUM(D29:D33)</f>
        <v>0</v>
      </c>
      <c r="E34" s="72">
        <f t="shared" si="3"/>
        <v>217857000</v>
      </c>
      <c r="F34" s="73">
        <f t="shared" si="3"/>
        <v>217857000</v>
      </c>
      <c r="G34" s="73">
        <f t="shared" si="3"/>
        <v>151340000</v>
      </c>
      <c r="H34" s="73">
        <f t="shared" si="3"/>
        <v>148672000</v>
      </c>
      <c r="I34" s="73">
        <f t="shared" si="3"/>
        <v>225886202</v>
      </c>
      <c r="J34" s="73">
        <f t="shared" si="3"/>
        <v>225886202</v>
      </c>
      <c r="K34" s="73">
        <f t="shared" si="3"/>
        <v>211759719</v>
      </c>
      <c r="L34" s="73">
        <f t="shared" si="3"/>
        <v>273121238</v>
      </c>
      <c r="M34" s="73">
        <f t="shared" si="3"/>
        <v>297026300</v>
      </c>
      <c r="N34" s="73">
        <f t="shared" si="3"/>
        <v>297026300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297026300</v>
      </c>
      <c r="X34" s="73">
        <f t="shared" si="3"/>
        <v>108928500</v>
      </c>
      <c r="Y34" s="73">
        <f t="shared" si="3"/>
        <v>188097800</v>
      </c>
      <c r="Z34" s="170">
        <f>+IF(X34&lt;&gt;0,+(Y34/X34)*100,0)</f>
        <v>172.68006077381034</v>
      </c>
      <c r="AA34" s="74">
        <f>SUM(AA29:AA33)</f>
        <v>217857000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44034335</v>
      </c>
      <c r="D37" s="155"/>
      <c r="E37" s="59">
        <v>32158000</v>
      </c>
      <c r="F37" s="60">
        <v>32158000</v>
      </c>
      <c r="G37" s="60">
        <v>68234000</v>
      </c>
      <c r="H37" s="60">
        <v>63353000</v>
      </c>
      <c r="I37" s="60">
        <v>52134335</v>
      </c>
      <c r="J37" s="60">
        <v>52134335</v>
      </c>
      <c r="K37" s="60">
        <v>51234335</v>
      </c>
      <c r="L37" s="60">
        <v>51234335</v>
      </c>
      <c r="M37" s="60">
        <v>51234335</v>
      </c>
      <c r="N37" s="60">
        <v>51234335</v>
      </c>
      <c r="O37" s="60"/>
      <c r="P37" s="60"/>
      <c r="Q37" s="60"/>
      <c r="R37" s="60"/>
      <c r="S37" s="60"/>
      <c r="T37" s="60"/>
      <c r="U37" s="60"/>
      <c r="V37" s="60"/>
      <c r="W37" s="60">
        <v>51234335</v>
      </c>
      <c r="X37" s="60">
        <v>16079000</v>
      </c>
      <c r="Y37" s="60">
        <v>35155335</v>
      </c>
      <c r="Z37" s="140">
        <v>218.64</v>
      </c>
      <c r="AA37" s="62">
        <v>32158000</v>
      </c>
    </row>
    <row r="38" spans="1:27" ht="12.75">
      <c r="A38" s="249" t="s">
        <v>165</v>
      </c>
      <c r="B38" s="182"/>
      <c r="C38" s="155">
        <v>36950000</v>
      </c>
      <c r="D38" s="155"/>
      <c r="E38" s="59">
        <v>48362000</v>
      </c>
      <c r="F38" s="60">
        <v>48362000</v>
      </c>
      <c r="G38" s="60">
        <v>45198000</v>
      </c>
      <c r="H38" s="60">
        <v>45198000</v>
      </c>
      <c r="I38" s="60">
        <v>38771000</v>
      </c>
      <c r="J38" s="60">
        <v>38771000</v>
      </c>
      <c r="K38" s="60">
        <v>38771000</v>
      </c>
      <c r="L38" s="60">
        <v>38771000</v>
      </c>
      <c r="M38" s="60">
        <v>38771000</v>
      </c>
      <c r="N38" s="60">
        <v>38771000</v>
      </c>
      <c r="O38" s="60"/>
      <c r="P38" s="60"/>
      <c r="Q38" s="60"/>
      <c r="R38" s="60"/>
      <c r="S38" s="60"/>
      <c r="T38" s="60"/>
      <c r="U38" s="60"/>
      <c r="V38" s="60"/>
      <c r="W38" s="60">
        <v>38771000</v>
      </c>
      <c r="X38" s="60">
        <v>24181000</v>
      </c>
      <c r="Y38" s="60">
        <v>14590000</v>
      </c>
      <c r="Z38" s="140">
        <v>60.34</v>
      </c>
      <c r="AA38" s="62">
        <v>48362000</v>
      </c>
    </row>
    <row r="39" spans="1:27" ht="12.75">
      <c r="A39" s="250" t="s">
        <v>59</v>
      </c>
      <c r="B39" s="253"/>
      <c r="C39" s="168">
        <f aca="true" t="shared" si="4" ref="C39:Y39">SUM(C37:C38)</f>
        <v>80984335</v>
      </c>
      <c r="D39" s="168">
        <f>SUM(D37:D38)</f>
        <v>0</v>
      </c>
      <c r="E39" s="76">
        <f t="shared" si="4"/>
        <v>80520000</v>
      </c>
      <c r="F39" s="77">
        <f t="shared" si="4"/>
        <v>80520000</v>
      </c>
      <c r="G39" s="77">
        <f t="shared" si="4"/>
        <v>113432000</v>
      </c>
      <c r="H39" s="77">
        <f t="shared" si="4"/>
        <v>108551000</v>
      </c>
      <c r="I39" s="77">
        <f t="shared" si="4"/>
        <v>90905335</v>
      </c>
      <c r="J39" s="77">
        <f t="shared" si="4"/>
        <v>90905335</v>
      </c>
      <c r="K39" s="77">
        <f t="shared" si="4"/>
        <v>90005335</v>
      </c>
      <c r="L39" s="77">
        <f t="shared" si="4"/>
        <v>90005335</v>
      </c>
      <c r="M39" s="77">
        <f t="shared" si="4"/>
        <v>90005335</v>
      </c>
      <c r="N39" s="77">
        <f t="shared" si="4"/>
        <v>90005335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90005335</v>
      </c>
      <c r="X39" s="77">
        <f t="shared" si="4"/>
        <v>40260000</v>
      </c>
      <c r="Y39" s="77">
        <f t="shared" si="4"/>
        <v>49745335</v>
      </c>
      <c r="Z39" s="212">
        <f>+IF(X39&lt;&gt;0,+(Y39/X39)*100,0)</f>
        <v>123.56019622454049</v>
      </c>
      <c r="AA39" s="79">
        <f>SUM(AA37:AA38)</f>
        <v>80520000</v>
      </c>
    </row>
    <row r="40" spans="1:27" ht="12.75">
      <c r="A40" s="250" t="s">
        <v>167</v>
      </c>
      <c r="B40" s="251"/>
      <c r="C40" s="168">
        <f aca="true" t="shared" si="5" ref="C40:Y40">+C34+C39</f>
        <v>316445389</v>
      </c>
      <c r="D40" s="168">
        <f>+D34+D39</f>
        <v>0</v>
      </c>
      <c r="E40" s="72">
        <f t="shared" si="5"/>
        <v>298377000</v>
      </c>
      <c r="F40" s="73">
        <f t="shared" si="5"/>
        <v>298377000</v>
      </c>
      <c r="G40" s="73">
        <f t="shared" si="5"/>
        <v>264772000</v>
      </c>
      <c r="H40" s="73">
        <f t="shared" si="5"/>
        <v>257223000</v>
      </c>
      <c r="I40" s="73">
        <f t="shared" si="5"/>
        <v>316791537</v>
      </c>
      <c r="J40" s="73">
        <f t="shared" si="5"/>
        <v>316791537</v>
      </c>
      <c r="K40" s="73">
        <f t="shared" si="5"/>
        <v>301765054</v>
      </c>
      <c r="L40" s="73">
        <f t="shared" si="5"/>
        <v>363126573</v>
      </c>
      <c r="M40" s="73">
        <f t="shared" si="5"/>
        <v>387031635</v>
      </c>
      <c r="N40" s="73">
        <f t="shared" si="5"/>
        <v>387031635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387031635</v>
      </c>
      <c r="X40" s="73">
        <f t="shared" si="5"/>
        <v>149188500</v>
      </c>
      <c r="Y40" s="73">
        <f t="shared" si="5"/>
        <v>237843135</v>
      </c>
      <c r="Z40" s="170">
        <f>+IF(X40&lt;&gt;0,+(Y40/X40)*100,0)</f>
        <v>159.42457696136097</v>
      </c>
      <c r="AA40" s="74">
        <f>+AA34+AA39</f>
        <v>298377000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2131413087</v>
      </c>
      <c r="D42" s="257">
        <f>+D25-D40</f>
        <v>0</v>
      </c>
      <c r="E42" s="258">
        <f t="shared" si="6"/>
        <v>2388930000</v>
      </c>
      <c r="F42" s="259">
        <f t="shared" si="6"/>
        <v>2388930000</v>
      </c>
      <c r="G42" s="259">
        <f t="shared" si="6"/>
        <v>2714888000</v>
      </c>
      <c r="H42" s="259">
        <f t="shared" si="6"/>
        <v>2693968000</v>
      </c>
      <c r="I42" s="259">
        <f t="shared" si="6"/>
        <v>2253361001</v>
      </c>
      <c r="J42" s="259">
        <f t="shared" si="6"/>
        <v>2253361001</v>
      </c>
      <c r="K42" s="259">
        <f t="shared" si="6"/>
        <v>2244366278</v>
      </c>
      <c r="L42" s="259">
        <f t="shared" si="6"/>
        <v>2214640007</v>
      </c>
      <c r="M42" s="259">
        <f t="shared" si="6"/>
        <v>2196624199</v>
      </c>
      <c r="N42" s="259">
        <f t="shared" si="6"/>
        <v>2196624199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2196624199</v>
      </c>
      <c r="X42" s="259">
        <f t="shared" si="6"/>
        <v>1194465000</v>
      </c>
      <c r="Y42" s="259">
        <f t="shared" si="6"/>
        <v>1002159199</v>
      </c>
      <c r="Z42" s="260">
        <f>+IF(X42&lt;&gt;0,+(Y42/X42)*100,0)</f>
        <v>83.90025651651575</v>
      </c>
      <c r="AA42" s="261">
        <f>+AA25-AA40</f>
        <v>2388930000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2121587351</v>
      </c>
      <c r="D45" s="155"/>
      <c r="E45" s="59">
        <v>2378858000</v>
      </c>
      <c r="F45" s="60">
        <v>2378858000</v>
      </c>
      <c r="G45" s="60">
        <v>2705475000</v>
      </c>
      <c r="H45" s="60">
        <v>2684555000</v>
      </c>
      <c r="I45" s="60">
        <v>2243535265</v>
      </c>
      <c r="J45" s="60">
        <v>2243535265</v>
      </c>
      <c r="K45" s="60">
        <v>2234540542</v>
      </c>
      <c r="L45" s="60">
        <v>2204814271</v>
      </c>
      <c r="M45" s="60">
        <v>2186798463</v>
      </c>
      <c r="N45" s="60">
        <v>2186798463</v>
      </c>
      <c r="O45" s="60"/>
      <c r="P45" s="60"/>
      <c r="Q45" s="60"/>
      <c r="R45" s="60"/>
      <c r="S45" s="60"/>
      <c r="T45" s="60"/>
      <c r="U45" s="60"/>
      <c r="V45" s="60"/>
      <c r="W45" s="60">
        <v>2186798463</v>
      </c>
      <c r="X45" s="60">
        <v>1189429000</v>
      </c>
      <c r="Y45" s="60">
        <v>997369463</v>
      </c>
      <c r="Z45" s="139">
        <v>83.85</v>
      </c>
      <c r="AA45" s="62">
        <v>2378858000</v>
      </c>
    </row>
    <row r="46" spans="1:27" ht="12.75">
      <c r="A46" s="249" t="s">
        <v>171</v>
      </c>
      <c r="B46" s="182"/>
      <c r="C46" s="155">
        <v>9825736</v>
      </c>
      <c r="D46" s="155"/>
      <c r="E46" s="59">
        <v>10072000</v>
      </c>
      <c r="F46" s="60">
        <v>10072000</v>
      </c>
      <c r="G46" s="60">
        <v>9413000</v>
      </c>
      <c r="H46" s="60">
        <v>9413000</v>
      </c>
      <c r="I46" s="60">
        <v>9825736</v>
      </c>
      <c r="J46" s="60">
        <v>9825736</v>
      </c>
      <c r="K46" s="60">
        <v>9825736</v>
      </c>
      <c r="L46" s="60">
        <v>9825736</v>
      </c>
      <c r="M46" s="60">
        <v>9825736</v>
      </c>
      <c r="N46" s="60">
        <v>9825736</v>
      </c>
      <c r="O46" s="60"/>
      <c r="P46" s="60"/>
      <c r="Q46" s="60"/>
      <c r="R46" s="60"/>
      <c r="S46" s="60"/>
      <c r="T46" s="60"/>
      <c r="U46" s="60"/>
      <c r="V46" s="60"/>
      <c r="W46" s="60">
        <v>9825736</v>
      </c>
      <c r="X46" s="60">
        <v>5036000</v>
      </c>
      <c r="Y46" s="60">
        <v>4789736</v>
      </c>
      <c r="Z46" s="139">
        <v>95.11</v>
      </c>
      <c r="AA46" s="62">
        <v>10072000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2131413087</v>
      </c>
      <c r="D48" s="217">
        <f>SUM(D45:D47)</f>
        <v>0</v>
      </c>
      <c r="E48" s="264">
        <f t="shared" si="7"/>
        <v>2388930000</v>
      </c>
      <c r="F48" s="219">
        <f t="shared" si="7"/>
        <v>2388930000</v>
      </c>
      <c r="G48" s="219">
        <f t="shared" si="7"/>
        <v>2714888000</v>
      </c>
      <c r="H48" s="219">
        <f t="shared" si="7"/>
        <v>2693968000</v>
      </c>
      <c r="I48" s="219">
        <f t="shared" si="7"/>
        <v>2253361001</v>
      </c>
      <c r="J48" s="219">
        <f t="shared" si="7"/>
        <v>2253361001</v>
      </c>
      <c r="K48" s="219">
        <f t="shared" si="7"/>
        <v>2244366278</v>
      </c>
      <c r="L48" s="219">
        <f t="shared" si="7"/>
        <v>2214640007</v>
      </c>
      <c r="M48" s="219">
        <f t="shared" si="7"/>
        <v>2196624199</v>
      </c>
      <c r="N48" s="219">
        <f t="shared" si="7"/>
        <v>2196624199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2196624199</v>
      </c>
      <c r="X48" s="219">
        <f t="shared" si="7"/>
        <v>1194465000</v>
      </c>
      <c r="Y48" s="219">
        <f t="shared" si="7"/>
        <v>1002159199</v>
      </c>
      <c r="Z48" s="265">
        <f>+IF(X48&lt;&gt;0,+(Y48/X48)*100,0)</f>
        <v>83.90025651651575</v>
      </c>
      <c r="AA48" s="232">
        <f>SUM(AA45:AA47)</f>
        <v>2388930000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3139440</v>
      </c>
      <c r="D8" s="155"/>
      <c r="E8" s="59">
        <v>1585000</v>
      </c>
      <c r="F8" s="60">
        <v>1585000</v>
      </c>
      <c r="G8" s="60">
        <v>73415</v>
      </c>
      <c r="H8" s="60">
        <v>197654</v>
      </c>
      <c r="I8" s="60"/>
      <c r="J8" s="60">
        <v>271069</v>
      </c>
      <c r="K8" s="60"/>
      <c r="L8" s="60">
        <v>1275</v>
      </c>
      <c r="M8" s="60">
        <v>176638</v>
      </c>
      <c r="N8" s="60">
        <v>177913</v>
      </c>
      <c r="O8" s="60"/>
      <c r="P8" s="60"/>
      <c r="Q8" s="60"/>
      <c r="R8" s="60"/>
      <c r="S8" s="60"/>
      <c r="T8" s="60"/>
      <c r="U8" s="60"/>
      <c r="V8" s="60"/>
      <c r="W8" s="60">
        <v>448982</v>
      </c>
      <c r="X8" s="60">
        <v>706500</v>
      </c>
      <c r="Y8" s="60">
        <v>-257518</v>
      </c>
      <c r="Z8" s="140">
        <v>-36.45</v>
      </c>
      <c r="AA8" s="62">
        <v>1585000</v>
      </c>
    </row>
    <row r="9" spans="1:27" ht="12.75">
      <c r="A9" s="249" t="s">
        <v>179</v>
      </c>
      <c r="B9" s="182"/>
      <c r="C9" s="155">
        <v>313972560</v>
      </c>
      <c r="D9" s="155"/>
      <c r="E9" s="59">
        <v>342247000</v>
      </c>
      <c r="F9" s="60">
        <v>342247000</v>
      </c>
      <c r="G9" s="60">
        <v>140564942</v>
      </c>
      <c r="H9" s="60"/>
      <c r="I9" s="60"/>
      <c r="J9" s="60">
        <v>140564942</v>
      </c>
      <c r="K9" s="60"/>
      <c r="L9" s="60">
        <v>337876</v>
      </c>
      <c r="M9" s="60">
        <v>233796</v>
      </c>
      <c r="N9" s="60">
        <v>571672</v>
      </c>
      <c r="O9" s="60"/>
      <c r="P9" s="60"/>
      <c r="Q9" s="60"/>
      <c r="R9" s="60"/>
      <c r="S9" s="60"/>
      <c r="T9" s="60"/>
      <c r="U9" s="60"/>
      <c r="V9" s="60"/>
      <c r="W9" s="60">
        <v>141136614</v>
      </c>
      <c r="X9" s="60">
        <v>256686000</v>
      </c>
      <c r="Y9" s="60">
        <v>-115549386</v>
      </c>
      <c r="Z9" s="140">
        <v>-45.02</v>
      </c>
      <c r="AA9" s="62">
        <v>342247000</v>
      </c>
    </row>
    <row r="10" spans="1:27" ht="12.75">
      <c r="A10" s="249" t="s">
        <v>180</v>
      </c>
      <c r="B10" s="182"/>
      <c r="C10" s="155">
        <v>478082646</v>
      </c>
      <c r="D10" s="155"/>
      <c r="E10" s="59"/>
      <c r="F10" s="60"/>
      <c r="G10" s="60"/>
      <c r="H10" s="60">
        <v>2376375</v>
      </c>
      <c r="I10" s="60"/>
      <c r="J10" s="60">
        <v>2376375</v>
      </c>
      <c r="K10" s="60"/>
      <c r="L10" s="60">
        <v>877777</v>
      </c>
      <c r="M10" s="60">
        <v>404903</v>
      </c>
      <c r="N10" s="60">
        <v>1282680</v>
      </c>
      <c r="O10" s="60"/>
      <c r="P10" s="60"/>
      <c r="Q10" s="60"/>
      <c r="R10" s="60"/>
      <c r="S10" s="60"/>
      <c r="T10" s="60"/>
      <c r="U10" s="60"/>
      <c r="V10" s="60"/>
      <c r="W10" s="60">
        <v>3659055</v>
      </c>
      <c r="X10" s="60"/>
      <c r="Y10" s="60">
        <v>3659055</v>
      </c>
      <c r="Z10" s="140"/>
      <c r="AA10" s="62"/>
    </row>
    <row r="11" spans="1:27" ht="12.75">
      <c r="A11" s="249" t="s">
        <v>181</v>
      </c>
      <c r="B11" s="182"/>
      <c r="C11" s="155">
        <v>15069912</v>
      </c>
      <c r="D11" s="155"/>
      <c r="E11" s="59">
        <v>18332000</v>
      </c>
      <c r="F11" s="60">
        <v>18332000</v>
      </c>
      <c r="G11" s="60">
        <v>214522</v>
      </c>
      <c r="H11" s="60"/>
      <c r="I11" s="60"/>
      <c r="J11" s="60">
        <v>214522</v>
      </c>
      <c r="K11" s="60"/>
      <c r="L11" s="60">
        <v>449564</v>
      </c>
      <c r="M11" s="60">
        <v>592852</v>
      </c>
      <c r="N11" s="60">
        <v>1042416</v>
      </c>
      <c r="O11" s="60"/>
      <c r="P11" s="60"/>
      <c r="Q11" s="60"/>
      <c r="R11" s="60"/>
      <c r="S11" s="60"/>
      <c r="T11" s="60"/>
      <c r="U11" s="60"/>
      <c r="V11" s="60"/>
      <c r="W11" s="60">
        <v>1256938</v>
      </c>
      <c r="X11" s="60">
        <v>8628000</v>
      </c>
      <c r="Y11" s="60">
        <v>-7371062</v>
      </c>
      <c r="Z11" s="140">
        <v>-85.43</v>
      </c>
      <c r="AA11" s="62">
        <v>18332000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-341667957</v>
      </c>
      <c r="D14" s="155"/>
      <c r="E14" s="59">
        <v>-320695000</v>
      </c>
      <c r="F14" s="60">
        <v>-320695000</v>
      </c>
      <c r="G14" s="60">
        <v>-13618907</v>
      </c>
      <c r="H14" s="60">
        <v>-18973635</v>
      </c>
      <c r="I14" s="60"/>
      <c r="J14" s="60">
        <v>-32592542</v>
      </c>
      <c r="K14" s="60"/>
      <c r="L14" s="60">
        <v>-31340484</v>
      </c>
      <c r="M14" s="60">
        <v>-17541416</v>
      </c>
      <c r="N14" s="60">
        <v>-48881900</v>
      </c>
      <c r="O14" s="60"/>
      <c r="P14" s="60"/>
      <c r="Q14" s="60"/>
      <c r="R14" s="60"/>
      <c r="S14" s="60"/>
      <c r="T14" s="60"/>
      <c r="U14" s="60"/>
      <c r="V14" s="60"/>
      <c r="W14" s="60">
        <v>-81474442</v>
      </c>
      <c r="X14" s="60">
        <v>-110392000</v>
      </c>
      <c r="Y14" s="60">
        <v>28917558</v>
      </c>
      <c r="Z14" s="140">
        <v>-26.2</v>
      </c>
      <c r="AA14" s="62">
        <v>-320695000</v>
      </c>
    </row>
    <row r="15" spans="1:27" ht="12.75">
      <c r="A15" s="249" t="s">
        <v>40</v>
      </c>
      <c r="B15" s="182"/>
      <c r="C15" s="155">
        <v>-3733959</v>
      </c>
      <c r="D15" s="155"/>
      <c r="E15" s="59">
        <v>-130000</v>
      </c>
      <c r="F15" s="60">
        <v>-130000</v>
      </c>
      <c r="G15" s="60">
        <v>-4430</v>
      </c>
      <c r="H15" s="60"/>
      <c r="I15" s="60"/>
      <c r="J15" s="60">
        <v>-4430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-4430</v>
      </c>
      <c r="X15" s="60">
        <v>-52854000</v>
      </c>
      <c r="Y15" s="60">
        <v>52849570</v>
      </c>
      <c r="Z15" s="140">
        <v>-99.99</v>
      </c>
      <c r="AA15" s="62">
        <v>-130000</v>
      </c>
    </row>
    <row r="16" spans="1:27" ht="12.75">
      <c r="A16" s="249" t="s">
        <v>42</v>
      </c>
      <c r="B16" s="182"/>
      <c r="C16" s="155">
        <v>-19324358</v>
      </c>
      <c r="D16" s="155"/>
      <c r="E16" s="59">
        <v>-12950000</v>
      </c>
      <c r="F16" s="60">
        <v>-12950000</v>
      </c>
      <c r="G16" s="60">
        <v>-344871</v>
      </c>
      <c r="H16" s="60">
        <v>-3620090</v>
      </c>
      <c r="I16" s="60"/>
      <c r="J16" s="60">
        <v>-3964961</v>
      </c>
      <c r="K16" s="60"/>
      <c r="L16" s="60">
        <v>-52280</v>
      </c>
      <c r="M16" s="60">
        <v>-1882580</v>
      </c>
      <c r="N16" s="60">
        <v>-1934860</v>
      </c>
      <c r="O16" s="60"/>
      <c r="P16" s="60"/>
      <c r="Q16" s="60"/>
      <c r="R16" s="60"/>
      <c r="S16" s="60"/>
      <c r="T16" s="60"/>
      <c r="U16" s="60"/>
      <c r="V16" s="60"/>
      <c r="W16" s="60">
        <v>-5899821</v>
      </c>
      <c r="X16" s="60"/>
      <c r="Y16" s="60">
        <v>-5899821</v>
      </c>
      <c r="Z16" s="140"/>
      <c r="AA16" s="62">
        <v>-12950000</v>
      </c>
    </row>
    <row r="17" spans="1:27" ht="12.75">
      <c r="A17" s="250" t="s">
        <v>185</v>
      </c>
      <c r="B17" s="251"/>
      <c r="C17" s="168">
        <f aca="true" t="shared" si="0" ref="C17:Y17">SUM(C6:C16)</f>
        <v>445538284</v>
      </c>
      <c r="D17" s="168">
        <f t="shared" si="0"/>
        <v>0</v>
      </c>
      <c r="E17" s="72">
        <f t="shared" si="0"/>
        <v>28389000</v>
      </c>
      <c r="F17" s="73">
        <f t="shared" si="0"/>
        <v>28389000</v>
      </c>
      <c r="G17" s="73">
        <f t="shared" si="0"/>
        <v>126884671</v>
      </c>
      <c r="H17" s="73">
        <f t="shared" si="0"/>
        <v>-20019696</v>
      </c>
      <c r="I17" s="73">
        <f t="shared" si="0"/>
        <v>0</v>
      </c>
      <c r="J17" s="73">
        <f t="shared" si="0"/>
        <v>106864975</v>
      </c>
      <c r="K17" s="73">
        <f t="shared" si="0"/>
        <v>0</v>
      </c>
      <c r="L17" s="73">
        <f t="shared" si="0"/>
        <v>-29726272</v>
      </c>
      <c r="M17" s="73">
        <f t="shared" si="0"/>
        <v>-18015807</v>
      </c>
      <c r="N17" s="73">
        <f t="shared" si="0"/>
        <v>-47742079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59122896</v>
      </c>
      <c r="X17" s="73">
        <f t="shared" si="0"/>
        <v>102774500</v>
      </c>
      <c r="Y17" s="73">
        <f t="shared" si="0"/>
        <v>-43651604</v>
      </c>
      <c r="Z17" s="170">
        <f>+IF(X17&lt;&gt;0,+(Y17/X17)*100,0)</f>
        <v>-42.4731854691582</v>
      </c>
      <c r="AA17" s="74">
        <f>SUM(AA6:AA16)</f>
        <v>28389000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-484066734</v>
      </c>
      <c r="D26" s="155"/>
      <c r="E26" s="59">
        <v>-378690000</v>
      </c>
      <c r="F26" s="60">
        <v>-378690000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-235511000</v>
      </c>
      <c r="Y26" s="60">
        <v>235511000</v>
      </c>
      <c r="Z26" s="140">
        <v>-100</v>
      </c>
      <c r="AA26" s="62">
        <v>-378690000</v>
      </c>
    </row>
    <row r="27" spans="1:27" ht="12.75">
      <c r="A27" s="250" t="s">
        <v>192</v>
      </c>
      <c r="B27" s="251"/>
      <c r="C27" s="168">
        <f aca="true" t="shared" si="1" ref="C27:Y27">SUM(C21:C26)</f>
        <v>-484066734</v>
      </c>
      <c r="D27" s="168">
        <f>SUM(D21:D26)</f>
        <v>0</v>
      </c>
      <c r="E27" s="72">
        <f t="shared" si="1"/>
        <v>-378690000</v>
      </c>
      <c r="F27" s="73">
        <f t="shared" si="1"/>
        <v>-378690000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-235511000</v>
      </c>
      <c r="Y27" s="73">
        <f t="shared" si="1"/>
        <v>235511000</v>
      </c>
      <c r="Z27" s="170">
        <f>+IF(X27&lt;&gt;0,+(Y27/X27)*100,0)</f>
        <v>-100</v>
      </c>
      <c r="AA27" s="74">
        <f>SUM(AA21:AA26)</f>
        <v>-378690000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-10802863</v>
      </c>
      <c r="D35" s="155"/>
      <c r="E35" s="59">
        <v>-11880000</v>
      </c>
      <c r="F35" s="60">
        <v>-11880000</v>
      </c>
      <c r="G35" s="60">
        <v>-900000</v>
      </c>
      <c r="H35" s="60">
        <v>-900000</v>
      </c>
      <c r="I35" s="60"/>
      <c r="J35" s="60">
        <v>-1800000</v>
      </c>
      <c r="K35" s="60"/>
      <c r="L35" s="60">
        <v>-900000</v>
      </c>
      <c r="M35" s="60">
        <v>-900000</v>
      </c>
      <c r="N35" s="60">
        <v>-1800000</v>
      </c>
      <c r="O35" s="60"/>
      <c r="P35" s="60"/>
      <c r="Q35" s="60"/>
      <c r="R35" s="60"/>
      <c r="S35" s="60"/>
      <c r="T35" s="60"/>
      <c r="U35" s="60"/>
      <c r="V35" s="60"/>
      <c r="W35" s="60">
        <v>-3600000</v>
      </c>
      <c r="X35" s="60">
        <v>-5940000</v>
      </c>
      <c r="Y35" s="60">
        <v>2340000</v>
      </c>
      <c r="Z35" s="140">
        <v>-39.39</v>
      </c>
      <c r="AA35" s="62">
        <v>-11880000</v>
      </c>
    </row>
    <row r="36" spans="1:27" ht="12.75">
      <c r="A36" s="250" t="s">
        <v>198</v>
      </c>
      <c r="B36" s="251"/>
      <c r="C36" s="168">
        <f aca="true" t="shared" si="2" ref="C36:Y36">SUM(C31:C35)</f>
        <v>-10802863</v>
      </c>
      <c r="D36" s="168">
        <f>SUM(D31:D35)</f>
        <v>0</v>
      </c>
      <c r="E36" s="72">
        <f t="shared" si="2"/>
        <v>-11880000</v>
      </c>
      <c r="F36" s="73">
        <f t="shared" si="2"/>
        <v>-11880000</v>
      </c>
      <c r="G36" s="73">
        <f t="shared" si="2"/>
        <v>-900000</v>
      </c>
      <c r="H36" s="73">
        <f t="shared" si="2"/>
        <v>-900000</v>
      </c>
      <c r="I36" s="73">
        <f t="shared" si="2"/>
        <v>0</v>
      </c>
      <c r="J36" s="73">
        <f t="shared" si="2"/>
        <v>-1800000</v>
      </c>
      <c r="K36" s="73">
        <f t="shared" si="2"/>
        <v>0</v>
      </c>
      <c r="L36" s="73">
        <f t="shared" si="2"/>
        <v>-900000</v>
      </c>
      <c r="M36" s="73">
        <f t="shared" si="2"/>
        <v>-900000</v>
      </c>
      <c r="N36" s="73">
        <f t="shared" si="2"/>
        <v>-1800000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-3600000</v>
      </c>
      <c r="X36" s="73">
        <f t="shared" si="2"/>
        <v>-5940000</v>
      </c>
      <c r="Y36" s="73">
        <f t="shared" si="2"/>
        <v>2340000</v>
      </c>
      <c r="Z36" s="170">
        <f>+IF(X36&lt;&gt;0,+(Y36/X36)*100,0)</f>
        <v>-39.39393939393939</v>
      </c>
      <c r="AA36" s="74">
        <f>SUM(AA31:AA35)</f>
        <v>-11880000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-49331313</v>
      </c>
      <c r="D38" s="153">
        <f>+D17+D27+D36</f>
        <v>0</v>
      </c>
      <c r="E38" s="99">
        <f t="shared" si="3"/>
        <v>-362181000</v>
      </c>
      <c r="F38" s="100">
        <f t="shared" si="3"/>
        <v>-362181000</v>
      </c>
      <c r="G38" s="100">
        <f t="shared" si="3"/>
        <v>125984671</v>
      </c>
      <c r="H38" s="100">
        <f t="shared" si="3"/>
        <v>-20919696</v>
      </c>
      <c r="I38" s="100">
        <f t="shared" si="3"/>
        <v>0</v>
      </c>
      <c r="J38" s="100">
        <f t="shared" si="3"/>
        <v>105064975</v>
      </c>
      <c r="K38" s="100">
        <f t="shared" si="3"/>
        <v>0</v>
      </c>
      <c r="L38" s="100">
        <f t="shared" si="3"/>
        <v>-30626272</v>
      </c>
      <c r="M38" s="100">
        <f t="shared" si="3"/>
        <v>-18915807</v>
      </c>
      <c r="N38" s="100">
        <f t="shared" si="3"/>
        <v>-49542079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55522896</v>
      </c>
      <c r="X38" s="100">
        <f t="shared" si="3"/>
        <v>-138676500</v>
      </c>
      <c r="Y38" s="100">
        <f t="shared" si="3"/>
        <v>194199396</v>
      </c>
      <c r="Z38" s="137">
        <f>+IF(X38&lt;&gt;0,+(Y38/X38)*100,0)</f>
        <v>-140.037710787336</v>
      </c>
      <c r="AA38" s="102">
        <f>+AA17+AA27+AA36</f>
        <v>-362181000</v>
      </c>
    </row>
    <row r="39" spans="1:27" ht="12.75">
      <c r="A39" s="249" t="s">
        <v>200</v>
      </c>
      <c r="B39" s="182"/>
      <c r="C39" s="153">
        <v>82498973</v>
      </c>
      <c r="D39" s="153"/>
      <c r="E39" s="99">
        <v>19176000</v>
      </c>
      <c r="F39" s="100">
        <v>19176000</v>
      </c>
      <c r="G39" s="100">
        <v>51134000</v>
      </c>
      <c r="H39" s="100">
        <v>177118671</v>
      </c>
      <c r="I39" s="100">
        <v>156198975</v>
      </c>
      <c r="J39" s="100">
        <v>51134000</v>
      </c>
      <c r="K39" s="100">
        <v>156198975</v>
      </c>
      <c r="L39" s="100">
        <v>156198975</v>
      </c>
      <c r="M39" s="100">
        <v>125572703</v>
      </c>
      <c r="N39" s="100">
        <v>156198975</v>
      </c>
      <c r="O39" s="100"/>
      <c r="P39" s="100"/>
      <c r="Q39" s="100"/>
      <c r="R39" s="100"/>
      <c r="S39" s="100"/>
      <c r="T39" s="100"/>
      <c r="U39" s="100"/>
      <c r="V39" s="100"/>
      <c r="W39" s="100">
        <v>51134000</v>
      </c>
      <c r="X39" s="100">
        <v>19176000</v>
      </c>
      <c r="Y39" s="100">
        <v>31958000</v>
      </c>
      <c r="Z39" s="137">
        <v>166.66</v>
      </c>
      <c r="AA39" s="102">
        <v>19176000</v>
      </c>
    </row>
    <row r="40" spans="1:27" ht="12.75">
      <c r="A40" s="269" t="s">
        <v>201</v>
      </c>
      <c r="B40" s="256"/>
      <c r="C40" s="257">
        <v>33167660</v>
      </c>
      <c r="D40" s="257"/>
      <c r="E40" s="258">
        <v>-343005000</v>
      </c>
      <c r="F40" s="259">
        <v>-343005000</v>
      </c>
      <c r="G40" s="259">
        <v>177118671</v>
      </c>
      <c r="H40" s="259">
        <v>156198975</v>
      </c>
      <c r="I40" s="259">
        <v>156198975</v>
      </c>
      <c r="J40" s="259">
        <v>156198975</v>
      </c>
      <c r="K40" s="259">
        <v>156198975</v>
      </c>
      <c r="L40" s="259">
        <v>125572703</v>
      </c>
      <c r="M40" s="259">
        <v>106656896</v>
      </c>
      <c r="N40" s="259">
        <v>106656896</v>
      </c>
      <c r="O40" s="259"/>
      <c r="P40" s="259"/>
      <c r="Q40" s="259"/>
      <c r="R40" s="259"/>
      <c r="S40" s="259"/>
      <c r="T40" s="259"/>
      <c r="U40" s="259"/>
      <c r="V40" s="259"/>
      <c r="W40" s="259">
        <v>106656896</v>
      </c>
      <c r="X40" s="259">
        <v>-119500500</v>
      </c>
      <c r="Y40" s="259">
        <v>226157396</v>
      </c>
      <c r="Z40" s="260">
        <v>-189.25</v>
      </c>
      <c r="AA40" s="261">
        <v>-343005000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125490707</v>
      </c>
      <c r="D5" s="200">
        <f t="shared" si="0"/>
        <v>0</v>
      </c>
      <c r="E5" s="106">
        <f t="shared" si="0"/>
        <v>375989898</v>
      </c>
      <c r="F5" s="106">
        <f t="shared" si="0"/>
        <v>375989898</v>
      </c>
      <c r="G5" s="106">
        <f t="shared" si="0"/>
        <v>10025995</v>
      </c>
      <c r="H5" s="106">
        <f t="shared" si="0"/>
        <v>17755463</v>
      </c>
      <c r="I5" s="106">
        <f t="shared" si="0"/>
        <v>28230135</v>
      </c>
      <c r="J5" s="106">
        <f t="shared" si="0"/>
        <v>56011593</v>
      </c>
      <c r="K5" s="106">
        <f t="shared" si="0"/>
        <v>16234100</v>
      </c>
      <c r="L5" s="106">
        <f t="shared" si="0"/>
        <v>62670000</v>
      </c>
      <c r="M5" s="106">
        <f t="shared" si="0"/>
        <v>39795630</v>
      </c>
      <c r="N5" s="106">
        <f t="shared" si="0"/>
        <v>118699730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174711323</v>
      </c>
      <c r="X5" s="106">
        <f t="shared" si="0"/>
        <v>187994949</v>
      </c>
      <c r="Y5" s="106">
        <f t="shared" si="0"/>
        <v>-13283626</v>
      </c>
      <c r="Z5" s="201">
        <f>+IF(X5&lt;&gt;0,+(Y5/X5)*100,0)</f>
        <v>-7.065948351623</v>
      </c>
      <c r="AA5" s="199">
        <f>SUM(AA11:AA18)</f>
        <v>375989898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124828636</v>
      </c>
      <c r="D8" s="156"/>
      <c r="E8" s="60">
        <v>369414900</v>
      </c>
      <c r="F8" s="60">
        <v>369414900</v>
      </c>
      <c r="G8" s="60"/>
      <c r="H8" s="60"/>
      <c r="I8" s="60">
        <v>28189686</v>
      </c>
      <c r="J8" s="60">
        <v>28189686</v>
      </c>
      <c r="K8" s="60">
        <v>16057512</v>
      </c>
      <c r="L8" s="60">
        <v>62635300</v>
      </c>
      <c r="M8" s="60">
        <v>39791026</v>
      </c>
      <c r="N8" s="60">
        <v>118483838</v>
      </c>
      <c r="O8" s="60"/>
      <c r="P8" s="60"/>
      <c r="Q8" s="60"/>
      <c r="R8" s="60"/>
      <c r="S8" s="60"/>
      <c r="T8" s="60"/>
      <c r="U8" s="60"/>
      <c r="V8" s="60"/>
      <c r="W8" s="60">
        <v>146673524</v>
      </c>
      <c r="X8" s="60">
        <v>184707450</v>
      </c>
      <c r="Y8" s="60">
        <v>-38033926</v>
      </c>
      <c r="Z8" s="140">
        <v>-20.59</v>
      </c>
      <c r="AA8" s="155">
        <v>369414900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>
        <v>10001196</v>
      </c>
      <c r="H10" s="60">
        <v>17750983</v>
      </c>
      <c r="I10" s="60"/>
      <c r="J10" s="60">
        <v>27752179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27752179</v>
      </c>
      <c r="X10" s="60"/>
      <c r="Y10" s="60">
        <v>27752179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124828636</v>
      </c>
      <c r="D11" s="294">
        <f t="shared" si="1"/>
        <v>0</v>
      </c>
      <c r="E11" s="295">
        <f t="shared" si="1"/>
        <v>369414900</v>
      </c>
      <c r="F11" s="295">
        <f t="shared" si="1"/>
        <v>369414900</v>
      </c>
      <c r="G11" s="295">
        <f t="shared" si="1"/>
        <v>10001196</v>
      </c>
      <c r="H11" s="295">
        <f t="shared" si="1"/>
        <v>17750983</v>
      </c>
      <c r="I11" s="295">
        <f t="shared" si="1"/>
        <v>28189686</v>
      </c>
      <c r="J11" s="295">
        <f t="shared" si="1"/>
        <v>55941865</v>
      </c>
      <c r="K11" s="295">
        <f t="shared" si="1"/>
        <v>16057512</v>
      </c>
      <c r="L11" s="295">
        <f t="shared" si="1"/>
        <v>62635300</v>
      </c>
      <c r="M11" s="295">
        <f t="shared" si="1"/>
        <v>39791026</v>
      </c>
      <c r="N11" s="295">
        <f t="shared" si="1"/>
        <v>118483838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174425703</v>
      </c>
      <c r="X11" s="295">
        <f t="shared" si="1"/>
        <v>184707450</v>
      </c>
      <c r="Y11" s="295">
        <f t="shared" si="1"/>
        <v>-10281747</v>
      </c>
      <c r="Z11" s="296">
        <f>+IF(X11&lt;&gt;0,+(Y11/X11)*100,0)</f>
        <v>-5.56650367919648</v>
      </c>
      <c r="AA11" s="297">
        <f>SUM(AA6:AA10)</f>
        <v>369414900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662071</v>
      </c>
      <c r="D15" s="156"/>
      <c r="E15" s="60">
        <v>6159998</v>
      </c>
      <c r="F15" s="60">
        <v>6159998</v>
      </c>
      <c r="G15" s="60">
        <v>24799</v>
      </c>
      <c r="H15" s="60">
        <v>4480</v>
      </c>
      <c r="I15" s="60">
        <v>40449</v>
      </c>
      <c r="J15" s="60">
        <v>69728</v>
      </c>
      <c r="K15" s="60">
        <v>176588</v>
      </c>
      <c r="L15" s="60">
        <v>34700</v>
      </c>
      <c r="M15" s="60">
        <v>4604</v>
      </c>
      <c r="N15" s="60">
        <v>215892</v>
      </c>
      <c r="O15" s="60"/>
      <c r="P15" s="60"/>
      <c r="Q15" s="60"/>
      <c r="R15" s="60"/>
      <c r="S15" s="60"/>
      <c r="T15" s="60"/>
      <c r="U15" s="60"/>
      <c r="V15" s="60"/>
      <c r="W15" s="60">
        <v>285620</v>
      </c>
      <c r="X15" s="60">
        <v>3079999</v>
      </c>
      <c r="Y15" s="60">
        <v>-2794379</v>
      </c>
      <c r="Z15" s="140">
        <v>-90.73</v>
      </c>
      <c r="AA15" s="155">
        <v>6159998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415000</v>
      </c>
      <c r="F18" s="82">
        <v>415000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207500</v>
      </c>
      <c r="Y18" s="82">
        <v>-207500</v>
      </c>
      <c r="Z18" s="270">
        <v>-100</v>
      </c>
      <c r="AA18" s="278">
        <v>415000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124828636</v>
      </c>
      <c r="D38" s="156">
        <f t="shared" si="4"/>
        <v>0</v>
      </c>
      <c r="E38" s="60">
        <f t="shared" si="4"/>
        <v>369414900</v>
      </c>
      <c r="F38" s="60">
        <f t="shared" si="4"/>
        <v>369414900</v>
      </c>
      <c r="G38" s="60">
        <f t="shared" si="4"/>
        <v>0</v>
      </c>
      <c r="H38" s="60">
        <f t="shared" si="4"/>
        <v>0</v>
      </c>
      <c r="I38" s="60">
        <f t="shared" si="4"/>
        <v>28189686</v>
      </c>
      <c r="J38" s="60">
        <f t="shared" si="4"/>
        <v>28189686</v>
      </c>
      <c r="K38" s="60">
        <f t="shared" si="4"/>
        <v>16057512</v>
      </c>
      <c r="L38" s="60">
        <f t="shared" si="4"/>
        <v>62635300</v>
      </c>
      <c r="M38" s="60">
        <f t="shared" si="4"/>
        <v>39791026</v>
      </c>
      <c r="N38" s="60">
        <f t="shared" si="4"/>
        <v>118483838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146673524</v>
      </c>
      <c r="X38" s="60">
        <f t="shared" si="4"/>
        <v>184707450</v>
      </c>
      <c r="Y38" s="60">
        <f t="shared" si="4"/>
        <v>-38033926</v>
      </c>
      <c r="Z38" s="140">
        <f t="shared" si="5"/>
        <v>-20.59144122232211</v>
      </c>
      <c r="AA38" s="155">
        <f>AA8+AA23</f>
        <v>369414900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10001196</v>
      </c>
      <c r="H40" s="60">
        <f t="shared" si="4"/>
        <v>17750983</v>
      </c>
      <c r="I40" s="60">
        <f t="shared" si="4"/>
        <v>0</v>
      </c>
      <c r="J40" s="60">
        <f t="shared" si="4"/>
        <v>27752179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27752179</v>
      </c>
      <c r="X40" s="60">
        <f t="shared" si="4"/>
        <v>0</v>
      </c>
      <c r="Y40" s="60">
        <f t="shared" si="4"/>
        <v>27752179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124828636</v>
      </c>
      <c r="D41" s="294">
        <f t="shared" si="6"/>
        <v>0</v>
      </c>
      <c r="E41" s="295">
        <f t="shared" si="6"/>
        <v>369414900</v>
      </c>
      <c r="F41" s="295">
        <f t="shared" si="6"/>
        <v>369414900</v>
      </c>
      <c r="G41" s="295">
        <f t="shared" si="6"/>
        <v>10001196</v>
      </c>
      <c r="H41" s="295">
        <f t="shared" si="6"/>
        <v>17750983</v>
      </c>
      <c r="I41" s="295">
        <f t="shared" si="6"/>
        <v>28189686</v>
      </c>
      <c r="J41" s="295">
        <f t="shared" si="6"/>
        <v>55941865</v>
      </c>
      <c r="K41" s="295">
        <f t="shared" si="6"/>
        <v>16057512</v>
      </c>
      <c r="L41" s="295">
        <f t="shared" si="6"/>
        <v>62635300</v>
      </c>
      <c r="M41" s="295">
        <f t="shared" si="6"/>
        <v>39791026</v>
      </c>
      <c r="N41" s="295">
        <f t="shared" si="6"/>
        <v>118483838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174425703</v>
      </c>
      <c r="X41" s="295">
        <f t="shared" si="6"/>
        <v>184707450</v>
      </c>
      <c r="Y41" s="295">
        <f t="shared" si="6"/>
        <v>-10281747</v>
      </c>
      <c r="Z41" s="296">
        <f t="shared" si="5"/>
        <v>-5.56650367919648</v>
      </c>
      <c r="AA41" s="297">
        <f>SUM(AA36:AA40)</f>
        <v>369414900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662071</v>
      </c>
      <c r="D45" s="129">
        <f t="shared" si="7"/>
        <v>0</v>
      </c>
      <c r="E45" s="54">
        <f t="shared" si="7"/>
        <v>6159998</v>
      </c>
      <c r="F45" s="54">
        <f t="shared" si="7"/>
        <v>6159998</v>
      </c>
      <c r="G45" s="54">
        <f t="shared" si="7"/>
        <v>24799</v>
      </c>
      <c r="H45" s="54">
        <f t="shared" si="7"/>
        <v>4480</v>
      </c>
      <c r="I45" s="54">
        <f t="shared" si="7"/>
        <v>40449</v>
      </c>
      <c r="J45" s="54">
        <f t="shared" si="7"/>
        <v>69728</v>
      </c>
      <c r="K45" s="54">
        <f t="shared" si="7"/>
        <v>176588</v>
      </c>
      <c r="L45" s="54">
        <f t="shared" si="7"/>
        <v>34700</v>
      </c>
      <c r="M45" s="54">
        <f t="shared" si="7"/>
        <v>4604</v>
      </c>
      <c r="N45" s="54">
        <f t="shared" si="7"/>
        <v>215892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285620</v>
      </c>
      <c r="X45" s="54">
        <f t="shared" si="7"/>
        <v>3079999</v>
      </c>
      <c r="Y45" s="54">
        <f t="shared" si="7"/>
        <v>-2794379</v>
      </c>
      <c r="Z45" s="184">
        <f t="shared" si="5"/>
        <v>-90.72662036578583</v>
      </c>
      <c r="AA45" s="130">
        <f t="shared" si="8"/>
        <v>6159998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415000</v>
      </c>
      <c r="F48" s="54">
        <f t="shared" si="7"/>
        <v>415000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207500</v>
      </c>
      <c r="Y48" s="54">
        <f t="shared" si="7"/>
        <v>-207500</v>
      </c>
      <c r="Z48" s="184">
        <f t="shared" si="5"/>
        <v>-100</v>
      </c>
      <c r="AA48" s="130">
        <f t="shared" si="8"/>
        <v>415000</v>
      </c>
    </row>
    <row r="49" spans="1:27" ht="12.75">
      <c r="A49" s="308" t="s">
        <v>221</v>
      </c>
      <c r="B49" s="149"/>
      <c r="C49" s="239">
        <f aca="true" t="shared" si="9" ref="C49:Y49">SUM(C41:C48)</f>
        <v>125490707</v>
      </c>
      <c r="D49" s="218">
        <f t="shared" si="9"/>
        <v>0</v>
      </c>
      <c r="E49" s="220">
        <f t="shared" si="9"/>
        <v>375989898</v>
      </c>
      <c r="F49" s="220">
        <f t="shared" si="9"/>
        <v>375989898</v>
      </c>
      <c r="G49" s="220">
        <f t="shared" si="9"/>
        <v>10025995</v>
      </c>
      <c r="H49" s="220">
        <f t="shared" si="9"/>
        <v>17755463</v>
      </c>
      <c r="I49" s="220">
        <f t="shared" si="9"/>
        <v>28230135</v>
      </c>
      <c r="J49" s="220">
        <f t="shared" si="9"/>
        <v>56011593</v>
      </c>
      <c r="K49" s="220">
        <f t="shared" si="9"/>
        <v>16234100</v>
      </c>
      <c r="L49" s="220">
        <f t="shared" si="9"/>
        <v>62670000</v>
      </c>
      <c r="M49" s="220">
        <f t="shared" si="9"/>
        <v>39795630</v>
      </c>
      <c r="N49" s="220">
        <f t="shared" si="9"/>
        <v>118699730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174711323</v>
      </c>
      <c r="X49" s="220">
        <f t="shared" si="9"/>
        <v>187994949</v>
      </c>
      <c r="Y49" s="220">
        <f t="shared" si="9"/>
        <v>-13283626</v>
      </c>
      <c r="Z49" s="221">
        <f t="shared" si="5"/>
        <v>-7.065948351623</v>
      </c>
      <c r="AA49" s="222">
        <f>SUM(AA41:AA48)</f>
        <v>375989898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1460000</v>
      </c>
      <c r="F51" s="54">
        <f t="shared" si="10"/>
        <v>1460000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730000</v>
      </c>
      <c r="Y51" s="54">
        <f t="shared" si="10"/>
        <v>-730000</v>
      </c>
      <c r="Z51" s="184">
        <f>+IF(X51&lt;&gt;0,+(Y51/X51)*100,0)</f>
        <v>-100</v>
      </c>
      <c r="AA51" s="130">
        <f>SUM(AA57:AA61)</f>
        <v>1460000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1460000</v>
      </c>
      <c r="F54" s="60">
        <v>1460000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730000</v>
      </c>
      <c r="Y54" s="60">
        <v>-730000</v>
      </c>
      <c r="Z54" s="140">
        <v>-100</v>
      </c>
      <c r="AA54" s="155">
        <v>1460000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1460000</v>
      </c>
      <c r="F57" s="295">
        <f t="shared" si="11"/>
        <v>1460000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730000</v>
      </c>
      <c r="Y57" s="295">
        <f t="shared" si="11"/>
        <v>-730000</v>
      </c>
      <c r="Z57" s="296">
        <f>+IF(X57&lt;&gt;0,+(Y57/X57)*100,0)</f>
        <v>-100</v>
      </c>
      <c r="AA57" s="297">
        <f>SUM(AA52:AA56)</f>
        <v>1460000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31540048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31540048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124828636</v>
      </c>
      <c r="D5" s="357">
        <f t="shared" si="0"/>
        <v>0</v>
      </c>
      <c r="E5" s="356">
        <f t="shared" si="0"/>
        <v>369414900</v>
      </c>
      <c r="F5" s="358">
        <f t="shared" si="0"/>
        <v>369414900</v>
      </c>
      <c r="G5" s="358">
        <f t="shared" si="0"/>
        <v>10001196</v>
      </c>
      <c r="H5" s="356">
        <f t="shared" si="0"/>
        <v>17750983</v>
      </c>
      <c r="I5" s="356">
        <f t="shared" si="0"/>
        <v>28189686</v>
      </c>
      <c r="J5" s="358">
        <f t="shared" si="0"/>
        <v>55941865</v>
      </c>
      <c r="K5" s="358">
        <f t="shared" si="0"/>
        <v>16057512</v>
      </c>
      <c r="L5" s="356">
        <f t="shared" si="0"/>
        <v>62635300</v>
      </c>
      <c r="M5" s="356">
        <f t="shared" si="0"/>
        <v>39791026</v>
      </c>
      <c r="N5" s="358">
        <f t="shared" si="0"/>
        <v>118483838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174425703</v>
      </c>
      <c r="X5" s="356">
        <f t="shared" si="0"/>
        <v>184707450</v>
      </c>
      <c r="Y5" s="358">
        <f t="shared" si="0"/>
        <v>-10281747</v>
      </c>
      <c r="Z5" s="359">
        <f>+IF(X5&lt;&gt;0,+(Y5/X5)*100,0)</f>
        <v>-5.56650367919648</v>
      </c>
      <c r="AA5" s="360">
        <f>+AA6+AA8+AA11+AA13+AA15</f>
        <v>369414900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124828636</v>
      </c>
      <c r="D11" s="363">
        <f aca="true" t="shared" si="3" ref="D11:AA11">+D12</f>
        <v>0</v>
      </c>
      <c r="E11" s="362">
        <f t="shared" si="3"/>
        <v>369414900</v>
      </c>
      <c r="F11" s="364">
        <f t="shared" si="3"/>
        <v>369414900</v>
      </c>
      <c r="G11" s="364">
        <f t="shared" si="3"/>
        <v>0</v>
      </c>
      <c r="H11" s="362">
        <f t="shared" si="3"/>
        <v>0</v>
      </c>
      <c r="I11" s="362">
        <f t="shared" si="3"/>
        <v>28189686</v>
      </c>
      <c r="J11" s="364">
        <f t="shared" si="3"/>
        <v>28189686</v>
      </c>
      <c r="K11" s="364">
        <f t="shared" si="3"/>
        <v>16057512</v>
      </c>
      <c r="L11" s="362">
        <f t="shared" si="3"/>
        <v>62635300</v>
      </c>
      <c r="M11" s="362">
        <f t="shared" si="3"/>
        <v>39791026</v>
      </c>
      <c r="N11" s="364">
        <f t="shared" si="3"/>
        <v>118483838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146673524</v>
      </c>
      <c r="X11" s="362">
        <f t="shared" si="3"/>
        <v>184707450</v>
      </c>
      <c r="Y11" s="364">
        <f t="shared" si="3"/>
        <v>-38033926</v>
      </c>
      <c r="Z11" s="365">
        <f>+IF(X11&lt;&gt;0,+(Y11/X11)*100,0)</f>
        <v>-20.59144122232211</v>
      </c>
      <c r="AA11" s="366">
        <f t="shared" si="3"/>
        <v>369414900</v>
      </c>
    </row>
    <row r="12" spans="1:27" ht="12.75">
      <c r="A12" s="291" t="s">
        <v>233</v>
      </c>
      <c r="B12" s="136"/>
      <c r="C12" s="60">
        <v>124828636</v>
      </c>
      <c r="D12" s="340"/>
      <c r="E12" s="60">
        <v>369414900</v>
      </c>
      <c r="F12" s="59">
        <v>369414900</v>
      </c>
      <c r="G12" s="59"/>
      <c r="H12" s="60"/>
      <c r="I12" s="60">
        <v>28189686</v>
      </c>
      <c r="J12" s="59">
        <v>28189686</v>
      </c>
      <c r="K12" s="59">
        <v>16057512</v>
      </c>
      <c r="L12" s="60">
        <v>62635300</v>
      </c>
      <c r="M12" s="60">
        <v>39791026</v>
      </c>
      <c r="N12" s="59">
        <v>118483838</v>
      </c>
      <c r="O12" s="59"/>
      <c r="P12" s="60"/>
      <c r="Q12" s="60"/>
      <c r="R12" s="59"/>
      <c r="S12" s="59"/>
      <c r="T12" s="60"/>
      <c r="U12" s="60"/>
      <c r="V12" s="59"/>
      <c r="W12" s="59">
        <v>146673524</v>
      </c>
      <c r="X12" s="60">
        <v>184707450</v>
      </c>
      <c r="Y12" s="59">
        <v>-38033926</v>
      </c>
      <c r="Z12" s="61">
        <v>-20.59</v>
      </c>
      <c r="AA12" s="62">
        <v>369414900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10001196</v>
      </c>
      <c r="H15" s="60">
        <f t="shared" si="5"/>
        <v>17750983</v>
      </c>
      <c r="I15" s="60">
        <f t="shared" si="5"/>
        <v>0</v>
      </c>
      <c r="J15" s="59">
        <f t="shared" si="5"/>
        <v>27752179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27752179</v>
      </c>
      <c r="X15" s="60">
        <f t="shared" si="5"/>
        <v>0</v>
      </c>
      <c r="Y15" s="59">
        <f t="shared" si="5"/>
        <v>27752179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>
        <v>10001196</v>
      </c>
      <c r="H17" s="60">
        <v>17750983</v>
      </c>
      <c r="I17" s="60"/>
      <c r="J17" s="59">
        <v>27752179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27752179</v>
      </c>
      <c r="X17" s="60"/>
      <c r="Y17" s="59">
        <v>27752179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662071</v>
      </c>
      <c r="D40" s="344">
        <f t="shared" si="9"/>
        <v>0</v>
      </c>
      <c r="E40" s="343">
        <f t="shared" si="9"/>
        <v>6159998</v>
      </c>
      <c r="F40" s="345">
        <f t="shared" si="9"/>
        <v>6159998</v>
      </c>
      <c r="G40" s="345">
        <f t="shared" si="9"/>
        <v>24799</v>
      </c>
      <c r="H40" s="343">
        <f t="shared" si="9"/>
        <v>4480</v>
      </c>
      <c r="I40" s="343">
        <f t="shared" si="9"/>
        <v>40449</v>
      </c>
      <c r="J40" s="345">
        <f t="shared" si="9"/>
        <v>69728</v>
      </c>
      <c r="K40" s="345">
        <f t="shared" si="9"/>
        <v>176588</v>
      </c>
      <c r="L40" s="343">
        <f t="shared" si="9"/>
        <v>34700</v>
      </c>
      <c r="M40" s="343">
        <f t="shared" si="9"/>
        <v>4604</v>
      </c>
      <c r="N40" s="345">
        <f t="shared" si="9"/>
        <v>215892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285620</v>
      </c>
      <c r="X40" s="343">
        <f t="shared" si="9"/>
        <v>3079999</v>
      </c>
      <c r="Y40" s="345">
        <f t="shared" si="9"/>
        <v>-2794379</v>
      </c>
      <c r="Z40" s="336">
        <f>+IF(X40&lt;&gt;0,+(Y40/X40)*100,0)</f>
        <v>-90.72662036578583</v>
      </c>
      <c r="AA40" s="350">
        <f>SUM(AA41:AA49)</f>
        <v>6159998</v>
      </c>
    </row>
    <row r="41" spans="1:27" ht="12.75">
      <c r="A41" s="361" t="s">
        <v>249</v>
      </c>
      <c r="B41" s="142"/>
      <c r="C41" s="362">
        <v>267157</v>
      </c>
      <c r="D41" s="363"/>
      <c r="E41" s="362">
        <v>1430000</v>
      </c>
      <c r="F41" s="364">
        <v>1430000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715000</v>
      </c>
      <c r="Y41" s="364">
        <v>-715000</v>
      </c>
      <c r="Z41" s="365">
        <v>-100</v>
      </c>
      <c r="AA41" s="366">
        <v>1430000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394914</v>
      </c>
      <c r="D44" s="368"/>
      <c r="E44" s="54">
        <v>1150000</v>
      </c>
      <c r="F44" s="53">
        <v>1150000</v>
      </c>
      <c r="G44" s="53">
        <v>24799</v>
      </c>
      <c r="H44" s="54">
        <v>4480</v>
      </c>
      <c r="I44" s="54">
        <v>40449</v>
      </c>
      <c r="J44" s="53">
        <v>69728</v>
      </c>
      <c r="K44" s="53">
        <v>176588</v>
      </c>
      <c r="L44" s="54">
        <v>34700</v>
      </c>
      <c r="M44" s="54">
        <v>4604</v>
      </c>
      <c r="N44" s="53">
        <v>215892</v>
      </c>
      <c r="O44" s="53"/>
      <c r="P44" s="54"/>
      <c r="Q44" s="54"/>
      <c r="R44" s="53"/>
      <c r="S44" s="53"/>
      <c r="T44" s="54"/>
      <c r="U44" s="54"/>
      <c r="V44" s="53"/>
      <c r="W44" s="53">
        <v>285620</v>
      </c>
      <c r="X44" s="54">
        <v>575000</v>
      </c>
      <c r="Y44" s="53">
        <v>-289380</v>
      </c>
      <c r="Z44" s="94">
        <v>-50.33</v>
      </c>
      <c r="AA44" s="95">
        <v>1150000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3579998</v>
      </c>
      <c r="F49" s="53">
        <v>3579998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1789999</v>
      </c>
      <c r="Y49" s="53">
        <v>-1789999</v>
      </c>
      <c r="Z49" s="94">
        <v>-100</v>
      </c>
      <c r="AA49" s="95">
        <v>3579998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415000</v>
      </c>
      <c r="F57" s="345">
        <f t="shared" si="13"/>
        <v>415000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207500</v>
      </c>
      <c r="Y57" s="345">
        <f t="shared" si="13"/>
        <v>-207500</v>
      </c>
      <c r="Z57" s="336">
        <f>+IF(X57&lt;&gt;0,+(Y57/X57)*100,0)</f>
        <v>-100</v>
      </c>
      <c r="AA57" s="350">
        <f t="shared" si="13"/>
        <v>415000</v>
      </c>
    </row>
    <row r="58" spans="1:27" ht="12.75">
      <c r="A58" s="361" t="s">
        <v>218</v>
      </c>
      <c r="B58" s="136"/>
      <c r="C58" s="60"/>
      <c r="D58" s="340"/>
      <c r="E58" s="60">
        <v>415000</v>
      </c>
      <c r="F58" s="59">
        <v>415000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207500</v>
      </c>
      <c r="Y58" s="59">
        <v>-207500</v>
      </c>
      <c r="Z58" s="61">
        <v>-100</v>
      </c>
      <c r="AA58" s="62">
        <v>415000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125490707</v>
      </c>
      <c r="D60" s="346">
        <f t="shared" si="14"/>
        <v>0</v>
      </c>
      <c r="E60" s="219">
        <f t="shared" si="14"/>
        <v>375989898</v>
      </c>
      <c r="F60" s="264">
        <f t="shared" si="14"/>
        <v>375989898</v>
      </c>
      <c r="G60" s="264">
        <f t="shared" si="14"/>
        <v>10025995</v>
      </c>
      <c r="H60" s="219">
        <f t="shared" si="14"/>
        <v>17755463</v>
      </c>
      <c r="I60" s="219">
        <f t="shared" si="14"/>
        <v>28230135</v>
      </c>
      <c r="J60" s="264">
        <f t="shared" si="14"/>
        <v>56011593</v>
      </c>
      <c r="K60" s="264">
        <f t="shared" si="14"/>
        <v>16234100</v>
      </c>
      <c r="L60" s="219">
        <f t="shared" si="14"/>
        <v>62670000</v>
      </c>
      <c r="M60" s="219">
        <f t="shared" si="14"/>
        <v>39795630</v>
      </c>
      <c r="N60" s="264">
        <f t="shared" si="14"/>
        <v>118699730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174711323</v>
      </c>
      <c r="X60" s="219">
        <f t="shared" si="14"/>
        <v>187994949</v>
      </c>
      <c r="Y60" s="264">
        <f t="shared" si="14"/>
        <v>-13283626</v>
      </c>
      <c r="Z60" s="337">
        <f>+IF(X60&lt;&gt;0,+(Y60/X60)*100,0)</f>
        <v>-7.065948351623</v>
      </c>
      <c r="AA60" s="232">
        <f>+AA57+AA54+AA51+AA40+AA37+AA34+AA22+AA5</f>
        <v>375989898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2019-01-31T12:42:33Z</dcterms:created>
  <dcterms:modified xsi:type="dcterms:W3CDTF">2019-01-31T12:42:37Z</dcterms:modified>
  <cp:category/>
  <cp:version/>
  <cp:contentType/>
  <cp:contentStatus/>
</cp:coreProperties>
</file>