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<sst xmlns="http://schemas.openxmlformats.org/spreadsheetml/2006/main" count="859" uniqueCount="304">
  <si>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North West: Dr Kenneth Kaunda(DC40)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</si>
  <si>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</si>
  <si>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</si>
  <si>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</si>
  <si>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</si>
  <si>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</si>
  <si>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</si>
  <si>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</si>
  <si>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</si>
  <si>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</si>
  <si>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</si>
  <si>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</si>
  <si>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</si>
  <si>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</si>
  <si>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</si>
  <si>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</si>
  <si>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</si>
  <si>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</si>
  <si>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</si>
  <si>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</si>
  <si>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</si>
  <si>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</si>
  <si>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</si>
  <si>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</si>
  <si>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</si>
  <si>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</si>
  <si>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</si>
  <si>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</si>
  <si>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</si>
  <si>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</si>
  <si>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</si>
  <si>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</si>
  <si>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</si>
  <si>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</si>
  <si>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</si>
  <si>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</si>
  <si>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</si>
  <si>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</si>
  <si>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</si>
  <si>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</si>
  <si>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</si>
  <si>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</si>
  <si>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</si>
  <si>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</si>
  <si>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</si>
  <si>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</si>
  <si>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</si>
  <si>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</si>
  <si>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</si>
  <si>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</si>
  <si>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</si>
  <si>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</si>
  <si>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</si>
  <si>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</si>
  <si>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</si>
  <si>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</si>
  <si>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</si>
  <si>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</si>
  <si>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</si>
  <si>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</si>
  <si>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</si>
  <si>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</si>
  <si>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</si>
  <si>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</si>
  <si>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</si>
  <si>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</si>
  <si>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</si>
  <si>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</si>
  <si>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</si>
  <si>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</si>
  <si>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 West: Dr Kenneth Kaunda(DC40)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</si>
  <si>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</si>
  <si>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</si>
  <si>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</si>
  <si>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</si>
  <si>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</si>
  <si>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</si>
  <si>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</si>
  <si>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</si>
  <si>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</si>
  <si>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</si>
  <si>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</si>
  <si>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</si>
  <si>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</si>
  <si>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</si>
  <si>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</si>
  <si>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</si>
  <si>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</si>
  <si>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</si>
  <si>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</si>
  <si>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</si>
  <si>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</si>
  <si>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</si>
  <si>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</si>
  <si>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</si>
  <si>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</si>
  <si>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</si>
  <si>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</si>
  <si>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</si>
  <si>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</si>
  <si>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 West: Dr Kenneth Kaunda(DC40)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</si>
  <si>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</si>
  <si>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</si>
  <si>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</si>
  <si>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</si>
  <si>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</si>
  <si>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</si>
  <si>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</si>
  <si>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</si>
  <si>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</si>
  <si>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</si>
  <si>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</si>
  <si>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</si>
  <si>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</si>
  <si>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</si>
  <si>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</si>
  <si>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</si>
  <si>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</si>
  <si>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</si>
  <si>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</si>
  <si>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</si>
  <si>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</si>
  <si>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</si>
  <si>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</si>
  <si>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</si>
  <si>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</si>
  <si>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</si>
  <si>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</si>
  <si>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</si>
  <si>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North West: Dr Kenneth Kaunda(DC40)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</si>
  <si>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</si>
  <si>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</si>
  <si>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</si>
  <si>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</si>
  <si>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</si>
  <si>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</si>
  <si>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</si>
  <si>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</si>
  <si>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</si>
  <si>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</si>
  <si>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North West: Dr Kenneth Kaunda(DC40)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</si>
  <si>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</si>
  <si>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</si>
  <si>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</si>
  <si>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</si>
  <si>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</si>
  <si>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</si>
  <si>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</si>
  <si>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</si>
  <si>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</si>
  <si>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</si>
  <si>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</si>
  <si>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</si>
  <si>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</si>
  <si>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</si>
  <si>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</si>
  <si>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</si>
  <si>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</si>
  <si>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</si>
  <si>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</si>
  <si>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</si>
  <si>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</si>
  <si>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</si>
  <si>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</si>
  <si>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</si>
  <si>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</si>
  <si>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</si>
  <si>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</si>
  <si>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</si>
  <si>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</si>
  <si>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</si>
  <si>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</si>
  <si>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</si>
  <si>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</si>
  <si>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 West: Dr Kenneth Kaunda(DC40)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</si>
  <si>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</si>
  <si>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</si>
  <si>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</si>
  <si>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</si>
  <si>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</si>
  <si>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</si>
  <si>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</si>
  <si>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</si>
  <si>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</si>
  <si>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</si>
  <si>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</si>
  <si>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</si>
  <si>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</si>
  <si>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</si>
  <si>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</si>
  <si>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</si>
  <si>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</si>
  <si>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</si>
  <si>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</si>
  <si>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</si>
  <si>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</si>
  <si>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</si>
  <si>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</si>
  <si>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</si>
  <si>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</si>
  <si>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</si>
  <si>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</si>
  <si>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 West: Dr Kenneth Kaunda(DC40)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</si>
  <si>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</si>
  <si>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</si>
  <si>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</si>
  <si>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</si>
  <si>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</si>
  <si>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</si>
  <si>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</si>
  <si>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</si>
  <si>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</si>
  <si>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</si>
  <si>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</si>
  <si>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</si>
  <si>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</si>
  <si>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</si>
  <si>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</si>
  <si>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</si>
  <si>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</si>
  <si>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</si>
  <si>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</si>
  <si>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</si>
  <si>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</si>
  <si>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</si>
  <si>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</si>
  <si>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</si>
  <si>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</si>
  <si>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North West: Dr Kenneth Kaunda(DC40)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</si>
  <si>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</si>
  <si>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</si>
  <si>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</si>
  <si>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</si>
  <si>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</si>
  <si>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</si>
  <si>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</si>
  <si>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</si>
  <si>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</si>
  <si>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</si>
  <si>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</si>
  <si>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</si>
  <si>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</si>
  <si>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</si>
  <si>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</si>
  <si>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</si>
  <si>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</si>
  <si>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</si>
  <si>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</si>
  <si>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</si>
  <si>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</si>
  <si>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</si>
  <si>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</si>
  <si>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</si>
  <si>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</si>
  <si>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</si>
  <si>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</si>
  <si>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</si>
  <si>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</si>
  <si>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</si>
  <si>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</si>
  <si>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</si>
  <si>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</si>
  <si>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</si>
  <si>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</si>
  <si>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North West: Dr Kenneth Kaunda(DC40)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</si>
  <si>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</si>
  <si>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</si>
  <si>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North West: Dr Kenneth Kaunda(DC40)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</si>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</sst>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2.7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/>
      <c r="X6" s="60">
        <v>0</v>
      </c>
      <c r="Y6" s="61">
        <v>0</v>
      </c>
      <c r="Z6" s="62">
        <v>0</v>
      </c>
    </row>
    <row r="7" spans="1:26" ht="12.75">
      <c r="A7" s="58" t="s">
        <v>33</v>
      </c>
      <c r="B7" s="19">
        <v>2771556</v>
      </c>
      <c r="C7" s="19">
        <v>0</v>
      </c>
      <c r="D7" s="59">
        <v>2380000</v>
      </c>
      <c r="E7" s="60">
        <v>2380000</v>
      </c>
      <c r="F7" s="60">
        <v>0</v>
      </c>
      <c r="G7" s="60">
        <v>215531</v>
      </c>
      <c r="H7" s="60">
        <v>316998</v>
      </c>
      <c r="I7" s="60">
        <v>532529</v>
      </c>
      <c r="J7" s="60">
        <v>420474</v>
      </c>
      <c r="K7" s="60">
        <v>410372</v>
      </c>
      <c r="L7" s="60">
        <v>137207</v>
      </c>
      <c r="M7" s="60">
        <v>968053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1500582</v>
      </c>
      <c r="W7" s="60">
        <v>595000</v>
      </c>
      <c r="X7" s="60">
        <v>905582</v>
      </c>
      <c r="Y7" s="61">
        <v>152.2</v>
      </c>
      <c r="Z7" s="62">
        <v>2380000</v>
      </c>
    </row>
    <row r="8" spans="1:26" ht="12.75">
      <c r="A8" s="58" t="s">
        <v>34</v>
      </c>
      <c r="B8" s="19">
        <v>179654322</v>
      </c>
      <c r="C8" s="19">
        <v>0</v>
      </c>
      <c r="D8" s="59">
        <v>184644000</v>
      </c>
      <c r="E8" s="60">
        <v>184644000</v>
      </c>
      <c r="F8" s="60">
        <v>76736000</v>
      </c>
      <c r="G8" s="60">
        <v>1289000</v>
      </c>
      <c r="H8" s="60">
        <v>0</v>
      </c>
      <c r="I8" s="60">
        <v>78025000</v>
      </c>
      <c r="J8" s="60">
        <v>496200</v>
      </c>
      <c r="K8" s="60">
        <v>517000</v>
      </c>
      <c r="L8" s="60">
        <v>60011000</v>
      </c>
      <c r="M8" s="60">
        <v>61024200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139049200</v>
      </c>
      <c r="W8" s="60">
        <v>138612251</v>
      </c>
      <c r="X8" s="60">
        <v>436949</v>
      </c>
      <c r="Y8" s="61">
        <v>0.32</v>
      </c>
      <c r="Z8" s="62">
        <v>184644000</v>
      </c>
    </row>
    <row r="9" spans="1:26" ht="12.75">
      <c r="A9" s="58" t="s">
        <v>35</v>
      </c>
      <c r="B9" s="19">
        <v>1948501</v>
      </c>
      <c r="C9" s="19">
        <v>0</v>
      </c>
      <c r="D9" s="59">
        <v>108000</v>
      </c>
      <c r="E9" s="60">
        <v>108000</v>
      </c>
      <c r="F9" s="60">
        <v>0</v>
      </c>
      <c r="G9" s="60">
        <v>41895</v>
      </c>
      <c r="H9" s="60">
        <v>56012</v>
      </c>
      <c r="I9" s="60">
        <v>97907</v>
      </c>
      <c r="J9" s="60">
        <v>112786</v>
      </c>
      <c r="K9" s="60">
        <v>29763</v>
      </c>
      <c r="L9" s="60">
        <v>12241</v>
      </c>
      <c r="M9" s="60">
        <v>154790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252697</v>
      </c>
      <c r="W9" s="60">
        <v>54000</v>
      </c>
      <c r="X9" s="60">
        <v>198697</v>
      </c>
      <c r="Y9" s="61">
        <v>367.96</v>
      </c>
      <c r="Z9" s="62">
        <v>108000</v>
      </c>
    </row>
    <row r="10" spans="1:26" ht="22.5">
      <c r="A10" s="63" t="s">
        <v>279</v>
      </c>
      <c r="B10" s="64">
        <f>SUM(B5:B9)</f>
        <v>184374379</v>
      </c>
      <c r="C10" s="64">
        <f>SUM(C5:C9)</f>
        <v>0</v>
      </c>
      <c r="D10" s="65">
        <f aca="true" t="shared" si="0" ref="D10:Z10">SUM(D5:D9)</f>
        <v>187132000</v>
      </c>
      <c r="E10" s="66">
        <f t="shared" si="0"/>
        <v>187132000</v>
      </c>
      <c r="F10" s="66">
        <f t="shared" si="0"/>
        <v>76736000</v>
      </c>
      <c r="G10" s="66">
        <f t="shared" si="0"/>
        <v>1546426</v>
      </c>
      <c r="H10" s="66">
        <f t="shared" si="0"/>
        <v>373010</v>
      </c>
      <c r="I10" s="66">
        <f t="shared" si="0"/>
        <v>78655436</v>
      </c>
      <c r="J10" s="66">
        <f t="shared" si="0"/>
        <v>1029460</v>
      </c>
      <c r="K10" s="66">
        <f t="shared" si="0"/>
        <v>957135</v>
      </c>
      <c r="L10" s="66">
        <f t="shared" si="0"/>
        <v>60160448</v>
      </c>
      <c r="M10" s="66">
        <f t="shared" si="0"/>
        <v>62147043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140802479</v>
      </c>
      <c r="W10" s="66">
        <f t="shared" si="0"/>
        <v>139261251</v>
      </c>
      <c r="X10" s="66">
        <f t="shared" si="0"/>
        <v>1541228</v>
      </c>
      <c r="Y10" s="67">
        <f>+IF(W10&lt;&gt;0,(X10/W10)*100,0)</f>
        <v>1.1067170436376448</v>
      </c>
      <c r="Z10" s="68">
        <f t="shared" si="0"/>
        <v>187132000</v>
      </c>
    </row>
    <row r="11" spans="1:26" ht="12.75">
      <c r="A11" s="58" t="s">
        <v>37</v>
      </c>
      <c r="B11" s="19">
        <v>87581741</v>
      </c>
      <c r="C11" s="19">
        <v>0</v>
      </c>
      <c r="D11" s="59">
        <v>98519010</v>
      </c>
      <c r="E11" s="60">
        <v>98519010</v>
      </c>
      <c r="F11" s="60">
        <v>7161508</v>
      </c>
      <c r="G11" s="60">
        <v>7413480</v>
      </c>
      <c r="H11" s="60">
        <v>7240277</v>
      </c>
      <c r="I11" s="60">
        <v>21815265</v>
      </c>
      <c r="J11" s="60">
        <v>6992723</v>
      </c>
      <c r="K11" s="60">
        <v>7262169</v>
      </c>
      <c r="L11" s="60">
        <v>7389418</v>
      </c>
      <c r="M11" s="60">
        <v>21644310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43459575</v>
      </c>
      <c r="W11" s="60">
        <v>50847366</v>
      </c>
      <c r="X11" s="60">
        <v>-7387791</v>
      </c>
      <c r="Y11" s="61">
        <v>-14.53</v>
      </c>
      <c r="Z11" s="62">
        <v>98519010</v>
      </c>
    </row>
    <row r="12" spans="1:26" ht="12.75">
      <c r="A12" s="58" t="s">
        <v>38</v>
      </c>
      <c r="B12" s="19">
        <v>9620366</v>
      </c>
      <c r="C12" s="19">
        <v>0</v>
      </c>
      <c r="D12" s="59">
        <v>9372056</v>
      </c>
      <c r="E12" s="60">
        <v>9372056</v>
      </c>
      <c r="F12" s="60">
        <v>763033</v>
      </c>
      <c r="G12" s="60">
        <v>764727</v>
      </c>
      <c r="H12" s="60">
        <v>817051</v>
      </c>
      <c r="I12" s="60">
        <v>2344811</v>
      </c>
      <c r="J12" s="60">
        <v>771818</v>
      </c>
      <c r="K12" s="60">
        <v>750832</v>
      </c>
      <c r="L12" s="60">
        <v>756942</v>
      </c>
      <c r="M12" s="60">
        <v>2279592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4624403</v>
      </c>
      <c r="W12" s="60">
        <v>4686030</v>
      </c>
      <c r="X12" s="60">
        <v>-61627</v>
      </c>
      <c r="Y12" s="61">
        <v>-1.32</v>
      </c>
      <c r="Z12" s="62">
        <v>9372056</v>
      </c>
    </row>
    <row r="13" spans="1:26" ht="12.75">
      <c r="A13" s="58" t="s">
        <v>280</v>
      </c>
      <c r="B13" s="19">
        <v>8907712</v>
      </c>
      <c r="C13" s="19">
        <v>0</v>
      </c>
      <c r="D13" s="59">
        <v>5013473</v>
      </c>
      <c r="E13" s="60">
        <v>5013473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2506734</v>
      </c>
      <c r="X13" s="60">
        <v>-2506734</v>
      </c>
      <c r="Y13" s="61">
        <v>-100</v>
      </c>
      <c r="Z13" s="62">
        <v>5013473</v>
      </c>
    </row>
    <row r="14" spans="1:26" ht="12.75">
      <c r="A14" s="58" t="s">
        <v>40</v>
      </c>
      <c r="B14" s="19">
        <v>848701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2.75">
      <c r="A15" s="58" t="s">
        <v>41</v>
      </c>
      <c r="B15" s="19">
        <v>2432337</v>
      </c>
      <c r="C15" s="19">
        <v>0</v>
      </c>
      <c r="D15" s="59">
        <v>3429000</v>
      </c>
      <c r="E15" s="60">
        <v>3429000</v>
      </c>
      <c r="F15" s="60">
        <v>139109</v>
      </c>
      <c r="G15" s="60">
        <v>111414</v>
      </c>
      <c r="H15" s="60">
        <v>126035</v>
      </c>
      <c r="I15" s="60">
        <v>376558</v>
      </c>
      <c r="J15" s="60">
        <v>140586</v>
      </c>
      <c r="K15" s="60">
        <v>412848</v>
      </c>
      <c r="L15" s="60">
        <v>166776</v>
      </c>
      <c r="M15" s="60">
        <v>720210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1096768</v>
      </c>
      <c r="W15" s="60">
        <v>1714500</v>
      </c>
      <c r="X15" s="60">
        <v>-617732</v>
      </c>
      <c r="Y15" s="61">
        <v>-36.03</v>
      </c>
      <c r="Z15" s="62">
        <v>3429000</v>
      </c>
    </row>
    <row r="16" spans="1:26" ht="12.75">
      <c r="A16" s="69" t="s">
        <v>42</v>
      </c>
      <c r="B16" s="19">
        <v>5379990</v>
      </c>
      <c r="C16" s="19">
        <v>0</v>
      </c>
      <c r="D16" s="59">
        <v>5751000</v>
      </c>
      <c r="E16" s="60">
        <v>5751000</v>
      </c>
      <c r="F16" s="60">
        <v>231760</v>
      </c>
      <c r="G16" s="60">
        <v>5555</v>
      </c>
      <c r="H16" s="60">
        <v>92150</v>
      </c>
      <c r="I16" s="60">
        <v>329465</v>
      </c>
      <c r="J16" s="60">
        <v>207850</v>
      </c>
      <c r="K16" s="60">
        <v>358879</v>
      </c>
      <c r="L16" s="60">
        <v>426319</v>
      </c>
      <c r="M16" s="60">
        <v>993048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1322513</v>
      </c>
      <c r="W16" s="60">
        <v>2875500</v>
      </c>
      <c r="X16" s="60">
        <v>-1552987</v>
      </c>
      <c r="Y16" s="61">
        <v>-54.01</v>
      </c>
      <c r="Z16" s="62">
        <v>5751000</v>
      </c>
    </row>
    <row r="17" spans="1:26" ht="12.75">
      <c r="A17" s="58" t="s">
        <v>43</v>
      </c>
      <c r="B17" s="19">
        <v>72053932</v>
      </c>
      <c r="C17" s="19">
        <v>0</v>
      </c>
      <c r="D17" s="59">
        <v>65578593</v>
      </c>
      <c r="E17" s="60">
        <v>65578593</v>
      </c>
      <c r="F17" s="60">
        <v>2755202</v>
      </c>
      <c r="G17" s="60">
        <v>1679587</v>
      </c>
      <c r="H17" s="60">
        <v>4354241</v>
      </c>
      <c r="I17" s="60">
        <v>8789030</v>
      </c>
      <c r="J17" s="60">
        <v>2992693</v>
      </c>
      <c r="K17" s="60">
        <v>3994643</v>
      </c>
      <c r="L17" s="60">
        <v>4901894</v>
      </c>
      <c r="M17" s="60">
        <v>11889230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20678260</v>
      </c>
      <c r="W17" s="60">
        <v>31857606</v>
      </c>
      <c r="X17" s="60">
        <v>-11179346</v>
      </c>
      <c r="Y17" s="61">
        <v>-35.09</v>
      </c>
      <c r="Z17" s="62">
        <v>65578593</v>
      </c>
    </row>
    <row r="18" spans="1:26" ht="12.75">
      <c r="A18" s="70" t="s">
        <v>44</v>
      </c>
      <c r="B18" s="71">
        <f>SUM(B11:B17)</f>
        <v>186824779</v>
      </c>
      <c r="C18" s="71">
        <f>SUM(C11:C17)</f>
        <v>0</v>
      </c>
      <c r="D18" s="72">
        <f aca="true" t="shared" si="1" ref="D18:Z18">SUM(D11:D17)</f>
        <v>187663132</v>
      </c>
      <c r="E18" s="73">
        <f t="shared" si="1"/>
        <v>187663132</v>
      </c>
      <c r="F18" s="73">
        <f t="shared" si="1"/>
        <v>11050612</v>
      </c>
      <c r="G18" s="73">
        <f t="shared" si="1"/>
        <v>9974763</v>
      </c>
      <c r="H18" s="73">
        <f t="shared" si="1"/>
        <v>12629754</v>
      </c>
      <c r="I18" s="73">
        <f t="shared" si="1"/>
        <v>33655129</v>
      </c>
      <c r="J18" s="73">
        <f t="shared" si="1"/>
        <v>11105670</v>
      </c>
      <c r="K18" s="73">
        <f t="shared" si="1"/>
        <v>12779371</v>
      </c>
      <c r="L18" s="73">
        <f t="shared" si="1"/>
        <v>13641349</v>
      </c>
      <c r="M18" s="73">
        <f t="shared" si="1"/>
        <v>37526390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71181519</v>
      </c>
      <c r="W18" s="73">
        <f t="shared" si="1"/>
        <v>94487736</v>
      </c>
      <c r="X18" s="73">
        <f t="shared" si="1"/>
        <v>-23306217</v>
      </c>
      <c r="Y18" s="67">
        <f>+IF(W18&lt;&gt;0,(X18/W18)*100,0)</f>
        <v>-24.665864573154764</v>
      </c>
      <c r="Z18" s="74">
        <f t="shared" si="1"/>
        <v>187663132</v>
      </c>
    </row>
    <row r="19" spans="1:26" ht="12.75">
      <c r="A19" s="70" t="s">
        <v>45</v>
      </c>
      <c r="B19" s="75">
        <f>+B10-B18</f>
        <v>-2450400</v>
      </c>
      <c r="C19" s="75">
        <f>+C10-C18</f>
        <v>0</v>
      </c>
      <c r="D19" s="76">
        <f aca="true" t="shared" si="2" ref="D19:Z19">+D10-D18</f>
        <v>-531132</v>
      </c>
      <c r="E19" s="77">
        <f t="shared" si="2"/>
        <v>-531132</v>
      </c>
      <c r="F19" s="77">
        <f t="shared" si="2"/>
        <v>65685388</v>
      </c>
      <c r="G19" s="77">
        <f t="shared" si="2"/>
        <v>-8428337</v>
      </c>
      <c r="H19" s="77">
        <f t="shared" si="2"/>
        <v>-12256744</v>
      </c>
      <c r="I19" s="77">
        <f t="shared" si="2"/>
        <v>45000307</v>
      </c>
      <c r="J19" s="77">
        <f t="shared" si="2"/>
        <v>-10076210</v>
      </c>
      <c r="K19" s="77">
        <f t="shared" si="2"/>
        <v>-11822236</v>
      </c>
      <c r="L19" s="77">
        <f t="shared" si="2"/>
        <v>46519099</v>
      </c>
      <c r="M19" s="77">
        <f t="shared" si="2"/>
        <v>24620653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69620960</v>
      </c>
      <c r="W19" s="77">
        <f>IF(E10=E18,0,W10-W18)</f>
        <v>44773515</v>
      </c>
      <c r="X19" s="77">
        <f t="shared" si="2"/>
        <v>24847445</v>
      </c>
      <c r="Y19" s="78">
        <f>+IF(W19&lt;&gt;0,(X19/W19)*100,0)</f>
        <v>55.49585508307757</v>
      </c>
      <c r="Z19" s="79">
        <f t="shared" si="2"/>
        <v>-531132</v>
      </c>
    </row>
    <row r="20" spans="1:26" ht="12.7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/>
      <c r="X20" s="60">
        <v>0</v>
      </c>
      <c r="Y20" s="61">
        <v>0</v>
      </c>
      <c r="Z20" s="62">
        <v>0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-2450400</v>
      </c>
      <c r="C22" s="86">
        <f>SUM(C19:C21)</f>
        <v>0</v>
      </c>
      <c r="D22" s="87">
        <f aca="true" t="shared" si="3" ref="D22:Z22">SUM(D19:D21)</f>
        <v>-531132</v>
      </c>
      <c r="E22" s="88">
        <f t="shared" si="3"/>
        <v>-531132</v>
      </c>
      <c r="F22" s="88">
        <f t="shared" si="3"/>
        <v>65685388</v>
      </c>
      <c r="G22" s="88">
        <f t="shared" si="3"/>
        <v>-8428337</v>
      </c>
      <c r="H22" s="88">
        <f t="shared" si="3"/>
        <v>-12256744</v>
      </c>
      <c r="I22" s="88">
        <f t="shared" si="3"/>
        <v>45000307</v>
      </c>
      <c r="J22" s="88">
        <f t="shared" si="3"/>
        <v>-10076210</v>
      </c>
      <c r="K22" s="88">
        <f t="shared" si="3"/>
        <v>-11822236</v>
      </c>
      <c r="L22" s="88">
        <f t="shared" si="3"/>
        <v>46519099</v>
      </c>
      <c r="M22" s="88">
        <f t="shared" si="3"/>
        <v>24620653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69620960</v>
      </c>
      <c r="W22" s="88">
        <f t="shared" si="3"/>
        <v>44773515</v>
      </c>
      <c r="X22" s="88">
        <f t="shared" si="3"/>
        <v>24847445</v>
      </c>
      <c r="Y22" s="89">
        <f>+IF(W22&lt;&gt;0,(X22/W22)*100,0)</f>
        <v>55.49585508307757</v>
      </c>
      <c r="Z22" s="90">
        <f t="shared" si="3"/>
        <v>-531132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-2450400</v>
      </c>
      <c r="C24" s="75">
        <f>SUM(C22:C23)</f>
        <v>0</v>
      </c>
      <c r="D24" s="76">
        <f aca="true" t="shared" si="4" ref="D24:Z24">SUM(D22:D23)</f>
        <v>-531132</v>
      </c>
      <c r="E24" s="77">
        <f t="shared" si="4"/>
        <v>-531132</v>
      </c>
      <c r="F24" s="77">
        <f t="shared" si="4"/>
        <v>65685388</v>
      </c>
      <c r="G24" s="77">
        <f t="shared" si="4"/>
        <v>-8428337</v>
      </c>
      <c r="H24" s="77">
        <f t="shared" si="4"/>
        <v>-12256744</v>
      </c>
      <c r="I24" s="77">
        <f t="shared" si="4"/>
        <v>45000307</v>
      </c>
      <c r="J24" s="77">
        <f t="shared" si="4"/>
        <v>-10076210</v>
      </c>
      <c r="K24" s="77">
        <f t="shared" si="4"/>
        <v>-11822236</v>
      </c>
      <c r="L24" s="77">
        <f t="shared" si="4"/>
        <v>46519099</v>
      </c>
      <c r="M24" s="77">
        <f t="shared" si="4"/>
        <v>24620653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69620960</v>
      </c>
      <c r="W24" s="77">
        <f t="shared" si="4"/>
        <v>44773515</v>
      </c>
      <c r="X24" s="77">
        <f t="shared" si="4"/>
        <v>24847445</v>
      </c>
      <c r="Y24" s="78">
        <f>+IF(W24&lt;&gt;0,(X24/W24)*100,0)</f>
        <v>55.49585508307757</v>
      </c>
      <c r="Z24" s="79">
        <f t="shared" si="4"/>
        <v>-531132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6556693</v>
      </c>
      <c r="C27" s="22">
        <v>0</v>
      </c>
      <c r="D27" s="99">
        <v>3472000</v>
      </c>
      <c r="E27" s="100">
        <v>3472000</v>
      </c>
      <c r="F27" s="100">
        <v>63280</v>
      </c>
      <c r="G27" s="100">
        <v>34260</v>
      </c>
      <c r="H27" s="100">
        <v>34700</v>
      </c>
      <c r="I27" s="100">
        <v>132240</v>
      </c>
      <c r="J27" s="100">
        <v>1304226</v>
      </c>
      <c r="K27" s="100">
        <v>94977</v>
      </c>
      <c r="L27" s="100">
        <v>34744</v>
      </c>
      <c r="M27" s="100">
        <v>1433947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1566187</v>
      </c>
      <c r="W27" s="100">
        <v>1736000</v>
      </c>
      <c r="X27" s="100">
        <v>-169813</v>
      </c>
      <c r="Y27" s="101">
        <v>-9.78</v>
      </c>
      <c r="Z27" s="102">
        <v>3472000</v>
      </c>
    </row>
    <row r="28" spans="1:26" ht="12.75">
      <c r="A28" s="103" t="s">
        <v>46</v>
      </c>
      <c r="B28" s="19">
        <v>0</v>
      </c>
      <c r="C28" s="19">
        <v>0</v>
      </c>
      <c r="D28" s="59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/>
      <c r="X28" s="60">
        <v>0</v>
      </c>
      <c r="Y28" s="61">
        <v>0</v>
      </c>
      <c r="Z28" s="62">
        <v>0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6556693</v>
      </c>
      <c r="C31" s="19">
        <v>0</v>
      </c>
      <c r="D31" s="59">
        <v>3472000</v>
      </c>
      <c r="E31" s="60">
        <v>3472000</v>
      </c>
      <c r="F31" s="60">
        <v>63280</v>
      </c>
      <c r="G31" s="60">
        <v>34260</v>
      </c>
      <c r="H31" s="60">
        <v>34700</v>
      </c>
      <c r="I31" s="60">
        <v>132240</v>
      </c>
      <c r="J31" s="60">
        <v>1304226</v>
      </c>
      <c r="K31" s="60">
        <v>94977</v>
      </c>
      <c r="L31" s="60">
        <v>34744</v>
      </c>
      <c r="M31" s="60">
        <v>1433947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1566187</v>
      </c>
      <c r="W31" s="60">
        <v>1736000</v>
      </c>
      <c r="X31" s="60">
        <v>-169813</v>
      </c>
      <c r="Y31" s="61">
        <v>-9.78</v>
      </c>
      <c r="Z31" s="62">
        <v>3472000</v>
      </c>
    </row>
    <row r="32" spans="1:26" ht="12.75">
      <c r="A32" s="70" t="s">
        <v>54</v>
      </c>
      <c r="B32" s="22">
        <f>SUM(B28:B31)</f>
        <v>6556693</v>
      </c>
      <c r="C32" s="22">
        <f>SUM(C28:C31)</f>
        <v>0</v>
      </c>
      <c r="D32" s="99">
        <f aca="true" t="shared" si="5" ref="D32:Z32">SUM(D28:D31)</f>
        <v>3472000</v>
      </c>
      <c r="E32" s="100">
        <f t="shared" si="5"/>
        <v>3472000</v>
      </c>
      <c r="F32" s="100">
        <f t="shared" si="5"/>
        <v>63280</v>
      </c>
      <c r="G32" s="100">
        <f t="shared" si="5"/>
        <v>34260</v>
      </c>
      <c r="H32" s="100">
        <f t="shared" si="5"/>
        <v>34700</v>
      </c>
      <c r="I32" s="100">
        <f t="shared" si="5"/>
        <v>132240</v>
      </c>
      <c r="J32" s="100">
        <f t="shared" si="5"/>
        <v>1304226</v>
      </c>
      <c r="K32" s="100">
        <f t="shared" si="5"/>
        <v>94977</v>
      </c>
      <c r="L32" s="100">
        <f t="shared" si="5"/>
        <v>34744</v>
      </c>
      <c r="M32" s="100">
        <f t="shared" si="5"/>
        <v>1433947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1566187</v>
      </c>
      <c r="W32" s="100">
        <f t="shared" si="5"/>
        <v>1736000</v>
      </c>
      <c r="X32" s="100">
        <f t="shared" si="5"/>
        <v>-169813</v>
      </c>
      <c r="Y32" s="101">
        <f>+IF(W32&lt;&gt;0,(X32/W32)*100,0)</f>
        <v>-9.781854838709677</v>
      </c>
      <c r="Z32" s="102">
        <f t="shared" si="5"/>
        <v>3472000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17616603</v>
      </c>
      <c r="C35" s="19">
        <v>0</v>
      </c>
      <c r="D35" s="59">
        <v>31415350</v>
      </c>
      <c r="E35" s="60">
        <v>31415350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15707675</v>
      </c>
      <c r="X35" s="60">
        <v>-15707675</v>
      </c>
      <c r="Y35" s="61">
        <v>-100</v>
      </c>
      <c r="Z35" s="62">
        <v>31415350</v>
      </c>
    </row>
    <row r="36" spans="1:26" ht="12.75">
      <c r="A36" s="58" t="s">
        <v>57</v>
      </c>
      <c r="B36" s="19">
        <v>31724498</v>
      </c>
      <c r="C36" s="19">
        <v>0</v>
      </c>
      <c r="D36" s="59">
        <v>30868133</v>
      </c>
      <c r="E36" s="60">
        <v>30868133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15434067</v>
      </c>
      <c r="X36" s="60">
        <v>-15434067</v>
      </c>
      <c r="Y36" s="61">
        <v>-100</v>
      </c>
      <c r="Z36" s="62">
        <v>30868133</v>
      </c>
    </row>
    <row r="37" spans="1:26" ht="12.75">
      <c r="A37" s="58" t="s">
        <v>58</v>
      </c>
      <c r="B37" s="19">
        <v>25324835</v>
      </c>
      <c r="C37" s="19">
        <v>0</v>
      </c>
      <c r="D37" s="59">
        <v>30501406</v>
      </c>
      <c r="E37" s="60">
        <v>30501406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15250703</v>
      </c>
      <c r="X37" s="60">
        <v>-15250703</v>
      </c>
      <c r="Y37" s="61">
        <v>-100</v>
      </c>
      <c r="Z37" s="62">
        <v>30501406</v>
      </c>
    </row>
    <row r="38" spans="1:26" ht="12.75">
      <c r="A38" s="58" t="s">
        <v>59</v>
      </c>
      <c r="B38" s="19">
        <v>14049819</v>
      </c>
      <c r="C38" s="19">
        <v>0</v>
      </c>
      <c r="D38" s="59">
        <v>15767225</v>
      </c>
      <c r="E38" s="60">
        <v>15767225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7883613</v>
      </c>
      <c r="X38" s="60">
        <v>-7883613</v>
      </c>
      <c r="Y38" s="61">
        <v>-100</v>
      </c>
      <c r="Z38" s="62">
        <v>15767225</v>
      </c>
    </row>
    <row r="39" spans="1:26" ht="12.75">
      <c r="A39" s="58" t="s">
        <v>60</v>
      </c>
      <c r="B39" s="19">
        <v>9966447</v>
      </c>
      <c r="C39" s="19">
        <v>0</v>
      </c>
      <c r="D39" s="59">
        <v>16014852</v>
      </c>
      <c r="E39" s="60">
        <v>16014852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8007426</v>
      </c>
      <c r="X39" s="60">
        <v>-8007426</v>
      </c>
      <c r="Y39" s="61">
        <v>-100</v>
      </c>
      <c r="Z39" s="62">
        <v>16014852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2654843</v>
      </c>
      <c r="C42" s="19">
        <v>0</v>
      </c>
      <c r="D42" s="59">
        <v>4502341</v>
      </c>
      <c r="E42" s="60">
        <v>4502341</v>
      </c>
      <c r="F42" s="60">
        <v>65685389</v>
      </c>
      <c r="G42" s="60">
        <v>-8717336</v>
      </c>
      <c r="H42" s="60">
        <v>-12256745</v>
      </c>
      <c r="I42" s="60">
        <v>44711308</v>
      </c>
      <c r="J42" s="60">
        <v>-10076208</v>
      </c>
      <c r="K42" s="60">
        <v>-11822234</v>
      </c>
      <c r="L42" s="60">
        <v>46519101</v>
      </c>
      <c r="M42" s="60">
        <v>24620659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69331967</v>
      </c>
      <c r="W42" s="60">
        <v>48085498</v>
      </c>
      <c r="X42" s="60">
        <v>21246469</v>
      </c>
      <c r="Y42" s="61">
        <v>44.18</v>
      </c>
      <c r="Z42" s="62">
        <v>4502341</v>
      </c>
    </row>
    <row r="43" spans="1:26" ht="12.75">
      <c r="A43" s="58" t="s">
        <v>63</v>
      </c>
      <c r="B43" s="19">
        <v>-5916747</v>
      </c>
      <c r="C43" s="19">
        <v>0</v>
      </c>
      <c r="D43" s="59">
        <v>-3472000</v>
      </c>
      <c r="E43" s="60">
        <v>-3472000</v>
      </c>
      <c r="F43" s="60">
        <v>-63280</v>
      </c>
      <c r="G43" s="60">
        <v>-34260</v>
      </c>
      <c r="H43" s="60">
        <v>-34700</v>
      </c>
      <c r="I43" s="60">
        <v>-132240</v>
      </c>
      <c r="J43" s="60">
        <v>-1304225</v>
      </c>
      <c r="K43" s="60">
        <v>-94977</v>
      </c>
      <c r="L43" s="60">
        <v>-34744</v>
      </c>
      <c r="M43" s="60">
        <v>-1433946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-1566186</v>
      </c>
      <c r="W43" s="60">
        <v>-1735998</v>
      </c>
      <c r="X43" s="60">
        <v>169812</v>
      </c>
      <c r="Y43" s="61">
        <v>-9.78</v>
      </c>
      <c r="Z43" s="62">
        <v>-3472000</v>
      </c>
    </row>
    <row r="44" spans="1:26" ht="12.75">
      <c r="A44" s="58" t="s">
        <v>64</v>
      </c>
      <c r="B44" s="19">
        <v>-721824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9761418</v>
      </c>
      <c r="C45" s="22">
        <v>0</v>
      </c>
      <c r="D45" s="99">
        <v>15541938</v>
      </c>
      <c r="E45" s="100">
        <v>15541938</v>
      </c>
      <c r="F45" s="100">
        <v>76014696</v>
      </c>
      <c r="G45" s="100">
        <v>67263100</v>
      </c>
      <c r="H45" s="100">
        <v>54971655</v>
      </c>
      <c r="I45" s="100">
        <v>54971655</v>
      </c>
      <c r="J45" s="100">
        <v>43591222</v>
      </c>
      <c r="K45" s="100">
        <v>31674011</v>
      </c>
      <c r="L45" s="100">
        <v>78158368</v>
      </c>
      <c r="M45" s="100">
        <v>78158368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78158368</v>
      </c>
      <c r="W45" s="100">
        <v>60861097</v>
      </c>
      <c r="X45" s="100">
        <v>17297271</v>
      </c>
      <c r="Y45" s="101">
        <v>28.42</v>
      </c>
      <c r="Z45" s="102">
        <v>15541938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39641</v>
      </c>
      <c r="C51" s="52">
        <v>0</v>
      </c>
      <c r="D51" s="129">
        <v>141792</v>
      </c>
      <c r="E51" s="54">
        <v>264966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446399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287</v>
      </c>
      <c r="B67" s="24"/>
      <c r="C67" s="24"/>
      <c r="D67" s="25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5"/>
      <c r="Z67" s="27"/>
    </row>
    <row r="68" spans="1:26" ht="12.7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2.7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2.75" hidden="1">
      <c r="A76" s="42" t="s">
        <v>288</v>
      </c>
      <c r="B76" s="32"/>
      <c r="C76" s="32"/>
      <c r="D76" s="33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3"/>
      <c r="Z76" s="35"/>
    </row>
    <row r="77" spans="1:26" ht="12.7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2.7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1447000</v>
      </c>
      <c r="F40" s="345">
        <f t="shared" si="9"/>
        <v>1447000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723500</v>
      </c>
      <c r="Y40" s="345">
        <f t="shared" si="9"/>
        <v>-723500</v>
      </c>
      <c r="Z40" s="336">
        <f>+IF(X40&lt;&gt;0,+(Y40/X40)*100,0)</f>
        <v>-100</v>
      </c>
      <c r="AA40" s="350">
        <f>SUM(AA41:AA49)</f>
        <v>1447000</v>
      </c>
    </row>
    <row r="41" spans="1:27" ht="12.75">
      <c r="A41" s="361" t="s">
        <v>249</v>
      </c>
      <c r="B41" s="142"/>
      <c r="C41" s="362"/>
      <c r="D41" s="363"/>
      <c r="E41" s="362">
        <v>1447000</v>
      </c>
      <c r="F41" s="364">
        <v>1447000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723500</v>
      </c>
      <c r="Y41" s="364">
        <v>-723500</v>
      </c>
      <c r="Z41" s="365">
        <v>-100</v>
      </c>
      <c r="AA41" s="366">
        <v>1447000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1447000</v>
      </c>
      <c r="F60" s="264">
        <f t="shared" si="14"/>
        <v>1447000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723500</v>
      </c>
      <c r="Y60" s="264">
        <f t="shared" si="14"/>
        <v>-723500</v>
      </c>
      <c r="Z60" s="337">
        <f>+IF(X60&lt;&gt;0,+(Y60/X60)*100,0)</f>
        <v>-100</v>
      </c>
      <c r="AA60" s="232">
        <f>+AA57+AA54+AA51+AA40+AA37+AA34+AA22+AA5</f>
        <v>1447000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183307110</v>
      </c>
      <c r="D5" s="153">
        <f>SUM(D6:D8)</f>
        <v>0</v>
      </c>
      <c r="E5" s="154">
        <f t="shared" si="0"/>
        <v>183421000</v>
      </c>
      <c r="F5" s="100">
        <f t="shared" si="0"/>
        <v>183421000</v>
      </c>
      <c r="G5" s="100">
        <f t="shared" si="0"/>
        <v>76736000</v>
      </c>
      <c r="H5" s="100">
        <f t="shared" si="0"/>
        <v>1504531</v>
      </c>
      <c r="I5" s="100">
        <f t="shared" si="0"/>
        <v>319498</v>
      </c>
      <c r="J5" s="100">
        <f t="shared" si="0"/>
        <v>78560029</v>
      </c>
      <c r="K5" s="100">
        <f t="shared" si="0"/>
        <v>987545</v>
      </c>
      <c r="L5" s="100">
        <f t="shared" si="0"/>
        <v>418642</v>
      </c>
      <c r="M5" s="100">
        <f t="shared" si="0"/>
        <v>60148207</v>
      </c>
      <c r="N5" s="100">
        <f t="shared" si="0"/>
        <v>61554394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140114423</v>
      </c>
      <c r="X5" s="100">
        <f t="shared" si="0"/>
        <v>137565750</v>
      </c>
      <c r="Y5" s="100">
        <f t="shared" si="0"/>
        <v>2548673</v>
      </c>
      <c r="Z5" s="137">
        <f>+IF(X5&lt;&gt;0,+(Y5/X5)*100,0)</f>
        <v>1.8526944388410633</v>
      </c>
      <c r="AA5" s="153">
        <f>SUM(AA6:AA8)</f>
        <v>183421000</v>
      </c>
    </row>
    <row r="6" spans="1:27" ht="12.75">
      <c r="A6" s="138" t="s">
        <v>75</v>
      </c>
      <c r="B6" s="136"/>
      <c r="C6" s="155">
        <v>46851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2.75">
      <c r="A7" s="138" t="s">
        <v>76</v>
      </c>
      <c r="B7" s="136"/>
      <c r="C7" s="157">
        <v>179402335</v>
      </c>
      <c r="D7" s="157"/>
      <c r="E7" s="158">
        <v>183421000</v>
      </c>
      <c r="F7" s="159">
        <v>183421000</v>
      </c>
      <c r="G7" s="159">
        <v>75014000</v>
      </c>
      <c r="H7" s="159">
        <v>1215531</v>
      </c>
      <c r="I7" s="159">
        <v>319498</v>
      </c>
      <c r="J7" s="159">
        <v>76549029</v>
      </c>
      <c r="K7" s="159">
        <v>987545</v>
      </c>
      <c r="L7" s="159">
        <v>418642</v>
      </c>
      <c r="M7" s="159">
        <v>60148207</v>
      </c>
      <c r="N7" s="159">
        <v>61554394</v>
      </c>
      <c r="O7" s="159"/>
      <c r="P7" s="159"/>
      <c r="Q7" s="159"/>
      <c r="R7" s="159"/>
      <c r="S7" s="159"/>
      <c r="T7" s="159"/>
      <c r="U7" s="159"/>
      <c r="V7" s="159"/>
      <c r="W7" s="159">
        <v>138103423</v>
      </c>
      <c r="X7" s="159">
        <v>137565750</v>
      </c>
      <c r="Y7" s="159">
        <v>537673</v>
      </c>
      <c r="Z7" s="141">
        <v>0.39</v>
      </c>
      <c r="AA7" s="157">
        <v>183421000</v>
      </c>
    </row>
    <row r="8" spans="1:27" ht="12.75">
      <c r="A8" s="138" t="s">
        <v>77</v>
      </c>
      <c r="B8" s="136"/>
      <c r="C8" s="155">
        <v>3857924</v>
      </c>
      <c r="D8" s="155"/>
      <c r="E8" s="156"/>
      <c r="F8" s="60"/>
      <c r="G8" s="60">
        <v>1722000</v>
      </c>
      <c r="H8" s="60">
        <v>289000</v>
      </c>
      <c r="I8" s="60"/>
      <c r="J8" s="60">
        <v>2011000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2011000</v>
      </c>
      <c r="X8" s="60"/>
      <c r="Y8" s="60">
        <v>2011000</v>
      </c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649975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517000</v>
      </c>
      <c r="M9" s="100">
        <f t="shared" si="1"/>
        <v>0</v>
      </c>
      <c r="N9" s="100">
        <f t="shared" si="1"/>
        <v>517000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517000</v>
      </c>
      <c r="X9" s="100">
        <f t="shared" si="1"/>
        <v>0</v>
      </c>
      <c r="Y9" s="100">
        <f t="shared" si="1"/>
        <v>517000</v>
      </c>
      <c r="Z9" s="137">
        <f>+IF(X9&lt;&gt;0,+(Y9/X9)*100,0)</f>
        <v>0</v>
      </c>
      <c r="AA9" s="153">
        <f>SUM(AA10:AA14)</f>
        <v>0</v>
      </c>
    </row>
    <row r="10" spans="1:27" ht="12.75">
      <c r="A10" s="138" t="s">
        <v>79</v>
      </c>
      <c r="B10" s="136"/>
      <c r="C10" s="155">
        <v>195319</v>
      </c>
      <c r="D10" s="155"/>
      <c r="E10" s="156"/>
      <c r="F10" s="60"/>
      <c r="G10" s="60"/>
      <c r="H10" s="60"/>
      <c r="I10" s="60"/>
      <c r="J10" s="60"/>
      <c r="K10" s="60"/>
      <c r="L10" s="60">
        <v>517000</v>
      </c>
      <c r="M10" s="60"/>
      <c r="N10" s="60">
        <v>517000</v>
      </c>
      <c r="O10" s="60"/>
      <c r="P10" s="60"/>
      <c r="Q10" s="60"/>
      <c r="R10" s="60"/>
      <c r="S10" s="60"/>
      <c r="T10" s="60"/>
      <c r="U10" s="60"/>
      <c r="V10" s="60"/>
      <c r="W10" s="60">
        <v>517000</v>
      </c>
      <c r="X10" s="60"/>
      <c r="Y10" s="60">
        <v>517000</v>
      </c>
      <c r="Z10" s="140">
        <v>0</v>
      </c>
      <c r="AA10" s="155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>
        <v>454656</v>
      </c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417294</v>
      </c>
      <c r="D15" s="153">
        <f>SUM(D16:D18)</f>
        <v>0</v>
      </c>
      <c r="E15" s="154">
        <f t="shared" si="2"/>
        <v>3711000</v>
      </c>
      <c r="F15" s="100">
        <f t="shared" si="2"/>
        <v>3711000</v>
      </c>
      <c r="G15" s="100">
        <f t="shared" si="2"/>
        <v>0</v>
      </c>
      <c r="H15" s="100">
        <f t="shared" si="2"/>
        <v>41895</v>
      </c>
      <c r="I15" s="100">
        <f t="shared" si="2"/>
        <v>53512</v>
      </c>
      <c r="J15" s="100">
        <f t="shared" si="2"/>
        <v>95407</v>
      </c>
      <c r="K15" s="100">
        <f t="shared" si="2"/>
        <v>41915</v>
      </c>
      <c r="L15" s="100">
        <f t="shared" si="2"/>
        <v>21493</v>
      </c>
      <c r="M15" s="100">
        <f t="shared" si="2"/>
        <v>12241</v>
      </c>
      <c r="N15" s="100">
        <f t="shared" si="2"/>
        <v>75649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171056</v>
      </c>
      <c r="X15" s="100">
        <f t="shared" si="2"/>
        <v>2577698</v>
      </c>
      <c r="Y15" s="100">
        <f t="shared" si="2"/>
        <v>-2406642</v>
      </c>
      <c r="Z15" s="137">
        <f>+IF(X15&lt;&gt;0,+(Y15/X15)*100,0)</f>
        <v>-93.36400152384027</v>
      </c>
      <c r="AA15" s="153">
        <f>SUM(AA16:AA18)</f>
        <v>3711000</v>
      </c>
    </row>
    <row r="16" spans="1:27" ht="12.75">
      <c r="A16" s="138" t="s">
        <v>85</v>
      </c>
      <c r="B16" s="136"/>
      <c r="C16" s="155"/>
      <c r="D16" s="155"/>
      <c r="E16" s="156">
        <v>3611000</v>
      </c>
      <c r="F16" s="60">
        <v>3611000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2527700</v>
      </c>
      <c r="Y16" s="60">
        <v>-2527700</v>
      </c>
      <c r="Z16" s="140">
        <v>-100</v>
      </c>
      <c r="AA16" s="155">
        <v>3611000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2.75">
      <c r="A18" s="138" t="s">
        <v>87</v>
      </c>
      <c r="B18" s="136"/>
      <c r="C18" s="155">
        <v>417294</v>
      </c>
      <c r="D18" s="155"/>
      <c r="E18" s="156">
        <v>100000</v>
      </c>
      <c r="F18" s="60">
        <v>100000</v>
      </c>
      <c r="G18" s="60"/>
      <c r="H18" s="60">
        <v>41895</v>
      </c>
      <c r="I18" s="60">
        <v>53512</v>
      </c>
      <c r="J18" s="60">
        <v>95407</v>
      </c>
      <c r="K18" s="60">
        <v>41915</v>
      </c>
      <c r="L18" s="60">
        <v>21493</v>
      </c>
      <c r="M18" s="60">
        <v>12241</v>
      </c>
      <c r="N18" s="60">
        <v>75649</v>
      </c>
      <c r="O18" s="60"/>
      <c r="P18" s="60"/>
      <c r="Q18" s="60"/>
      <c r="R18" s="60"/>
      <c r="S18" s="60"/>
      <c r="T18" s="60"/>
      <c r="U18" s="60"/>
      <c r="V18" s="60"/>
      <c r="W18" s="60">
        <v>171056</v>
      </c>
      <c r="X18" s="60">
        <v>49998</v>
      </c>
      <c r="Y18" s="60">
        <v>121058</v>
      </c>
      <c r="Z18" s="140">
        <v>242.13</v>
      </c>
      <c r="AA18" s="155">
        <v>100000</v>
      </c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184374379</v>
      </c>
      <c r="D25" s="168">
        <f>+D5+D9+D15+D19+D24</f>
        <v>0</v>
      </c>
      <c r="E25" s="169">
        <f t="shared" si="4"/>
        <v>187132000</v>
      </c>
      <c r="F25" s="73">
        <f t="shared" si="4"/>
        <v>187132000</v>
      </c>
      <c r="G25" s="73">
        <f t="shared" si="4"/>
        <v>76736000</v>
      </c>
      <c r="H25" s="73">
        <f t="shared" si="4"/>
        <v>1546426</v>
      </c>
      <c r="I25" s="73">
        <f t="shared" si="4"/>
        <v>373010</v>
      </c>
      <c r="J25" s="73">
        <f t="shared" si="4"/>
        <v>78655436</v>
      </c>
      <c r="K25" s="73">
        <f t="shared" si="4"/>
        <v>1029460</v>
      </c>
      <c r="L25" s="73">
        <f t="shared" si="4"/>
        <v>957135</v>
      </c>
      <c r="M25" s="73">
        <f t="shared" si="4"/>
        <v>60160448</v>
      </c>
      <c r="N25" s="73">
        <f t="shared" si="4"/>
        <v>62147043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140802479</v>
      </c>
      <c r="X25" s="73">
        <f t="shared" si="4"/>
        <v>140143448</v>
      </c>
      <c r="Y25" s="73">
        <f t="shared" si="4"/>
        <v>659031</v>
      </c>
      <c r="Z25" s="170">
        <f>+IF(X25&lt;&gt;0,+(Y25/X25)*100,0)</f>
        <v>0.4702545922803327</v>
      </c>
      <c r="AA25" s="168">
        <f>+AA5+AA9+AA15+AA19+AA24</f>
        <v>187132000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137235555</v>
      </c>
      <c r="D28" s="153">
        <f>SUM(D29:D31)</f>
        <v>0</v>
      </c>
      <c r="E28" s="154">
        <f t="shared" si="5"/>
        <v>117659430</v>
      </c>
      <c r="F28" s="100">
        <f t="shared" si="5"/>
        <v>117659430</v>
      </c>
      <c r="G28" s="100">
        <f t="shared" si="5"/>
        <v>8183422</v>
      </c>
      <c r="H28" s="100">
        <f t="shared" si="5"/>
        <v>6636727</v>
      </c>
      <c r="I28" s="100">
        <f t="shared" si="5"/>
        <v>9371104</v>
      </c>
      <c r="J28" s="100">
        <f t="shared" si="5"/>
        <v>24191253</v>
      </c>
      <c r="K28" s="100">
        <f t="shared" si="5"/>
        <v>7533518</v>
      </c>
      <c r="L28" s="100">
        <f t="shared" si="5"/>
        <v>8731005</v>
      </c>
      <c r="M28" s="100">
        <f t="shared" si="5"/>
        <v>9851406</v>
      </c>
      <c r="N28" s="100">
        <f t="shared" si="5"/>
        <v>26115929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50307182</v>
      </c>
      <c r="X28" s="100">
        <f t="shared" si="5"/>
        <v>85846866</v>
      </c>
      <c r="Y28" s="100">
        <f t="shared" si="5"/>
        <v>-35539684</v>
      </c>
      <c r="Z28" s="137">
        <f>+IF(X28&lt;&gt;0,+(Y28/X28)*100,0)</f>
        <v>-41.39893004364306</v>
      </c>
      <c r="AA28" s="153">
        <f>SUM(AA29:AA31)</f>
        <v>117659430</v>
      </c>
    </row>
    <row r="29" spans="1:27" ht="12.75">
      <c r="A29" s="138" t="s">
        <v>75</v>
      </c>
      <c r="B29" s="136"/>
      <c r="C29" s="155">
        <v>60590545</v>
      </c>
      <c r="D29" s="155"/>
      <c r="E29" s="156">
        <v>58657737</v>
      </c>
      <c r="F29" s="60">
        <v>58657737</v>
      </c>
      <c r="G29" s="60">
        <v>3324258</v>
      </c>
      <c r="H29" s="60">
        <v>2890985</v>
      </c>
      <c r="I29" s="60">
        <v>3509185</v>
      </c>
      <c r="J29" s="60">
        <v>9724428</v>
      </c>
      <c r="K29" s="60">
        <v>3183475</v>
      </c>
      <c r="L29" s="60">
        <v>3876994</v>
      </c>
      <c r="M29" s="60">
        <v>3741317</v>
      </c>
      <c r="N29" s="60">
        <v>10801786</v>
      </c>
      <c r="O29" s="60"/>
      <c r="P29" s="60"/>
      <c r="Q29" s="60"/>
      <c r="R29" s="60"/>
      <c r="S29" s="60"/>
      <c r="T29" s="60"/>
      <c r="U29" s="60"/>
      <c r="V29" s="60"/>
      <c r="W29" s="60">
        <v>20526214</v>
      </c>
      <c r="X29" s="60">
        <v>56941590</v>
      </c>
      <c r="Y29" s="60">
        <v>-36415376</v>
      </c>
      <c r="Z29" s="140">
        <v>-63.95</v>
      </c>
      <c r="AA29" s="155">
        <v>58657737</v>
      </c>
    </row>
    <row r="30" spans="1:27" ht="12.75">
      <c r="A30" s="138" t="s">
        <v>76</v>
      </c>
      <c r="B30" s="136"/>
      <c r="C30" s="157">
        <v>46431206</v>
      </c>
      <c r="D30" s="157"/>
      <c r="E30" s="158">
        <v>59001693</v>
      </c>
      <c r="F30" s="159">
        <v>59001693</v>
      </c>
      <c r="G30" s="159">
        <v>2439485</v>
      </c>
      <c r="H30" s="159">
        <v>2070056</v>
      </c>
      <c r="I30" s="159">
        <v>3248612</v>
      </c>
      <c r="J30" s="159">
        <v>7758153</v>
      </c>
      <c r="K30" s="159">
        <v>2239451</v>
      </c>
      <c r="L30" s="159">
        <v>2027084</v>
      </c>
      <c r="M30" s="159">
        <v>3627786</v>
      </c>
      <c r="N30" s="159">
        <v>7894321</v>
      </c>
      <c r="O30" s="159"/>
      <c r="P30" s="159"/>
      <c r="Q30" s="159"/>
      <c r="R30" s="159"/>
      <c r="S30" s="159"/>
      <c r="T30" s="159"/>
      <c r="U30" s="159"/>
      <c r="V30" s="159"/>
      <c r="W30" s="159">
        <v>15652474</v>
      </c>
      <c r="X30" s="159">
        <v>28905276</v>
      </c>
      <c r="Y30" s="159">
        <v>-13252802</v>
      </c>
      <c r="Z30" s="141">
        <v>-45.85</v>
      </c>
      <c r="AA30" s="157">
        <v>59001693</v>
      </c>
    </row>
    <row r="31" spans="1:27" ht="12.75">
      <c r="A31" s="138" t="s">
        <v>77</v>
      </c>
      <c r="B31" s="136"/>
      <c r="C31" s="155">
        <v>30213804</v>
      </c>
      <c r="D31" s="155"/>
      <c r="E31" s="156"/>
      <c r="F31" s="60"/>
      <c r="G31" s="60">
        <v>2419679</v>
      </c>
      <c r="H31" s="60">
        <v>1675686</v>
      </c>
      <c r="I31" s="60">
        <v>2613307</v>
      </c>
      <c r="J31" s="60">
        <v>6708672</v>
      </c>
      <c r="K31" s="60">
        <v>2110592</v>
      </c>
      <c r="L31" s="60">
        <v>2826927</v>
      </c>
      <c r="M31" s="60">
        <v>2482303</v>
      </c>
      <c r="N31" s="60">
        <v>7419822</v>
      </c>
      <c r="O31" s="60"/>
      <c r="P31" s="60"/>
      <c r="Q31" s="60"/>
      <c r="R31" s="60"/>
      <c r="S31" s="60"/>
      <c r="T31" s="60"/>
      <c r="U31" s="60"/>
      <c r="V31" s="60"/>
      <c r="W31" s="60">
        <v>14128494</v>
      </c>
      <c r="X31" s="60"/>
      <c r="Y31" s="60">
        <v>14128494</v>
      </c>
      <c r="Z31" s="140">
        <v>0</v>
      </c>
      <c r="AA31" s="155"/>
    </row>
    <row r="32" spans="1:27" ht="12.75">
      <c r="A32" s="135" t="s">
        <v>78</v>
      </c>
      <c r="B32" s="136"/>
      <c r="C32" s="153">
        <f aca="true" t="shared" si="6" ref="C32:Y32">SUM(C33:C37)</f>
        <v>10350057</v>
      </c>
      <c r="D32" s="153">
        <f>SUM(D33:D37)</f>
        <v>0</v>
      </c>
      <c r="E32" s="154">
        <f t="shared" si="6"/>
        <v>15699411</v>
      </c>
      <c r="F32" s="100">
        <f t="shared" si="6"/>
        <v>15699411</v>
      </c>
      <c r="G32" s="100">
        <f t="shared" si="6"/>
        <v>445650</v>
      </c>
      <c r="H32" s="100">
        <f t="shared" si="6"/>
        <v>540996</v>
      </c>
      <c r="I32" s="100">
        <f t="shared" si="6"/>
        <v>609647</v>
      </c>
      <c r="J32" s="100">
        <f t="shared" si="6"/>
        <v>1596293</v>
      </c>
      <c r="K32" s="100">
        <f t="shared" si="6"/>
        <v>924499</v>
      </c>
      <c r="L32" s="100">
        <f t="shared" si="6"/>
        <v>1007894</v>
      </c>
      <c r="M32" s="100">
        <f t="shared" si="6"/>
        <v>1049834</v>
      </c>
      <c r="N32" s="100">
        <f t="shared" si="6"/>
        <v>2982227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4578520</v>
      </c>
      <c r="X32" s="100">
        <f t="shared" si="6"/>
        <v>9312312</v>
      </c>
      <c r="Y32" s="100">
        <f t="shared" si="6"/>
        <v>-4733792</v>
      </c>
      <c r="Z32" s="137">
        <f>+IF(X32&lt;&gt;0,+(Y32/X32)*100,0)</f>
        <v>-50.83369199829215</v>
      </c>
      <c r="AA32" s="153">
        <f>SUM(AA33:AA37)</f>
        <v>15699411</v>
      </c>
    </row>
    <row r="33" spans="1:27" ht="12.75">
      <c r="A33" s="138" t="s">
        <v>79</v>
      </c>
      <c r="B33" s="136"/>
      <c r="C33" s="155">
        <v>6650261</v>
      </c>
      <c r="D33" s="155"/>
      <c r="E33" s="156"/>
      <c r="F33" s="60"/>
      <c r="G33" s="60">
        <v>371794</v>
      </c>
      <c r="H33" s="60">
        <v>329877</v>
      </c>
      <c r="I33" s="60">
        <v>381747</v>
      </c>
      <c r="J33" s="60">
        <v>1083418</v>
      </c>
      <c r="K33" s="60">
        <v>717199</v>
      </c>
      <c r="L33" s="60">
        <v>760530</v>
      </c>
      <c r="M33" s="60">
        <v>861398</v>
      </c>
      <c r="N33" s="60">
        <v>2339127</v>
      </c>
      <c r="O33" s="60"/>
      <c r="P33" s="60"/>
      <c r="Q33" s="60"/>
      <c r="R33" s="60"/>
      <c r="S33" s="60"/>
      <c r="T33" s="60"/>
      <c r="U33" s="60"/>
      <c r="V33" s="60"/>
      <c r="W33" s="60">
        <v>3422545</v>
      </c>
      <c r="X33" s="60"/>
      <c r="Y33" s="60">
        <v>3422545</v>
      </c>
      <c r="Z33" s="140">
        <v>0</v>
      </c>
      <c r="AA33" s="155"/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>
        <v>3699796</v>
      </c>
      <c r="D35" s="155"/>
      <c r="E35" s="156">
        <v>15699411</v>
      </c>
      <c r="F35" s="60">
        <v>15699411</v>
      </c>
      <c r="G35" s="60">
        <v>73856</v>
      </c>
      <c r="H35" s="60">
        <v>211119</v>
      </c>
      <c r="I35" s="60">
        <v>227900</v>
      </c>
      <c r="J35" s="60">
        <v>512875</v>
      </c>
      <c r="K35" s="60">
        <v>207300</v>
      </c>
      <c r="L35" s="60">
        <v>247364</v>
      </c>
      <c r="M35" s="60">
        <v>188436</v>
      </c>
      <c r="N35" s="60">
        <v>643100</v>
      </c>
      <c r="O35" s="60"/>
      <c r="P35" s="60"/>
      <c r="Q35" s="60"/>
      <c r="R35" s="60"/>
      <c r="S35" s="60"/>
      <c r="T35" s="60"/>
      <c r="U35" s="60"/>
      <c r="V35" s="60"/>
      <c r="W35" s="60">
        <v>1155975</v>
      </c>
      <c r="X35" s="60">
        <v>9312312</v>
      </c>
      <c r="Y35" s="60">
        <v>-8156337</v>
      </c>
      <c r="Z35" s="140">
        <v>-87.59</v>
      </c>
      <c r="AA35" s="155">
        <v>15699411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39239167</v>
      </c>
      <c r="D38" s="153">
        <f>SUM(D39:D41)</f>
        <v>0</v>
      </c>
      <c r="E38" s="154">
        <f t="shared" si="7"/>
        <v>54304291</v>
      </c>
      <c r="F38" s="100">
        <f t="shared" si="7"/>
        <v>54304291</v>
      </c>
      <c r="G38" s="100">
        <f t="shared" si="7"/>
        <v>2421540</v>
      </c>
      <c r="H38" s="100">
        <f t="shared" si="7"/>
        <v>2797040</v>
      </c>
      <c r="I38" s="100">
        <f t="shared" si="7"/>
        <v>2649003</v>
      </c>
      <c r="J38" s="100">
        <f t="shared" si="7"/>
        <v>7867583</v>
      </c>
      <c r="K38" s="100">
        <f t="shared" si="7"/>
        <v>2647653</v>
      </c>
      <c r="L38" s="100">
        <f t="shared" si="7"/>
        <v>3040472</v>
      </c>
      <c r="M38" s="100">
        <f t="shared" si="7"/>
        <v>2740109</v>
      </c>
      <c r="N38" s="100">
        <f t="shared" si="7"/>
        <v>8428234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16295817</v>
      </c>
      <c r="X38" s="100">
        <f t="shared" si="7"/>
        <v>28233834</v>
      </c>
      <c r="Y38" s="100">
        <f t="shared" si="7"/>
        <v>-11938017</v>
      </c>
      <c r="Z38" s="137">
        <f>+IF(X38&lt;&gt;0,+(Y38/X38)*100,0)</f>
        <v>-42.282663417231966</v>
      </c>
      <c r="AA38" s="153">
        <f>SUM(AA39:AA41)</f>
        <v>54304291</v>
      </c>
    </row>
    <row r="39" spans="1:27" ht="12.75">
      <c r="A39" s="138" t="s">
        <v>85</v>
      </c>
      <c r="B39" s="136"/>
      <c r="C39" s="155">
        <v>14277268</v>
      </c>
      <c r="D39" s="155"/>
      <c r="E39" s="156">
        <v>21829989</v>
      </c>
      <c r="F39" s="60">
        <v>21829989</v>
      </c>
      <c r="G39" s="60">
        <v>495688</v>
      </c>
      <c r="H39" s="60">
        <v>749207</v>
      </c>
      <c r="I39" s="60">
        <v>598046</v>
      </c>
      <c r="J39" s="60">
        <v>1842941</v>
      </c>
      <c r="K39" s="60">
        <v>484202</v>
      </c>
      <c r="L39" s="60">
        <v>638099</v>
      </c>
      <c r="M39" s="60">
        <v>488214</v>
      </c>
      <c r="N39" s="60">
        <v>1610515</v>
      </c>
      <c r="O39" s="60"/>
      <c r="P39" s="60"/>
      <c r="Q39" s="60"/>
      <c r="R39" s="60"/>
      <c r="S39" s="60"/>
      <c r="T39" s="60"/>
      <c r="U39" s="60"/>
      <c r="V39" s="60"/>
      <c r="W39" s="60">
        <v>3453456</v>
      </c>
      <c r="X39" s="60">
        <v>11856936</v>
      </c>
      <c r="Y39" s="60">
        <v>-8403480</v>
      </c>
      <c r="Z39" s="140">
        <v>-70.87</v>
      </c>
      <c r="AA39" s="155">
        <v>21829989</v>
      </c>
    </row>
    <row r="40" spans="1:27" ht="12.7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2.75">
      <c r="A41" s="138" t="s">
        <v>87</v>
      </c>
      <c r="B41" s="136"/>
      <c r="C41" s="155">
        <v>24961899</v>
      </c>
      <c r="D41" s="155"/>
      <c r="E41" s="156">
        <v>32474302</v>
      </c>
      <c r="F41" s="60">
        <v>32474302</v>
      </c>
      <c r="G41" s="60">
        <v>1925852</v>
      </c>
      <c r="H41" s="60">
        <v>2047833</v>
      </c>
      <c r="I41" s="60">
        <v>2050957</v>
      </c>
      <c r="J41" s="60">
        <v>6024642</v>
      </c>
      <c r="K41" s="60">
        <v>2163451</v>
      </c>
      <c r="L41" s="60">
        <v>2402373</v>
      </c>
      <c r="M41" s="60">
        <v>2251895</v>
      </c>
      <c r="N41" s="60">
        <v>6817719</v>
      </c>
      <c r="O41" s="60"/>
      <c r="P41" s="60"/>
      <c r="Q41" s="60"/>
      <c r="R41" s="60"/>
      <c r="S41" s="60"/>
      <c r="T41" s="60"/>
      <c r="U41" s="60"/>
      <c r="V41" s="60"/>
      <c r="W41" s="60">
        <v>12842361</v>
      </c>
      <c r="X41" s="60">
        <v>16376898</v>
      </c>
      <c r="Y41" s="60">
        <v>-3534537</v>
      </c>
      <c r="Z41" s="140">
        <v>-21.58</v>
      </c>
      <c r="AA41" s="155">
        <v>32474302</v>
      </c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186824779</v>
      </c>
      <c r="D48" s="168">
        <f>+D28+D32+D38+D42+D47</f>
        <v>0</v>
      </c>
      <c r="E48" s="169">
        <f t="shared" si="9"/>
        <v>187663132</v>
      </c>
      <c r="F48" s="73">
        <f t="shared" si="9"/>
        <v>187663132</v>
      </c>
      <c r="G48" s="73">
        <f t="shared" si="9"/>
        <v>11050612</v>
      </c>
      <c r="H48" s="73">
        <f t="shared" si="9"/>
        <v>9974763</v>
      </c>
      <c r="I48" s="73">
        <f t="shared" si="9"/>
        <v>12629754</v>
      </c>
      <c r="J48" s="73">
        <f t="shared" si="9"/>
        <v>33655129</v>
      </c>
      <c r="K48" s="73">
        <f t="shared" si="9"/>
        <v>11105670</v>
      </c>
      <c r="L48" s="73">
        <f t="shared" si="9"/>
        <v>12779371</v>
      </c>
      <c r="M48" s="73">
        <f t="shared" si="9"/>
        <v>13641349</v>
      </c>
      <c r="N48" s="73">
        <f t="shared" si="9"/>
        <v>37526390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71181519</v>
      </c>
      <c r="X48" s="73">
        <f t="shared" si="9"/>
        <v>123393012</v>
      </c>
      <c r="Y48" s="73">
        <f t="shared" si="9"/>
        <v>-52211493</v>
      </c>
      <c r="Z48" s="170">
        <f>+IF(X48&lt;&gt;0,+(Y48/X48)*100,0)</f>
        <v>-42.313168431288474</v>
      </c>
      <c r="AA48" s="168">
        <f>+AA28+AA32+AA38+AA42+AA47</f>
        <v>187663132</v>
      </c>
    </row>
    <row r="49" spans="1:27" ht="12.75">
      <c r="A49" s="148" t="s">
        <v>49</v>
      </c>
      <c r="B49" s="149"/>
      <c r="C49" s="171">
        <f aca="true" t="shared" si="10" ref="C49:Y49">+C25-C48</f>
        <v>-2450400</v>
      </c>
      <c r="D49" s="171">
        <f>+D25-D48</f>
        <v>0</v>
      </c>
      <c r="E49" s="172">
        <f t="shared" si="10"/>
        <v>-531132</v>
      </c>
      <c r="F49" s="173">
        <f t="shared" si="10"/>
        <v>-531132</v>
      </c>
      <c r="G49" s="173">
        <f t="shared" si="10"/>
        <v>65685388</v>
      </c>
      <c r="H49" s="173">
        <f t="shared" si="10"/>
        <v>-8428337</v>
      </c>
      <c r="I49" s="173">
        <f t="shared" si="10"/>
        <v>-12256744</v>
      </c>
      <c r="J49" s="173">
        <f t="shared" si="10"/>
        <v>45000307</v>
      </c>
      <c r="K49" s="173">
        <f t="shared" si="10"/>
        <v>-10076210</v>
      </c>
      <c r="L49" s="173">
        <f t="shared" si="10"/>
        <v>-11822236</v>
      </c>
      <c r="M49" s="173">
        <f t="shared" si="10"/>
        <v>46519099</v>
      </c>
      <c r="N49" s="173">
        <f t="shared" si="10"/>
        <v>24620653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69620960</v>
      </c>
      <c r="X49" s="173">
        <f>IF(F25=F48,0,X25-X48)</f>
        <v>16750436</v>
      </c>
      <c r="Y49" s="173">
        <f t="shared" si="10"/>
        <v>52870524</v>
      </c>
      <c r="Z49" s="174">
        <f>+IF(X49&lt;&gt;0,+(Y49/X49)*100,0)</f>
        <v>315.6367034267048</v>
      </c>
      <c r="AA49" s="171">
        <f>+AA25-AA48</f>
        <v>-531132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/>
      <c r="Y12" s="60">
        <v>0</v>
      </c>
      <c r="Z12" s="140">
        <v>0</v>
      </c>
      <c r="AA12" s="155">
        <v>0</v>
      </c>
    </row>
    <row r="13" spans="1:27" ht="12.75">
      <c r="A13" s="181" t="s">
        <v>109</v>
      </c>
      <c r="B13" s="185"/>
      <c r="C13" s="155">
        <v>2771556</v>
      </c>
      <c r="D13" s="155">
        <v>0</v>
      </c>
      <c r="E13" s="156">
        <v>2380000</v>
      </c>
      <c r="F13" s="60">
        <v>2380000</v>
      </c>
      <c r="G13" s="60">
        <v>0</v>
      </c>
      <c r="H13" s="60">
        <v>215531</v>
      </c>
      <c r="I13" s="60">
        <v>316998</v>
      </c>
      <c r="J13" s="60">
        <v>532529</v>
      </c>
      <c r="K13" s="60">
        <v>420474</v>
      </c>
      <c r="L13" s="60">
        <v>410372</v>
      </c>
      <c r="M13" s="60">
        <v>137207</v>
      </c>
      <c r="N13" s="60">
        <v>968053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1500582</v>
      </c>
      <c r="X13" s="60">
        <v>595000</v>
      </c>
      <c r="Y13" s="60">
        <v>905582</v>
      </c>
      <c r="Z13" s="140">
        <v>152.2</v>
      </c>
      <c r="AA13" s="155">
        <v>2380000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2250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313490</v>
      </c>
      <c r="D17" s="155">
        <v>0</v>
      </c>
      <c r="E17" s="156">
        <v>0</v>
      </c>
      <c r="F17" s="60">
        <v>0</v>
      </c>
      <c r="G17" s="60">
        <v>0</v>
      </c>
      <c r="H17" s="60">
        <v>41895</v>
      </c>
      <c r="I17" s="60">
        <v>53512</v>
      </c>
      <c r="J17" s="60">
        <v>95407</v>
      </c>
      <c r="K17" s="60">
        <v>41915</v>
      </c>
      <c r="L17" s="60">
        <v>21493</v>
      </c>
      <c r="M17" s="60">
        <v>12241</v>
      </c>
      <c r="N17" s="60">
        <v>75649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171056</v>
      </c>
      <c r="X17" s="60"/>
      <c r="Y17" s="60">
        <v>171056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179654322</v>
      </c>
      <c r="D19" s="155">
        <v>0</v>
      </c>
      <c r="E19" s="156">
        <v>184644000</v>
      </c>
      <c r="F19" s="60">
        <v>184644000</v>
      </c>
      <c r="G19" s="60">
        <v>76736000</v>
      </c>
      <c r="H19" s="60">
        <v>1289000</v>
      </c>
      <c r="I19" s="60">
        <v>0</v>
      </c>
      <c r="J19" s="60">
        <v>78025000</v>
      </c>
      <c r="K19" s="60">
        <v>496200</v>
      </c>
      <c r="L19" s="60">
        <v>517000</v>
      </c>
      <c r="M19" s="60">
        <v>60011000</v>
      </c>
      <c r="N19" s="60">
        <v>61024200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139049200</v>
      </c>
      <c r="X19" s="60">
        <v>138612251</v>
      </c>
      <c r="Y19" s="60">
        <v>436949</v>
      </c>
      <c r="Z19" s="140">
        <v>0.32</v>
      </c>
      <c r="AA19" s="155">
        <v>184644000</v>
      </c>
    </row>
    <row r="20" spans="1:27" ht="12.75">
      <c r="A20" s="181" t="s">
        <v>35</v>
      </c>
      <c r="B20" s="185"/>
      <c r="C20" s="155">
        <v>1122399</v>
      </c>
      <c r="D20" s="155">
        <v>0</v>
      </c>
      <c r="E20" s="156">
        <v>108000</v>
      </c>
      <c r="F20" s="54">
        <v>108000</v>
      </c>
      <c r="G20" s="54">
        <v>0</v>
      </c>
      <c r="H20" s="54">
        <v>0</v>
      </c>
      <c r="I20" s="54">
        <v>2500</v>
      </c>
      <c r="J20" s="54">
        <v>2500</v>
      </c>
      <c r="K20" s="54">
        <v>70871</v>
      </c>
      <c r="L20" s="54">
        <v>8270</v>
      </c>
      <c r="M20" s="54">
        <v>0</v>
      </c>
      <c r="N20" s="54">
        <v>79141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81641</v>
      </c>
      <c r="X20" s="54">
        <v>54000</v>
      </c>
      <c r="Y20" s="54">
        <v>27641</v>
      </c>
      <c r="Z20" s="184">
        <v>51.19</v>
      </c>
      <c r="AA20" s="130">
        <v>108000</v>
      </c>
    </row>
    <row r="21" spans="1:27" ht="12.75">
      <c r="A21" s="181" t="s">
        <v>115</v>
      </c>
      <c r="B21" s="185"/>
      <c r="C21" s="155">
        <v>510362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184374379</v>
      </c>
      <c r="D22" s="188">
        <f>SUM(D5:D21)</f>
        <v>0</v>
      </c>
      <c r="E22" s="189">
        <f t="shared" si="0"/>
        <v>187132000</v>
      </c>
      <c r="F22" s="190">
        <f t="shared" si="0"/>
        <v>187132000</v>
      </c>
      <c r="G22" s="190">
        <f t="shared" si="0"/>
        <v>76736000</v>
      </c>
      <c r="H22" s="190">
        <f t="shared" si="0"/>
        <v>1546426</v>
      </c>
      <c r="I22" s="190">
        <f t="shared" si="0"/>
        <v>373010</v>
      </c>
      <c r="J22" s="190">
        <f t="shared" si="0"/>
        <v>78655436</v>
      </c>
      <c r="K22" s="190">
        <f t="shared" si="0"/>
        <v>1029460</v>
      </c>
      <c r="L22" s="190">
        <f t="shared" si="0"/>
        <v>957135</v>
      </c>
      <c r="M22" s="190">
        <f t="shared" si="0"/>
        <v>60160448</v>
      </c>
      <c r="N22" s="190">
        <f t="shared" si="0"/>
        <v>62147043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140802479</v>
      </c>
      <c r="X22" s="190">
        <f t="shared" si="0"/>
        <v>139261251</v>
      </c>
      <c r="Y22" s="190">
        <f t="shared" si="0"/>
        <v>1541228</v>
      </c>
      <c r="Z22" s="191">
        <f>+IF(X22&lt;&gt;0,+(Y22/X22)*100,0)</f>
        <v>1.1067170436376448</v>
      </c>
      <c r="AA22" s="188">
        <f>SUM(AA5:AA21)</f>
        <v>187132000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87581741</v>
      </c>
      <c r="D25" s="155">
        <v>0</v>
      </c>
      <c r="E25" s="156">
        <v>98519010</v>
      </c>
      <c r="F25" s="60">
        <v>98519010</v>
      </c>
      <c r="G25" s="60">
        <v>7161508</v>
      </c>
      <c r="H25" s="60">
        <v>7413480</v>
      </c>
      <c r="I25" s="60">
        <v>7240277</v>
      </c>
      <c r="J25" s="60">
        <v>21815265</v>
      </c>
      <c r="K25" s="60">
        <v>6992723</v>
      </c>
      <c r="L25" s="60">
        <v>7262169</v>
      </c>
      <c r="M25" s="60">
        <v>7389418</v>
      </c>
      <c r="N25" s="60">
        <v>21644310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43459575</v>
      </c>
      <c r="X25" s="60">
        <v>50847366</v>
      </c>
      <c r="Y25" s="60">
        <v>-7387791</v>
      </c>
      <c r="Z25" s="140">
        <v>-14.53</v>
      </c>
      <c r="AA25" s="155">
        <v>98519010</v>
      </c>
    </row>
    <row r="26" spans="1:27" ht="12.75">
      <c r="A26" s="183" t="s">
        <v>38</v>
      </c>
      <c r="B26" s="182"/>
      <c r="C26" s="155">
        <v>9620366</v>
      </c>
      <c r="D26" s="155">
        <v>0</v>
      </c>
      <c r="E26" s="156">
        <v>9372056</v>
      </c>
      <c r="F26" s="60">
        <v>9372056</v>
      </c>
      <c r="G26" s="60">
        <v>763033</v>
      </c>
      <c r="H26" s="60">
        <v>764727</v>
      </c>
      <c r="I26" s="60">
        <v>817051</v>
      </c>
      <c r="J26" s="60">
        <v>2344811</v>
      </c>
      <c r="K26" s="60">
        <v>771818</v>
      </c>
      <c r="L26" s="60">
        <v>750832</v>
      </c>
      <c r="M26" s="60">
        <v>756942</v>
      </c>
      <c r="N26" s="60">
        <v>2279592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4624403</v>
      </c>
      <c r="X26" s="60">
        <v>4686030</v>
      </c>
      <c r="Y26" s="60">
        <v>-61627</v>
      </c>
      <c r="Z26" s="140">
        <v>-1.32</v>
      </c>
      <c r="AA26" s="155">
        <v>9372056</v>
      </c>
    </row>
    <row r="27" spans="1:27" ht="12.75">
      <c r="A27" s="183" t="s">
        <v>118</v>
      </c>
      <c r="B27" s="182"/>
      <c r="C27" s="155">
        <v>121331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0</v>
      </c>
    </row>
    <row r="28" spans="1:27" ht="12.75">
      <c r="A28" s="183" t="s">
        <v>39</v>
      </c>
      <c r="B28" s="182"/>
      <c r="C28" s="155">
        <v>8907712</v>
      </c>
      <c r="D28" s="155">
        <v>0</v>
      </c>
      <c r="E28" s="156">
        <v>5013473</v>
      </c>
      <c r="F28" s="60">
        <v>5013473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2506734</v>
      </c>
      <c r="Y28" s="60">
        <v>-2506734</v>
      </c>
      <c r="Z28" s="140">
        <v>-100</v>
      </c>
      <c r="AA28" s="155">
        <v>5013473</v>
      </c>
    </row>
    <row r="29" spans="1:27" ht="12.75">
      <c r="A29" s="183" t="s">
        <v>40</v>
      </c>
      <c r="B29" s="182"/>
      <c r="C29" s="155">
        <v>848701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2432337</v>
      </c>
      <c r="D31" s="155">
        <v>0</v>
      </c>
      <c r="E31" s="156">
        <v>3429000</v>
      </c>
      <c r="F31" s="60">
        <v>3429000</v>
      </c>
      <c r="G31" s="60">
        <v>139109</v>
      </c>
      <c r="H31" s="60">
        <v>111414</v>
      </c>
      <c r="I31" s="60">
        <v>126035</v>
      </c>
      <c r="J31" s="60">
        <v>376558</v>
      </c>
      <c r="K31" s="60">
        <v>140586</v>
      </c>
      <c r="L31" s="60">
        <v>412848</v>
      </c>
      <c r="M31" s="60">
        <v>166776</v>
      </c>
      <c r="N31" s="60">
        <v>720210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1096768</v>
      </c>
      <c r="X31" s="60">
        <v>1714500</v>
      </c>
      <c r="Y31" s="60">
        <v>-617732</v>
      </c>
      <c r="Z31" s="140">
        <v>-36.03</v>
      </c>
      <c r="AA31" s="155">
        <v>3429000</v>
      </c>
    </row>
    <row r="32" spans="1:27" ht="12.75">
      <c r="A32" s="183" t="s">
        <v>121</v>
      </c>
      <c r="B32" s="182"/>
      <c r="C32" s="155">
        <v>43519476</v>
      </c>
      <c r="D32" s="155">
        <v>0</v>
      </c>
      <c r="E32" s="156">
        <v>35663799</v>
      </c>
      <c r="F32" s="60">
        <v>35663799</v>
      </c>
      <c r="G32" s="60">
        <v>1564723</v>
      </c>
      <c r="H32" s="60">
        <v>1345732</v>
      </c>
      <c r="I32" s="60">
        <v>2288355</v>
      </c>
      <c r="J32" s="60">
        <v>5198810</v>
      </c>
      <c r="K32" s="60">
        <v>1672253</v>
      </c>
      <c r="L32" s="60">
        <v>3276950</v>
      </c>
      <c r="M32" s="60">
        <v>2545882</v>
      </c>
      <c r="N32" s="60">
        <v>7495085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12693895</v>
      </c>
      <c r="X32" s="60">
        <v>18025650</v>
      </c>
      <c r="Y32" s="60">
        <v>-5331755</v>
      </c>
      <c r="Z32" s="140">
        <v>-29.58</v>
      </c>
      <c r="AA32" s="155">
        <v>35663799</v>
      </c>
    </row>
    <row r="33" spans="1:27" ht="12.75">
      <c r="A33" s="183" t="s">
        <v>42</v>
      </c>
      <c r="B33" s="182"/>
      <c r="C33" s="155">
        <v>5379990</v>
      </c>
      <c r="D33" s="155">
        <v>0</v>
      </c>
      <c r="E33" s="156">
        <v>5751000</v>
      </c>
      <c r="F33" s="60">
        <v>5751000</v>
      </c>
      <c r="G33" s="60">
        <v>231760</v>
      </c>
      <c r="H33" s="60">
        <v>5555</v>
      </c>
      <c r="I33" s="60">
        <v>92150</v>
      </c>
      <c r="J33" s="60">
        <v>329465</v>
      </c>
      <c r="K33" s="60">
        <v>207850</v>
      </c>
      <c r="L33" s="60">
        <v>358879</v>
      </c>
      <c r="M33" s="60">
        <v>426319</v>
      </c>
      <c r="N33" s="60">
        <v>993048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1322513</v>
      </c>
      <c r="X33" s="60">
        <v>2875500</v>
      </c>
      <c r="Y33" s="60">
        <v>-1552987</v>
      </c>
      <c r="Z33" s="140">
        <v>-54.01</v>
      </c>
      <c r="AA33" s="155">
        <v>5751000</v>
      </c>
    </row>
    <row r="34" spans="1:27" ht="12.75">
      <c r="A34" s="183" t="s">
        <v>43</v>
      </c>
      <c r="B34" s="182"/>
      <c r="C34" s="155">
        <v>26979266</v>
      </c>
      <c r="D34" s="155">
        <v>0</v>
      </c>
      <c r="E34" s="156">
        <v>29894794</v>
      </c>
      <c r="F34" s="60">
        <v>29894794</v>
      </c>
      <c r="G34" s="60">
        <v>1190479</v>
      </c>
      <c r="H34" s="60">
        <v>333855</v>
      </c>
      <c r="I34" s="60">
        <v>2065886</v>
      </c>
      <c r="J34" s="60">
        <v>3590220</v>
      </c>
      <c r="K34" s="60">
        <v>1320440</v>
      </c>
      <c r="L34" s="60">
        <v>717693</v>
      </c>
      <c r="M34" s="60">
        <v>2356012</v>
      </c>
      <c r="N34" s="60">
        <v>4394145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7984365</v>
      </c>
      <c r="X34" s="60">
        <v>13821954</v>
      </c>
      <c r="Y34" s="60">
        <v>-5837589</v>
      </c>
      <c r="Z34" s="140">
        <v>-42.23</v>
      </c>
      <c r="AA34" s="155">
        <v>29894794</v>
      </c>
    </row>
    <row r="35" spans="1:27" ht="12.75">
      <c r="A35" s="181" t="s">
        <v>122</v>
      </c>
      <c r="B35" s="185"/>
      <c r="C35" s="155">
        <v>1433859</v>
      </c>
      <c r="D35" s="155">
        <v>0</v>
      </c>
      <c r="E35" s="156">
        <v>20000</v>
      </c>
      <c r="F35" s="60">
        <v>20000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10002</v>
      </c>
      <c r="Y35" s="60">
        <v>-10002</v>
      </c>
      <c r="Z35" s="140">
        <v>-100</v>
      </c>
      <c r="AA35" s="155">
        <v>20000</v>
      </c>
    </row>
    <row r="36" spans="1:27" ht="12.75">
      <c r="A36" s="193" t="s">
        <v>44</v>
      </c>
      <c r="B36" s="187"/>
      <c r="C36" s="188">
        <f aca="true" t="shared" si="1" ref="C36:Y36">SUM(C25:C35)</f>
        <v>186824779</v>
      </c>
      <c r="D36" s="188">
        <f>SUM(D25:D35)</f>
        <v>0</v>
      </c>
      <c r="E36" s="189">
        <f t="shared" si="1"/>
        <v>187663132</v>
      </c>
      <c r="F36" s="190">
        <f t="shared" si="1"/>
        <v>187663132</v>
      </c>
      <c r="G36" s="190">
        <f t="shared" si="1"/>
        <v>11050612</v>
      </c>
      <c r="H36" s="190">
        <f t="shared" si="1"/>
        <v>9974763</v>
      </c>
      <c r="I36" s="190">
        <f t="shared" si="1"/>
        <v>12629754</v>
      </c>
      <c r="J36" s="190">
        <f t="shared" si="1"/>
        <v>33655129</v>
      </c>
      <c r="K36" s="190">
        <f t="shared" si="1"/>
        <v>11105670</v>
      </c>
      <c r="L36" s="190">
        <f t="shared" si="1"/>
        <v>12779371</v>
      </c>
      <c r="M36" s="190">
        <f t="shared" si="1"/>
        <v>13641349</v>
      </c>
      <c r="N36" s="190">
        <f t="shared" si="1"/>
        <v>37526390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71181519</v>
      </c>
      <c r="X36" s="190">
        <f t="shared" si="1"/>
        <v>94487736</v>
      </c>
      <c r="Y36" s="190">
        <f t="shared" si="1"/>
        <v>-23306217</v>
      </c>
      <c r="Z36" s="191">
        <f>+IF(X36&lt;&gt;0,+(Y36/X36)*100,0)</f>
        <v>-24.665864573154764</v>
      </c>
      <c r="AA36" s="188">
        <f>SUM(AA25:AA35)</f>
        <v>187663132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-2450400</v>
      </c>
      <c r="D38" s="199">
        <f>+D22-D36</f>
        <v>0</v>
      </c>
      <c r="E38" s="200">
        <f t="shared" si="2"/>
        <v>-531132</v>
      </c>
      <c r="F38" s="106">
        <f t="shared" si="2"/>
        <v>-531132</v>
      </c>
      <c r="G38" s="106">
        <f t="shared" si="2"/>
        <v>65685388</v>
      </c>
      <c r="H38" s="106">
        <f t="shared" si="2"/>
        <v>-8428337</v>
      </c>
      <c r="I38" s="106">
        <f t="shared" si="2"/>
        <v>-12256744</v>
      </c>
      <c r="J38" s="106">
        <f t="shared" si="2"/>
        <v>45000307</v>
      </c>
      <c r="K38" s="106">
        <f t="shared" si="2"/>
        <v>-10076210</v>
      </c>
      <c r="L38" s="106">
        <f t="shared" si="2"/>
        <v>-11822236</v>
      </c>
      <c r="M38" s="106">
        <f t="shared" si="2"/>
        <v>46519099</v>
      </c>
      <c r="N38" s="106">
        <f t="shared" si="2"/>
        <v>24620653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69620960</v>
      </c>
      <c r="X38" s="106">
        <f>IF(F22=F36,0,X22-X36)</f>
        <v>44773515</v>
      </c>
      <c r="Y38" s="106">
        <f t="shared" si="2"/>
        <v>24847445</v>
      </c>
      <c r="Z38" s="201">
        <f>+IF(X38&lt;&gt;0,+(Y38/X38)*100,0)</f>
        <v>55.49585508307757</v>
      </c>
      <c r="AA38" s="199">
        <f>+AA22-AA36</f>
        <v>-531132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/>
      <c r="Y39" s="60">
        <v>0</v>
      </c>
      <c r="Z39" s="140">
        <v>0</v>
      </c>
      <c r="AA39" s="155">
        <v>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-2450400</v>
      </c>
      <c r="D42" s="206">
        <f>SUM(D38:D41)</f>
        <v>0</v>
      </c>
      <c r="E42" s="207">
        <f t="shared" si="3"/>
        <v>-531132</v>
      </c>
      <c r="F42" s="88">
        <f t="shared" si="3"/>
        <v>-531132</v>
      </c>
      <c r="G42" s="88">
        <f t="shared" si="3"/>
        <v>65685388</v>
      </c>
      <c r="H42" s="88">
        <f t="shared" si="3"/>
        <v>-8428337</v>
      </c>
      <c r="I42" s="88">
        <f t="shared" si="3"/>
        <v>-12256744</v>
      </c>
      <c r="J42" s="88">
        <f t="shared" si="3"/>
        <v>45000307</v>
      </c>
      <c r="K42" s="88">
        <f t="shared" si="3"/>
        <v>-10076210</v>
      </c>
      <c r="L42" s="88">
        <f t="shared" si="3"/>
        <v>-11822236</v>
      </c>
      <c r="M42" s="88">
        <f t="shared" si="3"/>
        <v>46519099</v>
      </c>
      <c r="N42" s="88">
        <f t="shared" si="3"/>
        <v>24620653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69620960</v>
      </c>
      <c r="X42" s="88">
        <f t="shared" si="3"/>
        <v>44773515</v>
      </c>
      <c r="Y42" s="88">
        <f t="shared" si="3"/>
        <v>24847445</v>
      </c>
      <c r="Z42" s="208">
        <f>+IF(X42&lt;&gt;0,+(Y42/X42)*100,0)</f>
        <v>55.49585508307757</v>
      </c>
      <c r="AA42" s="206">
        <f>SUM(AA38:AA41)</f>
        <v>-531132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-2450400</v>
      </c>
      <c r="D44" s="210">
        <f>+D42-D43</f>
        <v>0</v>
      </c>
      <c r="E44" s="211">
        <f t="shared" si="4"/>
        <v>-531132</v>
      </c>
      <c r="F44" s="77">
        <f t="shared" si="4"/>
        <v>-531132</v>
      </c>
      <c r="G44" s="77">
        <f t="shared" si="4"/>
        <v>65685388</v>
      </c>
      <c r="H44" s="77">
        <f t="shared" si="4"/>
        <v>-8428337</v>
      </c>
      <c r="I44" s="77">
        <f t="shared" si="4"/>
        <v>-12256744</v>
      </c>
      <c r="J44" s="77">
        <f t="shared" si="4"/>
        <v>45000307</v>
      </c>
      <c r="K44" s="77">
        <f t="shared" si="4"/>
        <v>-10076210</v>
      </c>
      <c r="L44" s="77">
        <f t="shared" si="4"/>
        <v>-11822236</v>
      </c>
      <c r="M44" s="77">
        <f t="shared" si="4"/>
        <v>46519099</v>
      </c>
      <c r="N44" s="77">
        <f t="shared" si="4"/>
        <v>24620653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69620960</v>
      </c>
      <c r="X44" s="77">
        <f t="shared" si="4"/>
        <v>44773515</v>
      </c>
      <c r="Y44" s="77">
        <f t="shared" si="4"/>
        <v>24847445</v>
      </c>
      <c r="Z44" s="212">
        <f>+IF(X44&lt;&gt;0,+(Y44/X44)*100,0)</f>
        <v>55.49585508307757</v>
      </c>
      <c r="AA44" s="210">
        <f>+AA42-AA43</f>
        <v>-531132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-2450400</v>
      </c>
      <c r="D46" s="206">
        <f>SUM(D44:D45)</f>
        <v>0</v>
      </c>
      <c r="E46" s="207">
        <f t="shared" si="5"/>
        <v>-531132</v>
      </c>
      <c r="F46" s="88">
        <f t="shared" si="5"/>
        <v>-531132</v>
      </c>
      <c r="G46" s="88">
        <f t="shared" si="5"/>
        <v>65685388</v>
      </c>
      <c r="H46" s="88">
        <f t="shared" si="5"/>
        <v>-8428337</v>
      </c>
      <c r="I46" s="88">
        <f t="shared" si="5"/>
        <v>-12256744</v>
      </c>
      <c r="J46" s="88">
        <f t="shared" si="5"/>
        <v>45000307</v>
      </c>
      <c r="K46" s="88">
        <f t="shared" si="5"/>
        <v>-10076210</v>
      </c>
      <c r="L46" s="88">
        <f t="shared" si="5"/>
        <v>-11822236</v>
      </c>
      <c r="M46" s="88">
        <f t="shared" si="5"/>
        <v>46519099</v>
      </c>
      <c r="N46" s="88">
        <f t="shared" si="5"/>
        <v>24620653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69620960</v>
      </c>
      <c r="X46" s="88">
        <f t="shared" si="5"/>
        <v>44773515</v>
      </c>
      <c r="Y46" s="88">
        <f t="shared" si="5"/>
        <v>24847445</v>
      </c>
      <c r="Z46" s="208">
        <f>+IF(X46&lt;&gt;0,+(Y46/X46)*100,0)</f>
        <v>55.49585508307757</v>
      </c>
      <c r="AA46" s="206">
        <f>SUM(AA44:AA45)</f>
        <v>-531132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-2450400</v>
      </c>
      <c r="D48" s="217">
        <f>SUM(D46:D47)</f>
        <v>0</v>
      </c>
      <c r="E48" s="218">
        <f t="shared" si="6"/>
        <v>-531132</v>
      </c>
      <c r="F48" s="219">
        <f t="shared" si="6"/>
        <v>-531132</v>
      </c>
      <c r="G48" s="219">
        <f t="shared" si="6"/>
        <v>65685388</v>
      </c>
      <c r="H48" s="220">
        <f t="shared" si="6"/>
        <v>-8428337</v>
      </c>
      <c r="I48" s="220">
        <f t="shared" si="6"/>
        <v>-12256744</v>
      </c>
      <c r="J48" s="220">
        <f t="shared" si="6"/>
        <v>45000307</v>
      </c>
      <c r="K48" s="220">
        <f t="shared" si="6"/>
        <v>-10076210</v>
      </c>
      <c r="L48" s="220">
        <f t="shared" si="6"/>
        <v>-11822236</v>
      </c>
      <c r="M48" s="219">
        <f t="shared" si="6"/>
        <v>46519099</v>
      </c>
      <c r="N48" s="219">
        <f t="shared" si="6"/>
        <v>24620653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69620960</v>
      </c>
      <c r="X48" s="220">
        <f t="shared" si="6"/>
        <v>44773515</v>
      </c>
      <c r="Y48" s="220">
        <f t="shared" si="6"/>
        <v>24847445</v>
      </c>
      <c r="Z48" s="221">
        <f>+IF(X48&lt;&gt;0,+(Y48/X48)*100,0)</f>
        <v>55.49585508307757</v>
      </c>
      <c r="AA48" s="222">
        <f>SUM(AA46:AA47)</f>
        <v>-531132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6358895</v>
      </c>
      <c r="D5" s="153">
        <f>SUM(D6:D8)</f>
        <v>0</v>
      </c>
      <c r="E5" s="154">
        <f t="shared" si="0"/>
        <v>2735000</v>
      </c>
      <c r="F5" s="100">
        <f t="shared" si="0"/>
        <v>2735000</v>
      </c>
      <c r="G5" s="100">
        <f t="shared" si="0"/>
        <v>63280</v>
      </c>
      <c r="H5" s="100">
        <f t="shared" si="0"/>
        <v>5460</v>
      </c>
      <c r="I5" s="100">
        <f t="shared" si="0"/>
        <v>34700</v>
      </c>
      <c r="J5" s="100">
        <f t="shared" si="0"/>
        <v>103440</v>
      </c>
      <c r="K5" s="100">
        <f t="shared" si="0"/>
        <v>1292726</v>
      </c>
      <c r="L5" s="100">
        <f t="shared" si="0"/>
        <v>66537</v>
      </c>
      <c r="M5" s="100">
        <f t="shared" si="0"/>
        <v>14820</v>
      </c>
      <c r="N5" s="100">
        <f t="shared" si="0"/>
        <v>1374083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1477523</v>
      </c>
      <c r="X5" s="100">
        <f t="shared" si="0"/>
        <v>2351500</v>
      </c>
      <c r="Y5" s="100">
        <f t="shared" si="0"/>
        <v>-873977</v>
      </c>
      <c r="Z5" s="137">
        <f>+IF(X5&lt;&gt;0,+(Y5/X5)*100,0)</f>
        <v>-37.16678715713375</v>
      </c>
      <c r="AA5" s="153">
        <f>SUM(AA6:AA8)</f>
        <v>2735000</v>
      </c>
    </row>
    <row r="6" spans="1:27" ht="12.75">
      <c r="A6" s="138" t="s">
        <v>75</v>
      </c>
      <c r="B6" s="136"/>
      <c r="C6" s="155">
        <v>65712</v>
      </c>
      <c r="D6" s="155"/>
      <c r="E6" s="156">
        <v>2290000</v>
      </c>
      <c r="F6" s="60">
        <v>2290000</v>
      </c>
      <c r="G6" s="60">
        <v>63280</v>
      </c>
      <c r="H6" s="60">
        <v>3199</v>
      </c>
      <c r="I6" s="60"/>
      <c r="J6" s="60">
        <v>66479</v>
      </c>
      <c r="K6" s="60">
        <v>1287989</v>
      </c>
      <c r="L6" s="60">
        <v>24199</v>
      </c>
      <c r="M6" s="60">
        <v>8850</v>
      </c>
      <c r="N6" s="60">
        <v>1321038</v>
      </c>
      <c r="O6" s="60"/>
      <c r="P6" s="60"/>
      <c r="Q6" s="60"/>
      <c r="R6" s="60"/>
      <c r="S6" s="60"/>
      <c r="T6" s="60"/>
      <c r="U6" s="60"/>
      <c r="V6" s="60"/>
      <c r="W6" s="60">
        <v>1387517</v>
      </c>
      <c r="X6" s="60">
        <v>2272500</v>
      </c>
      <c r="Y6" s="60">
        <v>-884983</v>
      </c>
      <c r="Z6" s="140">
        <v>-38.94</v>
      </c>
      <c r="AA6" s="62">
        <v>2290000</v>
      </c>
    </row>
    <row r="7" spans="1:27" ht="12.75">
      <c r="A7" s="138" t="s">
        <v>76</v>
      </c>
      <c r="B7" s="136"/>
      <c r="C7" s="157">
        <v>5367326</v>
      </c>
      <c r="D7" s="157"/>
      <c r="E7" s="158">
        <v>425000</v>
      </c>
      <c r="F7" s="159">
        <v>425000</v>
      </c>
      <c r="G7" s="159"/>
      <c r="H7" s="159">
        <v>2261</v>
      </c>
      <c r="I7" s="159">
        <v>5300</v>
      </c>
      <c r="J7" s="159">
        <v>7561</v>
      </c>
      <c r="K7" s="159"/>
      <c r="L7" s="159">
        <v>25138</v>
      </c>
      <c r="M7" s="159">
        <v>5970</v>
      </c>
      <c r="N7" s="159">
        <v>31108</v>
      </c>
      <c r="O7" s="159"/>
      <c r="P7" s="159"/>
      <c r="Q7" s="159"/>
      <c r="R7" s="159"/>
      <c r="S7" s="159"/>
      <c r="T7" s="159"/>
      <c r="U7" s="159"/>
      <c r="V7" s="159"/>
      <c r="W7" s="159">
        <v>38669</v>
      </c>
      <c r="X7" s="159">
        <v>69000</v>
      </c>
      <c r="Y7" s="159">
        <v>-30331</v>
      </c>
      <c r="Z7" s="141">
        <v>-43.96</v>
      </c>
      <c r="AA7" s="225">
        <v>425000</v>
      </c>
    </row>
    <row r="8" spans="1:27" ht="12.75">
      <c r="A8" s="138" t="s">
        <v>77</v>
      </c>
      <c r="B8" s="136"/>
      <c r="C8" s="155">
        <v>925857</v>
      </c>
      <c r="D8" s="155"/>
      <c r="E8" s="156">
        <v>20000</v>
      </c>
      <c r="F8" s="60">
        <v>20000</v>
      </c>
      <c r="G8" s="60"/>
      <c r="H8" s="60"/>
      <c r="I8" s="60">
        <v>29400</v>
      </c>
      <c r="J8" s="60">
        <v>29400</v>
      </c>
      <c r="K8" s="60">
        <v>4737</v>
      </c>
      <c r="L8" s="60">
        <v>17200</v>
      </c>
      <c r="M8" s="60"/>
      <c r="N8" s="60">
        <v>21937</v>
      </c>
      <c r="O8" s="60"/>
      <c r="P8" s="60"/>
      <c r="Q8" s="60"/>
      <c r="R8" s="60"/>
      <c r="S8" s="60"/>
      <c r="T8" s="60"/>
      <c r="U8" s="60"/>
      <c r="V8" s="60"/>
      <c r="W8" s="60">
        <v>51337</v>
      </c>
      <c r="X8" s="60">
        <v>10000</v>
      </c>
      <c r="Y8" s="60">
        <v>41337</v>
      </c>
      <c r="Z8" s="140">
        <v>413.37</v>
      </c>
      <c r="AA8" s="62">
        <v>20000</v>
      </c>
    </row>
    <row r="9" spans="1:27" ht="12.75">
      <c r="A9" s="135" t="s">
        <v>78</v>
      </c>
      <c r="B9" s="136"/>
      <c r="C9" s="153">
        <f aca="true" t="shared" si="1" ref="C9:Y9">SUM(C10:C14)</f>
        <v>170748</v>
      </c>
      <c r="D9" s="153">
        <f>SUM(D10:D14)</f>
        <v>0</v>
      </c>
      <c r="E9" s="154">
        <f t="shared" si="1"/>
        <v>400000</v>
      </c>
      <c r="F9" s="100">
        <f t="shared" si="1"/>
        <v>400000</v>
      </c>
      <c r="G9" s="100">
        <f t="shared" si="1"/>
        <v>0</v>
      </c>
      <c r="H9" s="100">
        <f t="shared" si="1"/>
        <v>28800</v>
      </c>
      <c r="I9" s="100">
        <f t="shared" si="1"/>
        <v>0</v>
      </c>
      <c r="J9" s="100">
        <f t="shared" si="1"/>
        <v>28800</v>
      </c>
      <c r="K9" s="100">
        <f t="shared" si="1"/>
        <v>6500</v>
      </c>
      <c r="L9" s="100">
        <f t="shared" si="1"/>
        <v>13500</v>
      </c>
      <c r="M9" s="100">
        <f t="shared" si="1"/>
        <v>19924</v>
      </c>
      <c r="N9" s="100">
        <f t="shared" si="1"/>
        <v>39924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68724</v>
      </c>
      <c r="X9" s="100">
        <f t="shared" si="1"/>
        <v>237000</v>
      </c>
      <c r="Y9" s="100">
        <f t="shared" si="1"/>
        <v>-168276</v>
      </c>
      <c r="Z9" s="137">
        <f>+IF(X9&lt;&gt;0,+(Y9/X9)*100,0)</f>
        <v>-71.00253164556962</v>
      </c>
      <c r="AA9" s="102">
        <f>SUM(AA10:AA14)</f>
        <v>400000</v>
      </c>
    </row>
    <row r="10" spans="1:27" ht="12.75">
      <c r="A10" s="138" t="s">
        <v>79</v>
      </c>
      <c r="B10" s="136"/>
      <c r="C10" s="155"/>
      <c r="D10" s="155"/>
      <c r="E10" s="156">
        <v>20000</v>
      </c>
      <c r="F10" s="60">
        <v>20000</v>
      </c>
      <c r="G10" s="60"/>
      <c r="H10" s="60">
        <v>28800</v>
      </c>
      <c r="I10" s="60"/>
      <c r="J10" s="60">
        <v>28800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28800</v>
      </c>
      <c r="X10" s="60">
        <v>15000</v>
      </c>
      <c r="Y10" s="60">
        <v>13800</v>
      </c>
      <c r="Z10" s="140">
        <v>92</v>
      </c>
      <c r="AA10" s="62">
        <v>20000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>
        <v>170748</v>
      </c>
      <c r="D12" s="155"/>
      <c r="E12" s="156">
        <v>380000</v>
      </c>
      <c r="F12" s="60">
        <v>380000</v>
      </c>
      <c r="G12" s="60"/>
      <c r="H12" s="60"/>
      <c r="I12" s="60"/>
      <c r="J12" s="60"/>
      <c r="K12" s="60">
        <v>6500</v>
      </c>
      <c r="L12" s="60">
        <v>13500</v>
      </c>
      <c r="M12" s="60">
        <v>19924</v>
      </c>
      <c r="N12" s="60">
        <v>39924</v>
      </c>
      <c r="O12" s="60"/>
      <c r="P12" s="60"/>
      <c r="Q12" s="60"/>
      <c r="R12" s="60"/>
      <c r="S12" s="60"/>
      <c r="T12" s="60"/>
      <c r="U12" s="60"/>
      <c r="V12" s="60"/>
      <c r="W12" s="60">
        <v>39924</v>
      </c>
      <c r="X12" s="60">
        <v>222000</v>
      </c>
      <c r="Y12" s="60">
        <v>-182076</v>
      </c>
      <c r="Z12" s="140">
        <v>-82.02</v>
      </c>
      <c r="AA12" s="62">
        <v>380000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27050</v>
      </c>
      <c r="D15" s="153">
        <f>SUM(D16:D18)</f>
        <v>0</v>
      </c>
      <c r="E15" s="154">
        <f t="shared" si="2"/>
        <v>337000</v>
      </c>
      <c r="F15" s="100">
        <f t="shared" si="2"/>
        <v>337000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5000</v>
      </c>
      <c r="L15" s="100">
        <f t="shared" si="2"/>
        <v>14940</v>
      </c>
      <c r="M15" s="100">
        <f t="shared" si="2"/>
        <v>0</v>
      </c>
      <c r="N15" s="100">
        <f t="shared" si="2"/>
        <v>19940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19940</v>
      </c>
      <c r="X15" s="100">
        <f t="shared" si="2"/>
        <v>292000</v>
      </c>
      <c r="Y15" s="100">
        <f t="shared" si="2"/>
        <v>-272060</v>
      </c>
      <c r="Z15" s="137">
        <f>+IF(X15&lt;&gt;0,+(Y15/X15)*100,0)</f>
        <v>-93.17123287671232</v>
      </c>
      <c r="AA15" s="102">
        <f>SUM(AA16:AA18)</f>
        <v>337000</v>
      </c>
    </row>
    <row r="16" spans="1:27" ht="12.75">
      <c r="A16" s="138" t="s">
        <v>85</v>
      </c>
      <c r="B16" s="136"/>
      <c r="C16" s="155"/>
      <c r="D16" s="155"/>
      <c r="E16" s="156">
        <v>20000</v>
      </c>
      <c r="F16" s="60">
        <v>20000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7000</v>
      </c>
      <c r="Y16" s="60">
        <v>-7000</v>
      </c>
      <c r="Z16" s="140">
        <v>-100</v>
      </c>
      <c r="AA16" s="62">
        <v>20000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138" t="s">
        <v>87</v>
      </c>
      <c r="B18" s="136"/>
      <c r="C18" s="155">
        <v>27050</v>
      </c>
      <c r="D18" s="155"/>
      <c r="E18" s="156">
        <v>317000</v>
      </c>
      <c r="F18" s="60">
        <v>317000</v>
      </c>
      <c r="G18" s="60"/>
      <c r="H18" s="60"/>
      <c r="I18" s="60"/>
      <c r="J18" s="60"/>
      <c r="K18" s="60">
        <v>5000</v>
      </c>
      <c r="L18" s="60">
        <v>14940</v>
      </c>
      <c r="M18" s="60"/>
      <c r="N18" s="60">
        <v>19940</v>
      </c>
      <c r="O18" s="60"/>
      <c r="P18" s="60"/>
      <c r="Q18" s="60"/>
      <c r="R18" s="60"/>
      <c r="S18" s="60"/>
      <c r="T18" s="60"/>
      <c r="U18" s="60"/>
      <c r="V18" s="60"/>
      <c r="W18" s="60">
        <v>19940</v>
      </c>
      <c r="X18" s="60">
        <v>285000</v>
      </c>
      <c r="Y18" s="60">
        <v>-265060</v>
      </c>
      <c r="Z18" s="140">
        <v>-93</v>
      </c>
      <c r="AA18" s="62">
        <v>317000</v>
      </c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6556693</v>
      </c>
      <c r="D25" s="217">
        <f>+D5+D9+D15+D19+D24</f>
        <v>0</v>
      </c>
      <c r="E25" s="230">
        <f t="shared" si="4"/>
        <v>3472000</v>
      </c>
      <c r="F25" s="219">
        <f t="shared" si="4"/>
        <v>3472000</v>
      </c>
      <c r="G25" s="219">
        <f t="shared" si="4"/>
        <v>63280</v>
      </c>
      <c r="H25" s="219">
        <f t="shared" si="4"/>
        <v>34260</v>
      </c>
      <c r="I25" s="219">
        <f t="shared" si="4"/>
        <v>34700</v>
      </c>
      <c r="J25" s="219">
        <f t="shared" si="4"/>
        <v>132240</v>
      </c>
      <c r="K25" s="219">
        <f t="shared" si="4"/>
        <v>1304226</v>
      </c>
      <c r="L25" s="219">
        <f t="shared" si="4"/>
        <v>94977</v>
      </c>
      <c r="M25" s="219">
        <f t="shared" si="4"/>
        <v>34744</v>
      </c>
      <c r="N25" s="219">
        <f t="shared" si="4"/>
        <v>1433947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1566187</v>
      </c>
      <c r="X25" s="219">
        <f t="shared" si="4"/>
        <v>2880500</v>
      </c>
      <c r="Y25" s="219">
        <f t="shared" si="4"/>
        <v>-1314313</v>
      </c>
      <c r="Z25" s="231">
        <f>+IF(X25&lt;&gt;0,+(Y25/X25)*100,0)</f>
        <v>-45.627946537059536</v>
      </c>
      <c r="AA25" s="232">
        <f>+AA5+AA9+AA15+AA19+AA24</f>
        <v>3472000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/>
      <c r="D28" s="155"/>
      <c r="E28" s="156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/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0</v>
      </c>
      <c r="Y32" s="77">
        <f t="shared" si="5"/>
        <v>0</v>
      </c>
      <c r="Z32" s="212">
        <f>+IF(X32&lt;&gt;0,+(Y32/X32)*100,0)</f>
        <v>0</v>
      </c>
      <c r="AA32" s="79">
        <f>SUM(AA28:AA31)</f>
        <v>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6556693</v>
      </c>
      <c r="D35" s="155"/>
      <c r="E35" s="156">
        <v>3472000</v>
      </c>
      <c r="F35" s="60">
        <v>3472000</v>
      </c>
      <c r="G35" s="60">
        <v>63280</v>
      </c>
      <c r="H35" s="60">
        <v>34260</v>
      </c>
      <c r="I35" s="60">
        <v>34700</v>
      </c>
      <c r="J35" s="60">
        <v>132240</v>
      </c>
      <c r="K35" s="60">
        <v>1304226</v>
      </c>
      <c r="L35" s="60">
        <v>94977</v>
      </c>
      <c r="M35" s="60">
        <v>34744</v>
      </c>
      <c r="N35" s="60">
        <v>1433947</v>
      </c>
      <c r="O35" s="60"/>
      <c r="P35" s="60"/>
      <c r="Q35" s="60"/>
      <c r="R35" s="60"/>
      <c r="S35" s="60"/>
      <c r="T35" s="60"/>
      <c r="U35" s="60"/>
      <c r="V35" s="60"/>
      <c r="W35" s="60">
        <v>1566187</v>
      </c>
      <c r="X35" s="60">
        <v>2880500</v>
      </c>
      <c r="Y35" s="60">
        <v>-1314313</v>
      </c>
      <c r="Z35" s="140">
        <v>-45.63</v>
      </c>
      <c r="AA35" s="62">
        <v>3472000</v>
      </c>
    </row>
    <row r="36" spans="1:27" ht="12.75">
      <c r="A36" s="238" t="s">
        <v>139</v>
      </c>
      <c r="B36" s="149"/>
      <c r="C36" s="222">
        <f aca="true" t="shared" si="6" ref="C36:Y36">SUM(C32:C35)</f>
        <v>6556693</v>
      </c>
      <c r="D36" s="222">
        <f>SUM(D32:D35)</f>
        <v>0</v>
      </c>
      <c r="E36" s="218">
        <f t="shared" si="6"/>
        <v>3472000</v>
      </c>
      <c r="F36" s="220">
        <f t="shared" si="6"/>
        <v>3472000</v>
      </c>
      <c r="G36" s="220">
        <f t="shared" si="6"/>
        <v>63280</v>
      </c>
      <c r="H36" s="220">
        <f t="shared" si="6"/>
        <v>34260</v>
      </c>
      <c r="I36" s="220">
        <f t="shared" si="6"/>
        <v>34700</v>
      </c>
      <c r="J36" s="220">
        <f t="shared" si="6"/>
        <v>132240</v>
      </c>
      <c r="K36" s="220">
        <f t="shared" si="6"/>
        <v>1304226</v>
      </c>
      <c r="L36" s="220">
        <f t="shared" si="6"/>
        <v>94977</v>
      </c>
      <c r="M36" s="220">
        <f t="shared" si="6"/>
        <v>34744</v>
      </c>
      <c r="N36" s="220">
        <f t="shared" si="6"/>
        <v>1433947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1566187</v>
      </c>
      <c r="X36" s="220">
        <f t="shared" si="6"/>
        <v>2880500</v>
      </c>
      <c r="Y36" s="220">
        <f t="shared" si="6"/>
        <v>-1314313</v>
      </c>
      <c r="Z36" s="221">
        <f>+IF(X36&lt;&gt;0,+(Y36/X36)*100,0)</f>
        <v>-45.627946537059536</v>
      </c>
      <c r="AA36" s="239">
        <f>SUM(AA32:AA35)</f>
        <v>3472000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3761418</v>
      </c>
      <c r="D6" s="155"/>
      <c r="E6" s="59">
        <v>15541938</v>
      </c>
      <c r="F6" s="60">
        <v>15541938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7770969</v>
      </c>
      <c r="Y6" s="60">
        <v>-7770969</v>
      </c>
      <c r="Z6" s="140">
        <v>-100</v>
      </c>
      <c r="AA6" s="62">
        <v>15541938</v>
      </c>
    </row>
    <row r="7" spans="1:27" ht="12.75">
      <c r="A7" s="249" t="s">
        <v>144</v>
      </c>
      <c r="B7" s="182"/>
      <c r="C7" s="155">
        <v>6000000</v>
      </c>
      <c r="D7" s="155"/>
      <c r="E7" s="59">
        <v>15000000</v>
      </c>
      <c r="F7" s="60">
        <v>15000000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7500000</v>
      </c>
      <c r="Y7" s="60">
        <v>-7500000</v>
      </c>
      <c r="Z7" s="140">
        <v>-100</v>
      </c>
      <c r="AA7" s="62">
        <v>15000000</v>
      </c>
    </row>
    <row r="8" spans="1:27" ht="12.75">
      <c r="A8" s="249" t="s">
        <v>145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249" t="s">
        <v>146</v>
      </c>
      <c r="B9" s="182"/>
      <c r="C9" s="155">
        <v>7855185</v>
      </c>
      <c r="D9" s="155"/>
      <c r="E9" s="59">
        <v>873412</v>
      </c>
      <c r="F9" s="60">
        <v>873412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436706</v>
      </c>
      <c r="Y9" s="60">
        <v>-436706</v>
      </c>
      <c r="Z9" s="140">
        <v>-100</v>
      </c>
      <c r="AA9" s="62">
        <v>873412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17616603</v>
      </c>
      <c r="D12" s="168">
        <f>SUM(D6:D11)</f>
        <v>0</v>
      </c>
      <c r="E12" s="72">
        <f t="shared" si="0"/>
        <v>31415350</v>
      </c>
      <c r="F12" s="73">
        <f t="shared" si="0"/>
        <v>31415350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15707675</v>
      </c>
      <c r="Y12" s="73">
        <f t="shared" si="0"/>
        <v>-15707675</v>
      </c>
      <c r="Z12" s="170">
        <f>+IF(X12&lt;&gt;0,+(Y12/X12)*100,0)</f>
        <v>-100</v>
      </c>
      <c r="AA12" s="74">
        <f>SUM(AA6:AA11)</f>
        <v>31415350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>
        <v>120</v>
      </c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30165954</v>
      </c>
      <c r="D19" s="155"/>
      <c r="E19" s="59">
        <v>29388650</v>
      </c>
      <c r="F19" s="60">
        <v>29388650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14694325</v>
      </c>
      <c r="Y19" s="60">
        <v>-14694325</v>
      </c>
      <c r="Z19" s="140">
        <v>-100</v>
      </c>
      <c r="AA19" s="62">
        <v>29388650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1558424</v>
      </c>
      <c r="D22" s="155"/>
      <c r="E22" s="59">
        <v>1479483</v>
      </c>
      <c r="F22" s="60">
        <v>1479483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739742</v>
      </c>
      <c r="Y22" s="60">
        <v>-739742</v>
      </c>
      <c r="Z22" s="140">
        <v>-100</v>
      </c>
      <c r="AA22" s="62">
        <v>1479483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31724498</v>
      </c>
      <c r="D24" s="168">
        <f>SUM(D15:D23)</f>
        <v>0</v>
      </c>
      <c r="E24" s="76">
        <f t="shared" si="1"/>
        <v>30868133</v>
      </c>
      <c r="F24" s="77">
        <f t="shared" si="1"/>
        <v>30868133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15434067</v>
      </c>
      <c r="Y24" s="77">
        <f t="shared" si="1"/>
        <v>-15434067</v>
      </c>
      <c r="Z24" s="212">
        <f>+IF(X24&lt;&gt;0,+(Y24/X24)*100,0)</f>
        <v>-100</v>
      </c>
      <c r="AA24" s="79">
        <f>SUM(AA15:AA23)</f>
        <v>30868133</v>
      </c>
    </row>
    <row r="25" spans="1:27" ht="12.75">
      <c r="A25" s="250" t="s">
        <v>159</v>
      </c>
      <c r="B25" s="251"/>
      <c r="C25" s="168">
        <f aca="true" t="shared" si="2" ref="C25:Y25">+C12+C24</f>
        <v>49341101</v>
      </c>
      <c r="D25" s="168">
        <f>+D12+D24</f>
        <v>0</v>
      </c>
      <c r="E25" s="72">
        <f t="shared" si="2"/>
        <v>62283483</v>
      </c>
      <c r="F25" s="73">
        <f t="shared" si="2"/>
        <v>62283483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31141742</v>
      </c>
      <c r="Y25" s="73">
        <f t="shared" si="2"/>
        <v>-31141742</v>
      </c>
      <c r="Z25" s="170">
        <f>+IF(X25&lt;&gt;0,+(Y25/X25)*100,0)</f>
        <v>-100</v>
      </c>
      <c r="AA25" s="74">
        <f>+AA12+AA24</f>
        <v>62283483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196980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24460672</v>
      </c>
      <c r="D32" s="155"/>
      <c r="E32" s="59">
        <v>29955791</v>
      </c>
      <c r="F32" s="60">
        <v>29955791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14977896</v>
      </c>
      <c r="Y32" s="60">
        <v>-14977896</v>
      </c>
      <c r="Z32" s="140">
        <v>-100</v>
      </c>
      <c r="AA32" s="62">
        <v>29955791</v>
      </c>
    </row>
    <row r="33" spans="1:27" ht="12.75">
      <c r="A33" s="249" t="s">
        <v>165</v>
      </c>
      <c r="B33" s="182"/>
      <c r="C33" s="155">
        <v>667183</v>
      </c>
      <c r="D33" s="155"/>
      <c r="E33" s="59">
        <v>545615</v>
      </c>
      <c r="F33" s="60">
        <v>545615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272808</v>
      </c>
      <c r="Y33" s="60">
        <v>-272808</v>
      </c>
      <c r="Z33" s="140">
        <v>-100</v>
      </c>
      <c r="AA33" s="62">
        <v>545615</v>
      </c>
    </row>
    <row r="34" spans="1:27" ht="12.75">
      <c r="A34" s="250" t="s">
        <v>58</v>
      </c>
      <c r="B34" s="251"/>
      <c r="C34" s="168">
        <f aca="true" t="shared" si="3" ref="C34:Y34">SUM(C29:C33)</f>
        <v>25324835</v>
      </c>
      <c r="D34" s="168">
        <f>SUM(D29:D33)</f>
        <v>0</v>
      </c>
      <c r="E34" s="72">
        <f t="shared" si="3"/>
        <v>30501406</v>
      </c>
      <c r="F34" s="73">
        <f t="shared" si="3"/>
        <v>30501406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15250704</v>
      </c>
      <c r="Y34" s="73">
        <f t="shared" si="3"/>
        <v>-15250704</v>
      </c>
      <c r="Z34" s="170">
        <f>+IF(X34&lt;&gt;0,+(Y34/X34)*100,0)</f>
        <v>-100</v>
      </c>
      <c r="AA34" s="74">
        <f>SUM(AA29:AA33)</f>
        <v>30501406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>
        <v>178212</v>
      </c>
      <c r="F37" s="60">
        <v>178212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89106</v>
      </c>
      <c r="Y37" s="60">
        <v>-89106</v>
      </c>
      <c r="Z37" s="140">
        <v>-100</v>
      </c>
      <c r="AA37" s="62">
        <v>178212</v>
      </c>
    </row>
    <row r="38" spans="1:27" ht="12.75">
      <c r="A38" s="249" t="s">
        <v>165</v>
      </c>
      <c r="B38" s="182"/>
      <c r="C38" s="155">
        <v>14049819</v>
      </c>
      <c r="D38" s="155"/>
      <c r="E38" s="59">
        <v>15589013</v>
      </c>
      <c r="F38" s="60">
        <v>15589013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7794507</v>
      </c>
      <c r="Y38" s="60">
        <v>-7794507</v>
      </c>
      <c r="Z38" s="140">
        <v>-100</v>
      </c>
      <c r="AA38" s="62">
        <v>15589013</v>
      </c>
    </row>
    <row r="39" spans="1:27" ht="12.75">
      <c r="A39" s="250" t="s">
        <v>59</v>
      </c>
      <c r="B39" s="253"/>
      <c r="C39" s="168">
        <f aca="true" t="shared" si="4" ref="C39:Y39">SUM(C37:C38)</f>
        <v>14049819</v>
      </c>
      <c r="D39" s="168">
        <f>SUM(D37:D38)</f>
        <v>0</v>
      </c>
      <c r="E39" s="76">
        <f t="shared" si="4"/>
        <v>15767225</v>
      </c>
      <c r="F39" s="77">
        <f t="shared" si="4"/>
        <v>15767225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7883613</v>
      </c>
      <c r="Y39" s="77">
        <f t="shared" si="4"/>
        <v>-7883613</v>
      </c>
      <c r="Z39" s="212">
        <f>+IF(X39&lt;&gt;0,+(Y39/X39)*100,0)</f>
        <v>-100</v>
      </c>
      <c r="AA39" s="79">
        <f>SUM(AA37:AA38)</f>
        <v>15767225</v>
      </c>
    </row>
    <row r="40" spans="1:27" ht="12.75">
      <c r="A40" s="250" t="s">
        <v>167</v>
      </c>
      <c r="B40" s="251"/>
      <c r="C40" s="168">
        <f aca="true" t="shared" si="5" ref="C40:Y40">+C34+C39</f>
        <v>39374654</v>
      </c>
      <c r="D40" s="168">
        <f>+D34+D39</f>
        <v>0</v>
      </c>
      <c r="E40" s="72">
        <f t="shared" si="5"/>
        <v>46268631</v>
      </c>
      <c r="F40" s="73">
        <f t="shared" si="5"/>
        <v>46268631</v>
      </c>
      <c r="G40" s="73">
        <f t="shared" si="5"/>
        <v>0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23134317</v>
      </c>
      <c r="Y40" s="73">
        <f t="shared" si="5"/>
        <v>-23134317</v>
      </c>
      <c r="Z40" s="170">
        <f>+IF(X40&lt;&gt;0,+(Y40/X40)*100,0)</f>
        <v>-100</v>
      </c>
      <c r="AA40" s="74">
        <f>+AA34+AA39</f>
        <v>46268631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9966447</v>
      </c>
      <c r="D42" s="257">
        <f>+D25-D40</f>
        <v>0</v>
      </c>
      <c r="E42" s="258">
        <f t="shared" si="6"/>
        <v>16014852</v>
      </c>
      <c r="F42" s="259">
        <f t="shared" si="6"/>
        <v>16014852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8007425</v>
      </c>
      <c r="Y42" s="259">
        <f t="shared" si="6"/>
        <v>-8007425</v>
      </c>
      <c r="Z42" s="260">
        <f>+IF(X42&lt;&gt;0,+(Y42/X42)*100,0)</f>
        <v>-100</v>
      </c>
      <c r="AA42" s="261">
        <f>+AA25-AA40</f>
        <v>16014852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9966447</v>
      </c>
      <c r="D45" s="155"/>
      <c r="E45" s="59">
        <v>16014852</v>
      </c>
      <c r="F45" s="60">
        <v>16014852</v>
      </c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8007426</v>
      </c>
      <c r="Y45" s="60">
        <v>-8007426</v>
      </c>
      <c r="Z45" s="139">
        <v>-100</v>
      </c>
      <c r="AA45" s="62">
        <v>16014852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9966447</v>
      </c>
      <c r="D48" s="217">
        <f>SUM(D45:D47)</f>
        <v>0</v>
      </c>
      <c r="E48" s="264">
        <f t="shared" si="7"/>
        <v>16014852</v>
      </c>
      <c r="F48" s="219">
        <f t="shared" si="7"/>
        <v>16014852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8007426</v>
      </c>
      <c r="Y48" s="219">
        <f t="shared" si="7"/>
        <v>-8007426</v>
      </c>
      <c r="Z48" s="265">
        <f>+IF(X48&lt;&gt;0,+(Y48/X48)*100,0)</f>
        <v>-100</v>
      </c>
      <c r="AA48" s="232">
        <f>SUM(AA45:AA47)</f>
        <v>16014852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32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178</v>
      </c>
      <c r="B8" s="182"/>
      <c r="C8" s="155">
        <v>369331</v>
      </c>
      <c r="D8" s="155"/>
      <c r="E8" s="59">
        <v>108000</v>
      </c>
      <c r="F8" s="60">
        <v>108000</v>
      </c>
      <c r="G8" s="60"/>
      <c r="H8" s="60">
        <v>41895</v>
      </c>
      <c r="I8" s="60">
        <v>56012</v>
      </c>
      <c r="J8" s="60">
        <v>97907</v>
      </c>
      <c r="K8" s="60">
        <v>112786</v>
      </c>
      <c r="L8" s="60">
        <v>29763</v>
      </c>
      <c r="M8" s="60">
        <v>12241</v>
      </c>
      <c r="N8" s="60">
        <v>154790</v>
      </c>
      <c r="O8" s="60"/>
      <c r="P8" s="60"/>
      <c r="Q8" s="60"/>
      <c r="R8" s="60"/>
      <c r="S8" s="60"/>
      <c r="T8" s="60"/>
      <c r="U8" s="60"/>
      <c r="V8" s="60"/>
      <c r="W8" s="60">
        <v>252697</v>
      </c>
      <c r="X8" s="60">
        <v>54000</v>
      </c>
      <c r="Y8" s="60">
        <v>198697</v>
      </c>
      <c r="Z8" s="140">
        <v>367.96</v>
      </c>
      <c r="AA8" s="62">
        <v>108000</v>
      </c>
    </row>
    <row r="9" spans="1:27" ht="12.75">
      <c r="A9" s="249" t="s">
        <v>179</v>
      </c>
      <c r="B9" s="182"/>
      <c r="C9" s="155">
        <v>178821258</v>
      </c>
      <c r="D9" s="155"/>
      <c r="E9" s="59">
        <v>184644000</v>
      </c>
      <c r="F9" s="60">
        <v>184644000</v>
      </c>
      <c r="G9" s="60">
        <v>76736000</v>
      </c>
      <c r="H9" s="60">
        <v>1000000</v>
      </c>
      <c r="I9" s="60"/>
      <c r="J9" s="60">
        <v>77736000</v>
      </c>
      <c r="K9" s="60">
        <v>496200</v>
      </c>
      <c r="L9" s="60">
        <v>517000</v>
      </c>
      <c r="M9" s="60">
        <v>60011000</v>
      </c>
      <c r="N9" s="60">
        <v>61024200</v>
      </c>
      <c r="O9" s="60"/>
      <c r="P9" s="60"/>
      <c r="Q9" s="60"/>
      <c r="R9" s="60"/>
      <c r="S9" s="60"/>
      <c r="T9" s="60"/>
      <c r="U9" s="60"/>
      <c r="V9" s="60"/>
      <c r="W9" s="60">
        <v>138760200</v>
      </c>
      <c r="X9" s="60">
        <v>138553000</v>
      </c>
      <c r="Y9" s="60">
        <v>207200</v>
      </c>
      <c r="Z9" s="140">
        <v>0.15</v>
      </c>
      <c r="AA9" s="62">
        <v>184644000</v>
      </c>
    </row>
    <row r="10" spans="1:27" ht="12.75">
      <c r="A10" s="249" t="s">
        <v>180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249" t="s">
        <v>181</v>
      </c>
      <c r="B11" s="182"/>
      <c r="C11" s="155">
        <v>2771556</v>
      </c>
      <c r="D11" s="155"/>
      <c r="E11" s="59">
        <v>2380000</v>
      </c>
      <c r="F11" s="60">
        <v>2380000</v>
      </c>
      <c r="G11" s="60"/>
      <c r="H11" s="60">
        <v>215531</v>
      </c>
      <c r="I11" s="60">
        <v>316998</v>
      </c>
      <c r="J11" s="60">
        <v>532529</v>
      </c>
      <c r="K11" s="60">
        <v>420474</v>
      </c>
      <c r="L11" s="60">
        <v>410372</v>
      </c>
      <c r="M11" s="60">
        <v>137207</v>
      </c>
      <c r="N11" s="60">
        <v>968053</v>
      </c>
      <c r="O11" s="60"/>
      <c r="P11" s="60"/>
      <c r="Q11" s="60"/>
      <c r="R11" s="60"/>
      <c r="S11" s="60"/>
      <c r="T11" s="60"/>
      <c r="U11" s="60"/>
      <c r="V11" s="60"/>
      <c r="W11" s="60">
        <v>1500582</v>
      </c>
      <c r="X11" s="60">
        <v>793332</v>
      </c>
      <c r="Y11" s="60">
        <v>707250</v>
      </c>
      <c r="Z11" s="140">
        <v>89.15</v>
      </c>
      <c r="AA11" s="62">
        <v>2380000</v>
      </c>
    </row>
    <row r="12" spans="1:27" ht="12.75">
      <c r="A12" s="249" t="s">
        <v>182</v>
      </c>
      <c r="B12" s="182"/>
      <c r="C12" s="155">
        <v>2250</v>
      </c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-173080861</v>
      </c>
      <c r="D14" s="155"/>
      <c r="E14" s="59">
        <v>-176878659</v>
      </c>
      <c r="F14" s="60">
        <v>-176878659</v>
      </c>
      <c r="G14" s="60">
        <v>-10818851</v>
      </c>
      <c r="H14" s="60">
        <v>-9969207</v>
      </c>
      <c r="I14" s="60">
        <v>-12537605</v>
      </c>
      <c r="J14" s="60">
        <v>-33325663</v>
      </c>
      <c r="K14" s="60">
        <v>-10897818</v>
      </c>
      <c r="L14" s="60">
        <v>-12420490</v>
      </c>
      <c r="M14" s="60">
        <v>-13215028</v>
      </c>
      <c r="N14" s="60">
        <v>-36533336</v>
      </c>
      <c r="O14" s="60"/>
      <c r="P14" s="60"/>
      <c r="Q14" s="60"/>
      <c r="R14" s="60"/>
      <c r="S14" s="60"/>
      <c r="T14" s="60"/>
      <c r="U14" s="60"/>
      <c r="V14" s="60"/>
      <c r="W14" s="60">
        <v>-69858999</v>
      </c>
      <c r="X14" s="60">
        <v>-88439334</v>
      </c>
      <c r="Y14" s="60">
        <v>18580335</v>
      </c>
      <c r="Z14" s="140">
        <v>-21.01</v>
      </c>
      <c r="AA14" s="62">
        <v>-176878659</v>
      </c>
    </row>
    <row r="15" spans="1:27" ht="12.75">
      <c r="A15" s="249" t="s">
        <v>40</v>
      </c>
      <c r="B15" s="182"/>
      <c r="C15" s="155">
        <v>-848701</v>
      </c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42</v>
      </c>
      <c r="B16" s="182"/>
      <c r="C16" s="155">
        <v>-5379990</v>
      </c>
      <c r="D16" s="155"/>
      <c r="E16" s="59">
        <v>-5751000</v>
      </c>
      <c r="F16" s="60">
        <v>-5751000</v>
      </c>
      <c r="G16" s="60">
        <v>-231760</v>
      </c>
      <c r="H16" s="60">
        <v>-5555</v>
      </c>
      <c r="I16" s="60">
        <v>-92150</v>
      </c>
      <c r="J16" s="60">
        <v>-329465</v>
      </c>
      <c r="K16" s="60">
        <v>-207850</v>
      </c>
      <c r="L16" s="60">
        <v>-358879</v>
      </c>
      <c r="M16" s="60">
        <v>-426319</v>
      </c>
      <c r="N16" s="60">
        <v>-993048</v>
      </c>
      <c r="O16" s="60"/>
      <c r="P16" s="60"/>
      <c r="Q16" s="60"/>
      <c r="R16" s="60"/>
      <c r="S16" s="60"/>
      <c r="T16" s="60"/>
      <c r="U16" s="60"/>
      <c r="V16" s="60"/>
      <c r="W16" s="60">
        <v>-1322513</v>
      </c>
      <c r="X16" s="60">
        <v>-2875500</v>
      </c>
      <c r="Y16" s="60">
        <v>1552987</v>
      </c>
      <c r="Z16" s="140">
        <v>-54.01</v>
      </c>
      <c r="AA16" s="62">
        <v>-5751000</v>
      </c>
    </row>
    <row r="17" spans="1:27" ht="12.75">
      <c r="A17" s="250" t="s">
        <v>185</v>
      </c>
      <c r="B17" s="251"/>
      <c r="C17" s="168">
        <f aca="true" t="shared" si="0" ref="C17:Y17">SUM(C6:C16)</f>
        <v>2654843</v>
      </c>
      <c r="D17" s="168">
        <f t="shared" si="0"/>
        <v>0</v>
      </c>
      <c r="E17" s="72">
        <f t="shared" si="0"/>
        <v>4502341</v>
      </c>
      <c r="F17" s="73">
        <f t="shared" si="0"/>
        <v>4502341</v>
      </c>
      <c r="G17" s="73">
        <f t="shared" si="0"/>
        <v>65685389</v>
      </c>
      <c r="H17" s="73">
        <f t="shared" si="0"/>
        <v>-8717336</v>
      </c>
      <c r="I17" s="73">
        <f t="shared" si="0"/>
        <v>-12256745</v>
      </c>
      <c r="J17" s="73">
        <f t="shared" si="0"/>
        <v>44711308</v>
      </c>
      <c r="K17" s="73">
        <f t="shared" si="0"/>
        <v>-10076208</v>
      </c>
      <c r="L17" s="73">
        <f t="shared" si="0"/>
        <v>-11822234</v>
      </c>
      <c r="M17" s="73">
        <f t="shared" si="0"/>
        <v>46519101</v>
      </c>
      <c r="N17" s="73">
        <f t="shared" si="0"/>
        <v>24620659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69331967</v>
      </c>
      <c r="X17" s="73">
        <f t="shared" si="0"/>
        <v>48085498</v>
      </c>
      <c r="Y17" s="73">
        <f t="shared" si="0"/>
        <v>21246469</v>
      </c>
      <c r="Z17" s="170">
        <f>+IF(X17&lt;&gt;0,+(Y17/X17)*100,0)</f>
        <v>44.18477479426334</v>
      </c>
      <c r="AA17" s="74">
        <f>SUM(AA6:AA16)</f>
        <v>4502341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668738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>
        <v>77274</v>
      </c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-6662759</v>
      </c>
      <c r="D26" s="155"/>
      <c r="E26" s="59">
        <v>-3472000</v>
      </c>
      <c r="F26" s="60">
        <v>-3472000</v>
      </c>
      <c r="G26" s="60">
        <v>-63280</v>
      </c>
      <c r="H26" s="60">
        <v>-34260</v>
      </c>
      <c r="I26" s="60">
        <v>-34700</v>
      </c>
      <c r="J26" s="60">
        <v>-132240</v>
      </c>
      <c r="K26" s="60">
        <v>-1304225</v>
      </c>
      <c r="L26" s="60">
        <v>-94977</v>
      </c>
      <c r="M26" s="60">
        <v>-34744</v>
      </c>
      <c r="N26" s="60">
        <v>-1433946</v>
      </c>
      <c r="O26" s="60"/>
      <c r="P26" s="60"/>
      <c r="Q26" s="60"/>
      <c r="R26" s="60"/>
      <c r="S26" s="60"/>
      <c r="T26" s="60"/>
      <c r="U26" s="60"/>
      <c r="V26" s="60"/>
      <c r="W26" s="60">
        <v>-1566186</v>
      </c>
      <c r="X26" s="60">
        <v>-1735998</v>
      </c>
      <c r="Y26" s="60">
        <v>169812</v>
      </c>
      <c r="Z26" s="140">
        <v>-9.78</v>
      </c>
      <c r="AA26" s="62">
        <v>-3472000</v>
      </c>
    </row>
    <row r="27" spans="1:27" ht="12.75">
      <c r="A27" s="250" t="s">
        <v>192</v>
      </c>
      <c r="B27" s="251"/>
      <c r="C27" s="168">
        <f aca="true" t="shared" si="1" ref="C27:Y27">SUM(C21:C26)</f>
        <v>-5916747</v>
      </c>
      <c r="D27" s="168">
        <f>SUM(D21:D26)</f>
        <v>0</v>
      </c>
      <c r="E27" s="72">
        <f t="shared" si="1"/>
        <v>-3472000</v>
      </c>
      <c r="F27" s="73">
        <f t="shared" si="1"/>
        <v>-3472000</v>
      </c>
      <c r="G27" s="73">
        <f t="shared" si="1"/>
        <v>-63280</v>
      </c>
      <c r="H27" s="73">
        <f t="shared" si="1"/>
        <v>-34260</v>
      </c>
      <c r="I27" s="73">
        <f t="shared" si="1"/>
        <v>-34700</v>
      </c>
      <c r="J27" s="73">
        <f t="shared" si="1"/>
        <v>-132240</v>
      </c>
      <c r="K27" s="73">
        <f t="shared" si="1"/>
        <v>-1304225</v>
      </c>
      <c r="L27" s="73">
        <f t="shared" si="1"/>
        <v>-94977</v>
      </c>
      <c r="M27" s="73">
        <f t="shared" si="1"/>
        <v>-34744</v>
      </c>
      <c r="N27" s="73">
        <f t="shared" si="1"/>
        <v>-1433946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-1566186</v>
      </c>
      <c r="X27" s="73">
        <f t="shared" si="1"/>
        <v>-1735998</v>
      </c>
      <c r="Y27" s="73">
        <f t="shared" si="1"/>
        <v>169812</v>
      </c>
      <c r="Z27" s="170">
        <f>+IF(X27&lt;&gt;0,+(Y27/X27)*100,0)</f>
        <v>-9.781808504387678</v>
      </c>
      <c r="AA27" s="74">
        <f>SUM(AA21:AA26)</f>
        <v>-3472000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-721824</v>
      </c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-721824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-3983728</v>
      </c>
      <c r="D38" s="153">
        <f>+D17+D27+D36</f>
        <v>0</v>
      </c>
      <c r="E38" s="99">
        <f t="shared" si="3"/>
        <v>1030341</v>
      </c>
      <c r="F38" s="100">
        <f t="shared" si="3"/>
        <v>1030341</v>
      </c>
      <c r="G38" s="100">
        <f t="shared" si="3"/>
        <v>65622109</v>
      </c>
      <c r="H38" s="100">
        <f t="shared" si="3"/>
        <v>-8751596</v>
      </c>
      <c r="I38" s="100">
        <f t="shared" si="3"/>
        <v>-12291445</v>
      </c>
      <c r="J38" s="100">
        <f t="shared" si="3"/>
        <v>44579068</v>
      </c>
      <c r="K38" s="100">
        <f t="shared" si="3"/>
        <v>-11380433</v>
      </c>
      <c r="L38" s="100">
        <f t="shared" si="3"/>
        <v>-11917211</v>
      </c>
      <c r="M38" s="100">
        <f t="shared" si="3"/>
        <v>46484357</v>
      </c>
      <c r="N38" s="100">
        <f t="shared" si="3"/>
        <v>23186713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67765781</v>
      </c>
      <c r="X38" s="100">
        <f t="shared" si="3"/>
        <v>46349500</v>
      </c>
      <c r="Y38" s="100">
        <f t="shared" si="3"/>
        <v>21416281</v>
      </c>
      <c r="Z38" s="137">
        <f>+IF(X38&lt;&gt;0,+(Y38/X38)*100,0)</f>
        <v>46.20606694786352</v>
      </c>
      <c r="AA38" s="102">
        <f>+AA17+AA27+AA36</f>
        <v>1030341</v>
      </c>
    </row>
    <row r="39" spans="1:27" ht="12.75">
      <c r="A39" s="249" t="s">
        <v>200</v>
      </c>
      <c r="B39" s="182"/>
      <c r="C39" s="153">
        <v>13745146</v>
      </c>
      <c r="D39" s="153"/>
      <c r="E39" s="99">
        <v>14511597</v>
      </c>
      <c r="F39" s="100">
        <v>14511597</v>
      </c>
      <c r="G39" s="100">
        <v>10392587</v>
      </c>
      <c r="H39" s="100">
        <v>76014696</v>
      </c>
      <c r="I39" s="100">
        <v>67263100</v>
      </c>
      <c r="J39" s="100">
        <v>10392587</v>
      </c>
      <c r="K39" s="100">
        <v>54971655</v>
      </c>
      <c r="L39" s="100">
        <v>43591222</v>
      </c>
      <c r="M39" s="100">
        <v>31674011</v>
      </c>
      <c r="N39" s="100">
        <v>54971655</v>
      </c>
      <c r="O39" s="100"/>
      <c r="P39" s="100"/>
      <c r="Q39" s="100"/>
      <c r="R39" s="100"/>
      <c r="S39" s="100"/>
      <c r="T39" s="100"/>
      <c r="U39" s="100"/>
      <c r="V39" s="100"/>
      <c r="W39" s="100">
        <v>10392587</v>
      </c>
      <c r="X39" s="100">
        <v>14511597</v>
      </c>
      <c r="Y39" s="100">
        <v>-4119010</v>
      </c>
      <c r="Z39" s="137">
        <v>-28.38</v>
      </c>
      <c r="AA39" s="102">
        <v>14511597</v>
      </c>
    </row>
    <row r="40" spans="1:27" ht="12.75">
      <c r="A40" s="269" t="s">
        <v>201</v>
      </c>
      <c r="B40" s="256"/>
      <c r="C40" s="257">
        <v>9761418</v>
      </c>
      <c r="D40" s="257"/>
      <c r="E40" s="258">
        <v>15541938</v>
      </c>
      <c r="F40" s="259">
        <v>15541938</v>
      </c>
      <c r="G40" s="259">
        <v>76014696</v>
      </c>
      <c r="H40" s="259">
        <v>67263100</v>
      </c>
      <c r="I40" s="259">
        <v>54971655</v>
      </c>
      <c r="J40" s="259">
        <v>54971655</v>
      </c>
      <c r="K40" s="259">
        <v>43591222</v>
      </c>
      <c r="L40" s="259">
        <v>31674011</v>
      </c>
      <c r="M40" s="259">
        <v>78158368</v>
      </c>
      <c r="N40" s="259">
        <v>78158368</v>
      </c>
      <c r="O40" s="259"/>
      <c r="P40" s="259"/>
      <c r="Q40" s="259"/>
      <c r="R40" s="259"/>
      <c r="S40" s="259"/>
      <c r="T40" s="259"/>
      <c r="U40" s="259"/>
      <c r="V40" s="259"/>
      <c r="W40" s="259">
        <v>78158368</v>
      </c>
      <c r="X40" s="259">
        <v>60861097</v>
      </c>
      <c r="Y40" s="259">
        <v>17297271</v>
      </c>
      <c r="Z40" s="260">
        <v>28.42</v>
      </c>
      <c r="AA40" s="261">
        <v>15541938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6556693</v>
      </c>
      <c r="D5" s="200">
        <f t="shared" si="0"/>
        <v>0</v>
      </c>
      <c r="E5" s="106">
        <f t="shared" si="0"/>
        <v>3472000</v>
      </c>
      <c r="F5" s="106">
        <f t="shared" si="0"/>
        <v>3472000</v>
      </c>
      <c r="G5" s="106">
        <f t="shared" si="0"/>
        <v>63280</v>
      </c>
      <c r="H5" s="106">
        <f t="shared" si="0"/>
        <v>34260</v>
      </c>
      <c r="I5" s="106">
        <f t="shared" si="0"/>
        <v>34700</v>
      </c>
      <c r="J5" s="106">
        <f t="shared" si="0"/>
        <v>132240</v>
      </c>
      <c r="K5" s="106">
        <f t="shared" si="0"/>
        <v>1304226</v>
      </c>
      <c r="L5" s="106">
        <f t="shared" si="0"/>
        <v>94977</v>
      </c>
      <c r="M5" s="106">
        <f t="shared" si="0"/>
        <v>34744</v>
      </c>
      <c r="N5" s="106">
        <f t="shared" si="0"/>
        <v>1433947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1566187</v>
      </c>
      <c r="X5" s="106">
        <f t="shared" si="0"/>
        <v>1736000</v>
      </c>
      <c r="Y5" s="106">
        <f t="shared" si="0"/>
        <v>-169813</v>
      </c>
      <c r="Z5" s="201">
        <f>+IF(X5&lt;&gt;0,+(Y5/X5)*100,0)</f>
        <v>-9.781854838709677</v>
      </c>
      <c r="AA5" s="199">
        <f>SUM(AA11:AA18)</f>
        <v>3472000</v>
      </c>
    </row>
    <row r="6" spans="1:27" ht="12.75">
      <c r="A6" s="291" t="s">
        <v>206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2.75">
      <c r="A7" s="291" t="s">
        <v>207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208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209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210</v>
      </c>
      <c r="B10" s="142"/>
      <c r="C10" s="62">
        <v>5396303</v>
      </c>
      <c r="D10" s="156"/>
      <c r="E10" s="60">
        <v>150000</v>
      </c>
      <c r="F10" s="60">
        <v>150000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75000</v>
      </c>
      <c r="Y10" s="60">
        <v>-75000</v>
      </c>
      <c r="Z10" s="140">
        <v>-100</v>
      </c>
      <c r="AA10" s="155">
        <v>150000</v>
      </c>
    </row>
    <row r="11" spans="1:27" ht="12.75">
      <c r="A11" s="292" t="s">
        <v>211</v>
      </c>
      <c r="B11" s="142"/>
      <c r="C11" s="293">
        <f aca="true" t="shared" si="1" ref="C11:Y11">SUM(C6:C10)</f>
        <v>5396303</v>
      </c>
      <c r="D11" s="294">
        <f t="shared" si="1"/>
        <v>0</v>
      </c>
      <c r="E11" s="295">
        <f t="shared" si="1"/>
        <v>150000</v>
      </c>
      <c r="F11" s="295">
        <f t="shared" si="1"/>
        <v>150000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75000</v>
      </c>
      <c r="Y11" s="295">
        <f t="shared" si="1"/>
        <v>-75000</v>
      </c>
      <c r="Z11" s="296">
        <f>+IF(X11&lt;&gt;0,+(Y11/X11)*100,0)</f>
        <v>-100</v>
      </c>
      <c r="AA11" s="297">
        <f>SUM(AA6:AA10)</f>
        <v>150000</v>
      </c>
    </row>
    <row r="12" spans="1:27" ht="12.75">
      <c r="A12" s="298" t="s">
        <v>212</v>
      </c>
      <c r="B12" s="136"/>
      <c r="C12" s="62"/>
      <c r="D12" s="156"/>
      <c r="E12" s="60">
        <v>100000</v>
      </c>
      <c r="F12" s="60">
        <v>100000</v>
      </c>
      <c r="G12" s="60">
        <v>63280</v>
      </c>
      <c r="H12" s="60"/>
      <c r="I12" s="60"/>
      <c r="J12" s="60">
        <v>63280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63280</v>
      </c>
      <c r="X12" s="60">
        <v>50000</v>
      </c>
      <c r="Y12" s="60">
        <v>13280</v>
      </c>
      <c r="Z12" s="140">
        <v>26.56</v>
      </c>
      <c r="AA12" s="155">
        <v>100000</v>
      </c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343869</v>
      </c>
      <c r="D15" s="156"/>
      <c r="E15" s="60">
        <v>3002000</v>
      </c>
      <c r="F15" s="60">
        <v>3002000</v>
      </c>
      <c r="G15" s="60"/>
      <c r="H15" s="60">
        <v>31061</v>
      </c>
      <c r="I15" s="60">
        <v>34700</v>
      </c>
      <c r="J15" s="60">
        <v>65761</v>
      </c>
      <c r="K15" s="60">
        <v>1304226</v>
      </c>
      <c r="L15" s="60">
        <v>61886</v>
      </c>
      <c r="M15" s="60">
        <v>25894</v>
      </c>
      <c r="N15" s="60">
        <v>1392006</v>
      </c>
      <c r="O15" s="60"/>
      <c r="P15" s="60"/>
      <c r="Q15" s="60"/>
      <c r="R15" s="60"/>
      <c r="S15" s="60"/>
      <c r="T15" s="60"/>
      <c r="U15" s="60"/>
      <c r="V15" s="60"/>
      <c r="W15" s="60">
        <v>1457767</v>
      </c>
      <c r="X15" s="60">
        <v>1501000</v>
      </c>
      <c r="Y15" s="60">
        <v>-43233</v>
      </c>
      <c r="Z15" s="140">
        <v>-2.88</v>
      </c>
      <c r="AA15" s="155">
        <v>3002000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>
        <v>816521</v>
      </c>
      <c r="D18" s="276"/>
      <c r="E18" s="82">
        <v>220000</v>
      </c>
      <c r="F18" s="82">
        <v>220000</v>
      </c>
      <c r="G18" s="82"/>
      <c r="H18" s="82">
        <v>3199</v>
      </c>
      <c r="I18" s="82"/>
      <c r="J18" s="82">
        <v>3199</v>
      </c>
      <c r="K18" s="82"/>
      <c r="L18" s="82">
        <v>33091</v>
      </c>
      <c r="M18" s="82">
        <v>8850</v>
      </c>
      <c r="N18" s="82">
        <v>41941</v>
      </c>
      <c r="O18" s="82"/>
      <c r="P18" s="82"/>
      <c r="Q18" s="82"/>
      <c r="R18" s="82"/>
      <c r="S18" s="82"/>
      <c r="T18" s="82"/>
      <c r="U18" s="82"/>
      <c r="V18" s="82"/>
      <c r="W18" s="82">
        <v>45140</v>
      </c>
      <c r="X18" s="82">
        <v>110000</v>
      </c>
      <c r="Y18" s="82">
        <v>-64860</v>
      </c>
      <c r="Z18" s="270">
        <v>-58.96</v>
      </c>
      <c r="AA18" s="278">
        <v>220000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206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207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209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210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212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2.75">
      <c r="A37" s="291" t="s">
        <v>207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208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209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210</v>
      </c>
      <c r="B40" s="142"/>
      <c r="C40" s="62">
        <f t="shared" si="4"/>
        <v>5396303</v>
      </c>
      <c r="D40" s="156">
        <f t="shared" si="4"/>
        <v>0</v>
      </c>
      <c r="E40" s="60">
        <f t="shared" si="4"/>
        <v>150000</v>
      </c>
      <c r="F40" s="60">
        <f t="shared" si="4"/>
        <v>150000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75000</v>
      </c>
      <c r="Y40" s="60">
        <f t="shared" si="4"/>
        <v>-75000</v>
      </c>
      <c r="Z40" s="140">
        <f t="shared" si="5"/>
        <v>-100</v>
      </c>
      <c r="AA40" s="155">
        <f>AA10+AA25</f>
        <v>150000</v>
      </c>
    </row>
    <row r="41" spans="1:27" ht="12.75">
      <c r="A41" s="292" t="s">
        <v>211</v>
      </c>
      <c r="B41" s="142"/>
      <c r="C41" s="293">
        <f aca="true" t="shared" si="6" ref="C41:Y41">SUM(C36:C40)</f>
        <v>5396303</v>
      </c>
      <c r="D41" s="294">
        <f t="shared" si="6"/>
        <v>0</v>
      </c>
      <c r="E41" s="295">
        <f t="shared" si="6"/>
        <v>150000</v>
      </c>
      <c r="F41" s="295">
        <f t="shared" si="6"/>
        <v>150000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75000</v>
      </c>
      <c r="Y41" s="295">
        <f t="shared" si="6"/>
        <v>-75000</v>
      </c>
      <c r="Z41" s="296">
        <f t="shared" si="5"/>
        <v>-100</v>
      </c>
      <c r="AA41" s="297">
        <f>SUM(AA36:AA40)</f>
        <v>150000</v>
      </c>
    </row>
    <row r="42" spans="1:27" ht="12.75">
      <c r="A42" s="298" t="s">
        <v>212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100000</v>
      </c>
      <c r="F42" s="54">
        <f t="shared" si="7"/>
        <v>100000</v>
      </c>
      <c r="G42" s="54">
        <f t="shared" si="7"/>
        <v>63280</v>
      </c>
      <c r="H42" s="54">
        <f t="shared" si="7"/>
        <v>0</v>
      </c>
      <c r="I42" s="54">
        <f t="shared" si="7"/>
        <v>0</v>
      </c>
      <c r="J42" s="54">
        <f t="shared" si="7"/>
        <v>63280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63280</v>
      </c>
      <c r="X42" s="54">
        <f t="shared" si="7"/>
        <v>50000</v>
      </c>
      <c r="Y42" s="54">
        <f t="shared" si="7"/>
        <v>13280</v>
      </c>
      <c r="Z42" s="184">
        <f t="shared" si="5"/>
        <v>26.56</v>
      </c>
      <c r="AA42" s="130">
        <f aca="true" t="shared" si="8" ref="AA42:AA48">AA12+AA27</f>
        <v>100000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343869</v>
      </c>
      <c r="D45" s="129">
        <f t="shared" si="7"/>
        <v>0</v>
      </c>
      <c r="E45" s="54">
        <f t="shared" si="7"/>
        <v>3002000</v>
      </c>
      <c r="F45" s="54">
        <f t="shared" si="7"/>
        <v>3002000</v>
      </c>
      <c r="G45" s="54">
        <f t="shared" si="7"/>
        <v>0</v>
      </c>
      <c r="H45" s="54">
        <f t="shared" si="7"/>
        <v>31061</v>
      </c>
      <c r="I45" s="54">
        <f t="shared" si="7"/>
        <v>34700</v>
      </c>
      <c r="J45" s="54">
        <f t="shared" si="7"/>
        <v>65761</v>
      </c>
      <c r="K45" s="54">
        <f t="shared" si="7"/>
        <v>1304226</v>
      </c>
      <c r="L45" s="54">
        <f t="shared" si="7"/>
        <v>61886</v>
      </c>
      <c r="M45" s="54">
        <f t="shared" si="7"/>
        <v>25894</v>
      </c>
      <c r="N45" s="54">
        <f t="shared" si="7"/>
        <v>1392006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1457767</v>
      </c>
      <c r="X45" s="54">
        <f t="shared" si="7"/>
        <v>1501000</v>
      </c>
      <c r="Y45" s="54">
        <f t="shared" si="7"/>
        <v>-43233</v>
      </c>
      <c r="Z45" s="184">
        <f t="shared" si="5"/>
        <v>-2.880279813457695</v>
      </c>
      <c r="AA45" s="130">
        <f t="shared" si="8"/>
        <v>3002000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816521</v>
      </c>
      <c r="D48" s="129">
        <f t="shared" si="7"/>
        <v>0</v>
      </c>
      <c r="E48" s="54">
        <f t="shared" si="7"/>
        <v>220000</v>
      </c>
      <c r="F48" s="54">
        <f t="shared" si="7"/>
        <v>220000</v>
      </c>
      <c r="G48" s="54">
        <f t="shared" si="7"/>
        <v>0</v>
      </c>
      <c r="H48" s="54">
        <f t="shared" si="7"/>
        <v>3199</v>
      </c>
      <c r="I48" s="54">
        <f t="shared" si="7"/>
        <v>0</v>
      </c>
      <c r="J48" s="54">
        <f t="shared" si="7"/>
        <v>3199</v>
      </c>
      <c r="K48" s="54">
        <f t="shared" si="7"/>
        <v>0</v>
      </c>
      <c r="L48" s="54">
        <f t="shared" si="7"/>
        <v>33091</v>
      </c>
      <c r="M48" s="54">
        <f t="shared" si="7"/>
        <v>8850</v>
      </c>
      <c r="N48" s="54">
        <f t="shared" si="7"/>
        <v>41941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45140</v>
      </c>
      <c r="X48" s="54">
        <f t="shared" si="7"/>
        <v>110000</v>
      </c>
      <c r="Y48" s="54">
        <f t="shared" si="7"/>
        <v>-64860</v>
      </c>
      <c r="Z48" s="184">
        <f t="shared" si="5"/>
        <v>-58.96363636363636</v>
      </c>
      <c r="AA48" s="130">
        <f t="shared" si="8"/>
        <v>220000</v>
      </c>
    </row>
    <row r="49" spans="1:27" ht="12.75">
      <c r="A49" s="308" t="s">
        <v>221</v>
      </c>
      <c r="B49" s="149"/>
      <c r="C49" s="239">
        <f aca="true" t="shared" si="9" ref="C49:Y49">SUM(C41:C48)</f>
        <v>6556693</v>
      </c>
      <c r="D49" s="218">
        <f t="shared" si="9"/>
        <v>0</v>
      </c>
      <c r="E49" s="220">
        <f t="shared" si="9"/>
        <v>3472000</v>
      </c>
      <c r="F49" s="220">
        <f t="shared" si="9"/>
        <v>3472000</v>
      </c>
      <c r="G49" s="220">
        <f t="shared" si="9"/>
        <v>63280</v>
      </c>
      <c r="H49" s="220">
        <f t="shared" si="9"/>
        <v>34260</v>
      </c>
      <c r="I49" s="220">
        <f t="shared" si="9"/>
        <v>34700</v>
      </c>
      <c r="J49" s="220">
        <f t="shared" si="9"/>
        <v>132240</v>
      </c>
      <c r="K49" s="220">
        <f t="shared" si="9"/>
        <v>1304226</v>
      </c>
      <c r="L49" s="220">
        <f t="shared" si="9"/>
        <v>94977</v>
      </c>
      <c r="M49" s="220">
        <f t="shared" si="9"/>
        <v>34744</v>
      </c>
      <c r="N49" s="220">
        <f t="shared" si="9"/>
        <v>1433947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1566187</v>
      </c>
      <c r="X49" s="220">
        <f t="shared" si="9"/>
        <v>1736000</v>
      </c>
      <c r="Y49" s="220">
        <f t="shared" si="9"/>
        <v>-169813</v>
      </c>
      <c r="Z49" s="221">
        <f t="shared" si="5"/>
        <v>-9.781854838709677</v>
      </c>
      <c r="AA49" s="222">
        <f>SUM(AA41:AA48)</f>
        <v>3472000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1447000</v>
      </c>
      <c r="F51" s="54">
        <f t="shared" si="10"/>
        <v>1447000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723500</v>
      </c>
      <c r="Y51" s="54">
        <f t="shared" si="10"/>
        <v>-723500</v>
      </c>
      <c r="Z51" s="184">
        <f>+IF(X51&lt;&gt;0,+(Y51/X51)*100,0)</f>
        <v>-100</v>
      </c>
      <c r="AA51" s="130">
        <f>SUM(AA57:AA61)</f>
        <v>1447000</v>
      </c>
    </row>
    <row r="52" spans="1:27" ht="12.75">
      <c r="A52" s="310" t="s">
        <v>206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207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208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209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210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211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212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/>
      <c r="D61" s="156"/>
      <c r="E61" s="60">
        <v>1447000</v>
      </c>
      <c r="F61" s="60">
        <v>1447000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723500</v>
      </c>
      <c r="Y61" s="60">
        <v>-723500</v>
      </c>
      <c r="Z61" s="140">
        <v>-100</v>
      </c>
      <c r="AA61" s="155">
        <v>1447000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>
        <v>26000</v>
      </c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225</v>
      </c>
      <c r="B66" s="316"/>
      <c r="C66" s="273"/>
      <c r="D66" s="274"/>
      <c r="E66" s="275">
        <v>607000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226</v>
      </c>
      <c r="B67" s="316"/>
      <c r="C67" s="62"/>
      <c r="D67" s="156"/>
      <c r="E67" s="60">
        <v>30000</v>
      </c>
      <c r="F67" s="60"/>
      <c r="G67" s="60"/>
      <c r="H67" s="60">
        <v>5985</v>
      </c>
      <c r="I67" s="60">
        <v>79878</v>
      </c>
      <c r="J67" s="60">
        <v>85863</v>
      </c>
      <c r="K67" s="60">
        <v>7919</v>
      </c>
      <c r="L67" s="60">
        <v>41686</v>
      </c>
      <c r="M67" s="60">
        <v>69292</v>
      </c>
      <c r="N67" s="60">
        <v>118897</v>
      </c>
      <c r="O67" s="60"/>
      <c r="P67" s="60"/>
      <c r="Q67" s="60"/>
      <c r="R67" s="60"/>
      <c r="S67" s="60"/>
      <c r="T67" s="60"/>
      <c r="U67" s="60"/>
      <c r="V67" s="60"/>
      <c r="W67" s="60">
        <v>204760</v>
      </c>
      <c r="X67" s="60"/>
      <c r="Y67" s="60">
        <v>204760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60000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723000</v>
      </c>
      <c r="F69" s="220">
        <f t="shared" si="12"/>
        <v>0</v>
      </c>
      <c r="G69" s="220">
        <f t="shared" si="12"/>
        <v>0</v>
      </c>
      <c r="H69" s="220">
        <f t="shared" si="12"/>
        <v>5985</v>
      </c>
      <c r="I69" s="220">
        <f t="shared" si="12"/>
        <v>79878</v>
      </c>
      <c r="J69" s="220">
        <f t="shared" si="12"/>
        <v>85863</v>
      </c>
      <c r="K69" s="220">
        <f t="shared" si="12"/>
        <v>7919</v>
      </c>
      <c r="L69" s="220">
        <f t="shared" si="12"/>
        <v>41686</v>
      </c>
      <c r="M69" s="220">
        <f t="shared" si="12"/>
        <v>69292</v>
      </c>
      <c r="N69" s="220">
        <f t="shared" si="12"/>
        <v>118897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204760</v>
      </c>
      <c r="X69" s="220">
        <f t="shared" si="12"/>
        <v>0</v>
      </c>
      <c r="Y69" s="220">
        <f t="shared" si="12"/>
        <v>204760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5396303</v>
      </c>
      <c r="D5" s="357">
        <f t="shared" si="0"/>
        <v>0</v>
      </c>
      <c r="E5" s="356">
        <f t="shared" si="0"/>
        <v>150000</v>
      </c>
      <c r="F5" s="358">
        <f t="shared" si="0"/>
        <v>150000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75000</v>
      </c>
      <c r="Y5" s="358">
        <f t="shared" si="0"/>
        <v>-75000</v>
      </c>
      <c r="Z5" s="359">
        <f>+IF(X5&lt;&gt;0,+(Y5/X5)*100,0)</f>
        <v>-100</v>
      </c>
      <c r="AA5" s="360">
        <f>+AA6+AA8+AA11+AA13+AA15</f>
        <v>150000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5396303</v>
      </c>
      <c r="D15" s="340">
        <f t="shared" si="5"/>
        <v>0</v>
      </c>
      <c r="E15" s="60">
        <f t="shared" si="5"/>
        <v>150000</v>
      </c>
      <c r="F15" s="59">
        <f t="shared" si="5"/>
        <v>150000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75000</v>
      </c>
      <c r="Y15" s="59">
        <f t="shared" si="5"/>
        <v>-75000</v>
      </c>
      <c r="Z15" s="61">
        <f>+IF(X15&lt;&gt;0,+(Y15/X15)*100,0)</f>
        <v>-100</v>
      </c>
      <c r="AA15" s="62">
        <f>SUM(AA16:AA20)</f>
        <v>150000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5396303</v>
      </c>
      <c r="D20" s="340"/>
      <c r="E20" s="60">
        <v>150000</v>
      </c>
      <c r="F20" s="59">
        <v>150000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75000</v>
      </c>
      <c r="Y20" s="59">
        <v>-75000</v>
      </c>
      <c r="Z20" s="61">
        <v>-100</v>
      </c>
      <c r="AA20" s="62">
        <v>150000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100000</v>
      </c>
      <c r="F22" s="345">
        <f t="shared" si="6"/>
        <v>100000</v>
      </c>
      <c r="G22" s="345">
        <f t="shared" si="6"/>
        <v>63280</v>
      </c>
      <c r="H22" s="343">
        <f t="shared" si="6"/>
        <v>0</v>
      </c>
      <c r="I22" s="343">
        <f t="shared" si="6"/>
        <v>0</v>
      </c>
      <c r="J22" s="345">
        <f t="shared" si="6"/>
        <v>63280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63280</v>
      </c>
      <c r="X22" s="343">
        <f t="shared" si="6"/>
        <v>50000</v>
      </c>
      <c r="Y22" s="345">
        <f t="shared" si="6"/>
        <v>13280</v>
      </c>
      <c r="Z22" s="336">
        <f>+IF(X22&lt;&gt;0,+(Y22/X22)*100,0)</f>
        <v>26.56</v>
      </c>
      <c r="AA22" s="350">
        <f>SUM(AA23:AA32)</f>
        <v>100000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100000</v>
      </c>
      <c r="F32" s="59">
        <v>100000</v>
      </c>
      <c r="G32" s="59">
        <v>63280</v>
      </c>
      <c r="H32" s="60"/>
      <c r="I32" s="60"/>
      <c r="J32" s="59">
        <v>63280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63280</v>
      </c>
      <c r="X32" s="60">
        <v>50000</v>
      </c>
      <c r="Y32" s="59">
        <v>13280</v>
      </c>
      <c r="Z32" s="61">
        <v>26.56</v>
      </c>
      <c r="AA32" s="62">
        <v>100000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343869</v>
      </c>
      <c r="D40" s="344">
        <f t="shared" si="9"/>
        <v>0</v>
      </c>
      <c r="E40" s="343">
        <f t="shared" si="9"/>
        <v>3002000</v>
      </c>
      <c r="F40" s="345">
        <f t="shared" si="9"/>
        <v>3002000</v>
      </c>
      <c r="G40" s="345">
        <f t="shared" si="9"/>
        <v>0</v>
      </c>
      <c r="H40" s="343">
        <f t="shared" si="9"/>
        <v>31061</v>
      </c>
      <c r="I40" s="343">
        <f t="shared" si="9"/>
        <v>34700</v>
      </c>
      <c r="J40" s="345">
        <f t="shared" si="9"/>
        <v>65761</v>
      </c>
      <c r="K40" s="345">
        <f t="shared" si="9"/>
        <v>1304226</v>
      </c>
      <c r="L40" s="343">
        <f t="shared" si="9"/>
        <v>61886</v>
      </c>
      <c r="M40" s="343">
        <f t="shared" si="9"/>
        <v>25894</v>
      </c>
      <c r="N40" s="345">
        <f t="shared" si="9"/>
        <v>1392006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1457767</v>
      </c>
      <c r="X40" s="343">
        <f t="shared" si="9"/>
        <v>1501000</v>
      </c>
      <c r="Y40" s="345">
        <f t="shared" si="9"/>
        <v>-43233</v>
      </c>
      <c r="Z40" s="336">
        <f>+IF(X40&lt;&gt;0,+(Y40/X40)*100,0)</f>
        <v>-2.880279813457695</v>
      </c>
      <c r="AA40" s="350">
        <f>SUM(AA41:AA49)</f>
        <v>3002000</v>
      </c>
    </row>
    <row r="41" spans="1:27" ht="12.75">
      <c r="A41" s="361" t="s">
        <v>249</v>
      </c>
      <c r="B41" s="142"/>
      <c r="C41" s="362"/>
      <c r="D41" s="363"/>
      <c r="E41" s="362">
        <v>1700000</v>
      </c>
      <c r="F41" s="364">
        <v>1700000</v>
      </c>
      <c r="G41" s="364"/>
      <c r="H41" s="362"/>
      <c r="I41" s="362"/>
      <c r="J41" s="364"/>
      <c r="K41" s="364">
        <v>1287989</v>
      </c>
      <c r="L41" s="362"/>
      <c r="M41" s="362"/>
      <c r="N41" s="364">
        <v>1287989</v>
      </c>
      <c r="O41" s="364"/>
      <c r="P41" s="362"/>
      <c r="Q41" s="362"/>
      <c r="R41" s="364"/>
      <c r="S41" s="364"/>
      <c r="T41" s="362"/>
      <c r="U41" s="362"/>
      <c r="V41" s="364"/>
      <c r="W41" s="364">
        <v>1287989</v>
      </c>
      <c r="X41" s="362">
        <v>850000</v>
      </c>
      <c r="Y41" s="364">
        <v>437989</v>
      </c>
      <c r="Z41" s="365">
        <v>51.53</v>
      </c>
      <c r="AA41" s="366">
        <v>1700000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>
        <v>25600</v>
      </c>
      <c r="D43" s="369"/>
      <c r="E43" s="305"/>
      <c r="F43" s="370"/>
      <c r="G43" s="370"/>
      <c r="H43" s="305"/>
      <c r="I43" s="305"/>
      <c r="J43" s="370"/>
      <c r="K43" s="370">
        <v>4737</v>
      </c>
      <c r="L43" s="305"/>
      <c r="M43" s="305"/>
      <c r="N43" s="370">
        <v>4737</v>
      </c>
      <c r="O43" s="370"/>
      <c r="P43" s="305"/>
      <c r="Q43" s="305"/>
      <c r="R43" s="370"/>
      <c r="S43" s="370"/>
      <c r="T43" s="305"/>
      <c r="U43" s="305"/>
      <c r="V43" s="370"/>
      <c r="W43" s="370">
        <v>4737</v>
      </c>
      <c r="X43" s="305"/>
      <c r="Y43" s="370">
        <v>4737</v>
      </c>
      <c r="Z43" s="371"/>
      <c r="AA43" s="303"/>
    </row>
    <row r="44" spans="1:27" ht="12.75">
      <c r="A44" s="361" t="s">
        <v>252</v>
      </c>
      <c r="B44" s="136"/>
      <c r="C44" s="60">
        <v>151195</v>
      </c>
      <c r="D44" s="368"/>
      <c r="E44" s="54">
        <v>550000</v>
      </c>
      <c r="F44" s="53">
        <v>550000</v>
      </c>
      <c r="G44" s="53"/>
      <c r="H44" s="54">
        <v>31061</v>
      </c>
      <c r="I44" s="54"/>
      <c r="J44" s="53">
        <v>31061</v>
      </c>
      <c r="K44" s="53">
        <v>5000</v>
      </c>
      <c r="L44" s="54">
        <v>35208</v>
      </c>
      <c r="M44" s="54"/>
      <c r="N44" s="53">
        <v>40208</v>
      </c>
      <c r="O44" s="53"/>
      <c r="P44" s="54"/>
      <c r="Q44" s="54"/>
      <c r="R44" s="53"/>
      <c r="S44" s="53"/>
      <c r="T44" s="54"/>
      <c r="U44" s="54"/>
      <c r="V44" s="53"/>
      <c r="W44" s="53">
        <v>71269</v>
      </c>
      <c r="X44" s="54">
        <v>275000</v>
      </c>
      <c r="Y44" s="53">
        <v>-203731</v>
      </c>
      <c r="Z44" s="94">
        <v>-74.08</v>
      </c>
      <c r="AA44" s="95">
        <v>550000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167074</v>
      </c>
      <c r="D49" s="368"/>
      <c r="E49" s="54">
        <v>752000</v>
      </c>
      <c r="F49" s="53">
        <v>752000</v>
      </c>
      <c r="G49" s="53"/>
      <c r="H49" s="54"/>
      <c r="I49" s="54">
        <v>34700</v>
      </c>
      <c r="J49" s="53">
        <v>34700</v>
      </c>
      <c r="K49" s="53">
        <v>6500</v>
      </c>
      <c r="L49" s="54">
        <v>26678</v>
      </c>
      <c r="M49" s="54">
        <v>25894</v>
      </c>
      <c r="N49" s="53">
        <v>59072</v>
      </c>
      <c r="O49" s="53"/>
      <c r="P49" s="54"/>
      <c r="Q49" s="54"/>
      <c r="R49" s="53"/>
      <c r="S49" s="53"/>
      <c r="T49" s="54"/>
      <c r="U49" s="54"/>
      <c r="V49" s="53"/>
      <c r="W49" s="53">
        <v>93772</v>
      </c>
      <c r="X49" s="54">
        <v>376000</v>
      </c>
      <c r="Y49" s="53">
        <v>-282228</v>
      </c>
      <c r="Z49" s="94">
        <v>-75.06</v>
      </c>
      <c r="AA49" s="95">
        <v>752000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816521</v>
      </c>
      <c r="D57" s="344">
        <f aca="true" t="shared" si="13" ref="D57:AA57">+D58</f>
        <v>0</v>
      </c>
      <c r="E57" s="343">
        <f t="shared" si="13"/>
        <v>220000</v>
      </c>
      <c r="F57" s="345">
        <f t="shared" si="13"/>
        <v>220000</v>
      </c>
      <c r="G57" s="345">
        <f t="shared" si="13"/>
        <v>0</v>
      </c>
      <c r="H57" s="343">
        <f t="shared" si="13"/>
        <v>3199</v>
      </c>
      <c r="I57" s="343">
        <f t="shared" si="13"/>
        <v>0</v>
      </c>
      <c r="J57" s="345">
        <f t="shared" si="13"/>
        <v>3199</v>
      </c>
      <c r="K57" s="345">
        <f t="shared" si="13"/>
        <v>0</v>
      </c>
      <c r="L57" s="343">
        <f t="shared" si="13"/>
        <v>33091</v>
      </c>
      <c r="M57" s="343">
        <f t="shared" si="13"/>
        <v>8850</v>
      </c>
      <c r="N57" s="345">
        <f t="shared" si="13"/>
        <v>41941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45140</v>
      </c>
      <c r="X57" s="343">
        <f t="shared" si="13"/>
        <v>110000</v>
      </c>
      <c r="Y57" s="345">
        <f t="shared" si="13"/>
        <v>-64860</v>
      </c>
      <c r="Z57" s="336">
        <f>+IF(X57&lt;&gt;0,+(Y57/X57)*100,0)</f>
        <v>-58.96363636363636</v>
      </c>
      <c r="AA57" s="350">
        <f t="shared" si="13"/>
        <v>220000</v>
      </c>
    </row>
    <row r="58" spans="1:27" ht="12.75">
      <c r="A58" s="361" t="s">
        <v>218</v>
      </c>
      <c r="B58" s="136"/>
      <c r="C58" s="60">
        <v>816521</v>
      </c>
      <c r="D58" s="340"/>
      <c r="E58" s="60">
        <v>220000</v>
      </c>
      <c r="F58" s="59">
        <v>220000</v>
      </c>
      <c r="G58" s="59"/>
      <c r="H58" s="60">
        <v>3199</v>
      </c>
      <c r="I58" s="60"/>
      <c r="J58" s="59">
        <v>3199</v>
      </c>
      <c r="K58" s="59"/>
      <c r="L58" s="60">
        <v>33091</v>
      </c>
      <c r="M58" s="60">
        <v>8850</v>
      </c>
      <c r="N58" s="59">
        <v>41941</v>
      </c>
      <c r="O58" s="59"/>
      <c r="P58" s="60"/>
      <c r="Q58" s="60"/>
      <c r="R58" s="59"/>
      <c r="S58" s="59"/>
      <c r="T58" s="60"/>
      <c r="U58" s="60"/>
      <c r="V58" s="59"/>
      <c r="W58" s="59">
        <v>45140</v>
      </c>
      <c r="X58" s="60">
        <v>110000</v>
      </c>
      <c r="Y58" s="59">
        <v>-64860</v>
      </c>
      <c r="Z58" s="61">
        <v>-58.96</v>
      </c>
      <c r="AA58" s="62">
        <v>220000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6556693</v>
      </c>
      <c r="D60" s="346">
        <f t="shared" si="14"/>
        <v>0</v>
      </c>
      <c r="E60" s="219">
        <f t="shared" si="14"/>
        <v>3472000</v>
      </c>
      <c r="F60" s="264">
        <f t="shared" si="14"/>
        <v>3472000</v>
      </c>
      <c r="G60" s="264">
        <f t="shared" si="14"/>
        <v>63280</v>
      </c>
      <c r="H60" s="219">
        <f t="shared" si="14"/>
        <v>34260</v>
      </c>
      <c r="I60" s="219">
        <f t="shared" si="14"/>
        <v>34700</v>
      </c>
      <c r="J60" s="264">
        <f t="shared" si="14"/>
        <v>132240</v>
      </c>
      <c r="K60" s="264">
        <f t="shared" si="14"/>
        <v>1304226</v>
      </c>
      <c r="L60" s="219">
        <f t="shared" si="14"/>
        <v>94977</v>
      </c>
      <c r="M60" s="219">
        <f t="shared" si="14"/>
        <v>34744</v>
      </c>
      <c r="N60" s="264">
        <f t="shared" si="14"/>
        <v>1433947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1566187</v>
      </c>
      <c r="X60" s="219">
        <f t="shared" si="14"/>
        <v>1736000</v>
      </c>
      <c r="Y60" s="264">
        <f t="shared" si="14"/>
        <v>-169813</v>
      </c>
      <c r="Z60" s="337">
        <f>+IF(X60&lt;&gt;0,+(Y60/X60)*100,0)</f>
        <v>-9.781854838709677</v>
      </c>
      <c r="AA60" s="232">
        <f>+AA57+AA54+AA51+AA40+AA37+AA34+AA22+AA5</f>
        <v>3472000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2019-02-04T14:10:07Z</dcterms:created>
  <dcterms:modified xsi:type="dcterms:W3CDTF">2019-02-04T14:10:11Z</dcterms:modified>
  <cp:category/>
  <cp:version/>
  <cp:contentType/>
  <cp:contentStatus/>
</cp:coreProperties>
</file>