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<sst xmlns="http://schemas.openxmlformats.org/spreadsheetml/2006/main" count="859" uniqueCount="304">
  <si>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Gauteng: Sedibeng(DC42)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</si>
  <si>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</si>
  <si>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</si>
  <si>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</si>
  <si>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</si>
  <si>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</si>
  <si>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</si>
  <si>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</si>
  <si>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</si>
  <si>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</si>
  <si>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</si>
  <si>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</si>
  <si>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</si>
  <si>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</si>
  <si>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</si>
  <si>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</si>
  <si>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</si>
  <si>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</si>
  <si>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</si>
  <si>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</si>
  <si>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</si>
  <si>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</si>
  <si>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</si>
  <si>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</si>
  <si>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</si>
  <si>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</si>
  <si>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</si>
  <si>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</si>
  <si>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</si>
  <si>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</si>
  <si>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</si>
  <si>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</si>
  <si>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</si>
  <si>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</si>
  <si>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</si>
  <si>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</si>
  <si>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</si>
  <si>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</si>
  <si>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</si>
  <si>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</si>
  <si>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</si>
  <si>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</si>
  <si>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</si>
  <si>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</si>
  <si>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</si>
  <si>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</si>
  <si>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</si>
  <si>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</si>
  <si>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</si>
  <si>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</si>
  <si>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</si>
  <si>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</si>
  <si>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</si>
  <si>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</si>
  <si>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</si>
  <si>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</si>
  <si>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</si>
  <si>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</si>
  <si>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</si>
  <si>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</si>
  <si>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</si>
  <si>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</si>
  <si>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</si>
  <si>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</si>
  <si>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</si>
  <si>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</si>
  <si>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</si>
  <si>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</si>
  <si>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</si>
  <si>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</si>
  <si>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Sedibeng(DC42)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</si>
  <si>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</si>
  <si>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</si>
  <si>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</si>
  <si>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</si>
  <si>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</si>
  <si>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</si>
  <si>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</si>
  <si>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</si>
  <si>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</si>
  <si>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</si>
  <si>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</si>
  <si>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</si>
  <si>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</si>
  <si>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</si>
  <si>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</si>
  <si>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</si>
  <si>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</si>
  <si>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</si>
  <si>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</si>
  <si>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</si>
  <si>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</si>
  <si>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</si>
  <si>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</si>
  <si>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</si>
  <si>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</si>
  <si>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</si>
  <si>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</si>
  <si>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</si>
  <si>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</si>
  <si>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Sedibeng(DC42)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</si>
  <si>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</si>
  <si>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</si>
  <si>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</si>
  <si>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</si>
  <si>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</si>
  <si>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</si>
  <si>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</si>
  <si>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</si>
  <si>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</si>
  <si>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</si>
  <si>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</si>
  <si>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</si>
  <si>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</si>
  <si>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</si>
  <si>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</si>
  <si>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</si>
  <si>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</si>
  <si>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</si>
  <si>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</si>
  <si>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</si>
  <si>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</si>
  <si>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</si>
  <si>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</si>
  <si>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</si>
  <si>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</si>
  <si>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</si>
  <si>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</si>
  <si>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</si>
  <si>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Sedibeng(DC42)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</si>
  <si>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</si>
  <si>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</si>
  <si>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</si>
  <si>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</si>
  <si>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</si>
  <si>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</si>
  <si>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</si>
  <si>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</si>
  <si>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</si>
  <si>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</si>
  <si>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Sedibeng(DC42)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</si>
  <si>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</si>
  <si>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</si>
  <si>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</si>
  <si>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</si>
  <si>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</si>
  <si>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</si>
  <si>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</si>
  <si>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</si>
  <si>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</si>
  <si>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</si>
  <si>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</si>
  <si>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</si>
  <si>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</si>
  <si>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</si>
  <si>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</si>
  <si>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</si>
  <si>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</si>
  <si>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</si>
  <si>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</si>
  <si>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</si>
  <si>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</si>
  <si>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</si>
  <si>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</si>
  <si>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</si>
  <si>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</si>
  <si>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</si>
  <si>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</si>
  <si>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</si>
  <si>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</si>
  <si>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</si>
  <si>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</si>
  <si>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</si>
  <si>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</si>
  <si>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Sedibeng(DC42)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</si>
  <si>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</si>
  <si>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</si>
  <si>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</si>
  <si>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</si>
  <si>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</si>
  <si>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</si>
  <si>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</si>
  <si>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</si>
  <si>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</si>
  <si>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</si>
  <si>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</si>
  <si>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</si>
  <si>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</si>
  <si>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</si>
  <si>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</si>
  <si>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</si>
  <si>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</si>
  <si>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</si>
  <si>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</si>
  <si>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</si>
  <si>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</si>
  <si>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</si>
  <si>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</si>
  <si>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</si>
  <si>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</si>
  <si>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</si>
  <si>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</si>
  <si>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Sedibeng(DC42)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</si>
  <si>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</si>
  <si>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</si>
  <si>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</si>
  <si>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</si>
  <si>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</si>
  <si>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</si>
  <si>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</si>
  <si>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</si>
  <si>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</si>
  <si>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</si>
  <si>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</si>
  <si>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</si>
  <si>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</si>
  <si>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</si>
  <si>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</si>
  <si>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</si>
  <si>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</si>
  <si>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</si>
  <si>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</si>
  <si>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</si>
  <si>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</si>
  <si>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</si>
  <si>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</si>
  <si>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</si>
  <si>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</si>
  <si>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Sedibeng(DC42)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</si>
  <si>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</si>
  <si>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</si>
  <si>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</si>
  <si>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</si>
  <si>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</si>
  <si>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</si>
  <si>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</si>
  <si>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</si>
  <si>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</si>
  <si>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</si>
  <si>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</si>
  <si>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</si>
  <si>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</si>
  <si>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</si>
  <si>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</si>
  <si>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</si>
  <si>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</si>
  <si>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</si>
  <si>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</si>
  <si>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</si>
  <si>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</si>
  <si>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</si>
  <si>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</si>
  <si>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</si>
  <si>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</si>
  <si>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</si>
  <si>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</si>
  <si>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</si>
  <si>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</si>
  <si>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</si>
  <si>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</si>
  <si>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</si>
  <si>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</si>
  <si>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</si>
  <si>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</si>
  <si>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Sedibeng(DC42)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</si>
  <si>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</si>
  <si>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</si>
  <si>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Gauteng: Sedibeng(DC42)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</si>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</sst>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2835809</v>
      </c>
      <c r="C7" s="19">
        <v>0</v>
      </c>
      <c r="D7" s="59">
        <v>1679991</v>
      </c>
      <c r="E7" s="60">
        <v>1679991</v>
      </c>
      <c r="F7" s="60">
        <v>137073</v>
      </c>
      <c r="G7" s="60">
        <v>376391</v>
      </c>
      <c r="H7" s="60">
        <v>325934</v>
      </c>
      <c r="I7" s="60">
        <v>839398</v>
      </c>
      <c r="J7" s="60">
        <v>231701</v>
      </c>
      <c r="K7" s="60">
        <v>7981</v>
      </c>
      <c r="L7" s="60">
        <v>109992</v>
      </c>
      <c r="M7" s="60">
        <v>349674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1189072</v>
      </c>
      <c r="W7" s="60">
        <v>840000</v>
      </c>
      <c r="X7" s="60">
        <v>349072</v>
      </c>
      <c r="Y7" s="61">
        <v>41.56</v>
      </c>
      <c r="Z7" s="62">
        <v>1679991</v>
      </c>
    </row>
    <row r="8" spans="1:26" ht="12.75">
      <c r="A8" s="58" t="s">
        <v>34</v>
      </c>
      <c r="B8" s="19">
        <v>263244374</v>
      </c>
      <c r="C8" s="19">
        <v>0</v>
      </c>
      <c r="D8" s="59">
        <v>277241000</v>
      </c>
      <c r="E8" s="60">
        <v>277241000</v>
      </c>
      <c r="F8" s="60">
        <v>108121000</v>
      </c>
      <c r="G8" s="60">
        <v>7927800</v>
      </c>
      <c r="H8" s="60">
        <v>4083000</v>
      </c>
      <c r="I8" s="60">
        <v>120131800</v>
      </c>
      <c r="J8" s="60">
        <v>-1828200</v>
      </c>
      <c r="K8" s="60">
        <v>5097849</v>
      </c>
      <c r="L8" s="60">
        <v>86303080</v>
      </c>
      <c r="M8" s="60">
        <v>89572729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209704529</v>
      </c>
      <c r="W8" s="60">
        <v>138620502</v>
      </c>
      <c r="X8" s="60">
        <v>71084027</v>
      </c>
      <c r="Y8" s="61">
        <v>51.28</v>
      </c>
      <c r="Z8" s="62">
        <v>277241000</v>
      </c>
    </row>
    <row r="9" spans="1:26" ht="12.75">
      <c r="A9" s="58" t="s">
        <v>35</v>
      </c>
      <c r="B9" s="19">
        <v>85916254</v>
      </c>
      <c r="C9" s="19">
        <v>0</v>
      </c>
      <c r="D9" s="59">
        <v>97045319</v>
      </c>
      <c r="E9" s="60">
        <v>97045319</v>
      </c>
      <c r="F9" s="60">
        <v>492962</v>
      </c>
      <c r="G9" s="60">
        <v>7434407</v>
      </c>
      <c r="H9" s="60">
        <v>6760324</v>
      </c>
      <c r="I9" s="60">
        <v>14687693</v>
      </c>
      <c r="J9" s="60">
        <v>5856770</v>
      </c>
      <c r="K9" s="60">
        <v>2091706</v>
      </c>
      <c r="L9" s="60">
        <v>12470851</v>
      </c>
      <c r="M9" s="60">
        <v>20419327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35107020</v>
      </c>
      <c r="W9" s="60">
        <v>48522660</v>
      </c>
      <c r="X9" s="60">
        <v>-13415640</v>
      </c>
      <c r="Y9" s="61">
        <v>-27.65</v>
      </c>
      <c r="Z9" s="62">
        <v>97045319</v>
      </c>
    </row>
    <row r="10" spans="1:26" ht="22.5">
      <c r="A10" s="63" t="s">
        <v>279</v>
      </c>
      <c r="B10" s="64">
        <f>SUM(B5:B9)</f>
        <v>351996437</v>
      </c>
      <c r="C10" s="64">
        <f>SUM(C5:C9)</f>
        <v>0</v>
      </c>
      <c r="D10" s="65">
        <f aca="true" t="shared" si="0" ref="D10:Z10">SUM(D5:D9)</f>
        <v>375966310</v>
      </c>
      <c r="E10" s="66">
        <f t="shared" si="0"/>
        <v>375966310</v>
      </c>
      <c r="F10" s="66">
        <f t="shared" si="0"/>
        <v>108751035</v>
      </c>
      <c r="G10" s="66">
        <f t="shared" si="0"/>
        <v>15738598</v>
      </c>
      <c r="H10" s="66">
        <f t="shared" si="0"/>
        <v>11169258</v>
      </c>
      <c r="I10" s="66">
        <f t="shared" si="0"/>
        <v>135658891</v>
      </c>
      <c r="J10" s="66">
        <f t="shared" si="0"/>
        <v>4260271</v>
      </c>
      <c r="K10" s="66">
        <f t="shared" si="0"/>
        <v>7197536</v>
      </c>
      <c r="L10" s="66">
        <f t="shared" si="0"/>
        <v>98883923</v>
      </c>
      <c r="M10" s="66">
        <f t="shared" si="0"/>
        <v>110341730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246000621</v>
      </c>
      <c r="W10" s="66">
        <f t="shared" si="0"/>
        <v>187983162</v>
      </c>
      <c r="X10" s="66">
        <f t="shared" si="0"/>
        <v>58017459</v>
      </c>
      <c r="Y10" s="67">
        <f>+IF(W10&lt;&gt;0,(X10/W10)*100,0)</f>
        <v>30.863114750671127</v>
      </c>
      <c r="Z10" s="68">
        <f t="shared" si="0"/>
        <v>375966310</v>
      </c>
    </row>
    <row r="11" spans="1:26" ht="12.75">
      <c r="A11" s="58" t="s">
        <v>37</v>
      </c>
      <c r="B11" s="19">
        <v>255327151</v>
      </c>
      <c r="C11" s="19">
        <v>0</v>
      </c>
      <c r="D11" s="59">
        <v>252666465</v>
      </c>
      <c r="E11" s="60">
        <v>252666465</v>
      </c>
      <c r="F11" s="60">
        <v>19828856</v>
      </c>
      <c r="G11" s="60">
        <v>23158257</v>
      </c>
      <c r="H11" s="60">
        <v>23565869</v>
      </c>
      <c r="I11" s="60">
        <v>66552982</v>
      </c>
      <c r="J11" s="60">
        <v>21230577</v>
      </c>
      <c r="K11" s="60">
        <v>21622593</v>
      </c>
      <c r="L11" s="60">
        <v>21185880</v>
      </c>
      <c r="M11" s="60">
        <v>64039050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130592032</v>
      </c>
      <c r="W11" s="60">
        <v>126333282</v>
      </c>
      <c r="X11" s="60">
        <v>4258750</v>
      </c>
      <c r="Y11" s="61">
        <v>3.37</v>
      </c>
      <c r="Z11" s="62">
        <v>252666465</v>
      </c>
    </row>
    <row r="12" spans="1:26" ht="12.75">
      <c r="A12" s="58" t="s">
        <v>38</v>
      </c>
      <c r="B12" s="19">
        <v>12898449</v>
      </c>
      <c r="C12" s="19">
        <v>0</v>
      </c>
      <c r="D12" s="59">
        <v>14027821</v>
      </c>
      <c r="E12" s="60">
        <v>14027821</v>
      </c>
      <c r="F12" s="60">
        <v>1069319</v>
      </c>
      <c r="G12" s="60">
        <v>1057330</v>
      </c>
      <c r="H12" s="60">
        <v>1074270</v>
      </c>
      <c r="I12" s="60">
        <v>3200919</v>
      </c>
      <c r="J12" s="60">
        <v>1040646</v>
      </c>
      <c r="K12" s="60">
        <v>1094538</v>
      </c>
      <c r="L12" s="60">
        <v>1043234</v>
      </c>
      <c r="M12" s="60">
        <v>3178418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6379337</v>
      </c>
      <c r="W12" s="60">
        <v>7013910</v>
      </c>
      <c r="X12" s="60">
        <v>-634573</v>
      </c>
      <c r="Y12" s="61">
        <v>-9.05</v>
      </c>
      <c r="Z12" s="62">
        <v>14027821</v>
      </c>
    </row>
    <row r="13" spans="1:26" ht="12.75">
      <c r="A13" s="58" t="s">
        <v>280</v>
      </c>
      <c r="B13" s="19">
        <v>25865754</v>
      </c>
      <c r="C13" s="19">
        <v>0</v>
      </c>
      <c r="D13" s="59">
        <v>12099180</v>
      </c>
      <c r="E13" s="60">
        <v>12099180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6049590</v>
      </c>
      <c r="X13" s="60">
        <v>-6049590</v>
      </c>
      <c r="Y13" s="61">
        <v>-100</v>
      </c>
      <c r="Z13" s="62">
        <v>12099180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7627837</v>
      </c>
      <c r="C15" s="19">
        <v>0</v>
      </c>
      <c r="D15" s="59">
        <v>7453792</v>
      </c>
      <c r="E15" s="60">
        <v>7453792</v>
      </c>
      <c r="F15" s="60">
        <v>371387</v>
      </c>
      <c r="G15" s="60">
        <v>872989</v>
      </c>
      <c r="H15" s="60">
        <v>955753</v>
      </c>
      <c r="I15" s="60">
        <v>2200129</v>
      </c>
      <c r="J15" s="60">
        <v>709876</v>
      </c>
      <c r="K15" s="60">
        <v>361910</v>
      </c>
      <c r="L15" s="60">
        <v>263984</v>
      </c>
      <c r="M15" s="60">
        <v>1335770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3535899</v>
      </c>
      <c r="W15" s="60">
        <v>3726894</v>
      </c>
      <c r="X15" s="60">
        <v>-190995</v>
      </c>
      <c r="Y15" s="61">
        <v>-5.12</v>
      </c>
      <c r="Z15" s="62">
        <v>7453792</v>
      </c>
    </row>
    <row r="16" spans="1:26" ht="12.75">
      <c r="A16" s="69" t="s">
        <v>42</v>
      </c>
      <c r="B16" s="19">
        <v>10625460</v>
      </c>
      <c r="C16" s="19">
        <v>0</v>
      </c>
      <c r="D16" s="59">
        <v>9287500</v>
      </c>
      <c r="E16" s="60">
        <v>9287500</v>
      </c>
      <c r="F16" s="60">
        <v>187985</v>
      </c>
      <c r="G16" s="60">
        <v>0</v>
      </c>
      <c r="H16" s="60">
        <v>1928728</v>
      </c>
      <c r="I16" s="60">
        <v>2116713</v>
      </c>
      <c r="J16" s="60">
        <v>194732</v>
      </c>
      <c r="K16" s="60">
        <v>2210464</v>
      </c>
      <c r="L16" s="60">
        <v>178678</v>
      </c>
      <c r="M16" s="60">
        <v>2583874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4700587</v>
      </c>
      <c r="W16" s="60">
        <v>4644000</v>
      </c>
      <c r="X16" s="60">
        <v>56587</v>
      </c>
      <c r="Y16" s="61">
        <v>1.22</v>
      </c>
      <c r="Z16" s="62">
        <v>9287500</v>
      </c>
    </row>
    <row r="17" spans="1:26" ht="12.75">
      <c r="A17" s="58" t="s">
        <v>43</v>
      </c>
      <c r="B17" s="19">
        <v>135173488</v>
      </c>
      <c r="C17" s="19">
        <v>0</v>
      </c>
      <c r="D17" s="59">
        <v>90715851</v>
      </c>
      <c r="E17" s="60">
        <v>90715851</v>
      </c>
      <c r="F17" s="60">
        <v>7221082</v>
      </c>
      <c r="G17" s="60">
        <v>6072662</v>
      </c>
      <c r="H17" s="60">
        <v>4661506</v>
      </c>
      <c r="I17" s="60">
        <v>17955250</v>
      </c>
      <c r="J17" s="60">
        <v>7843681</v>
      </c>
      <c r="K17" s="60">
        <v>6134284</v>
      </c>
      <c r="L17" s="60">
        <v>6133416</v>
      </c>
      <c r="M17" s="60">
        <v>20111381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38066631</v>
      </c>
      <c r="W17" s="60">
        <v>45357840</v>
      </c>
      <c r="X17" s="60">
        <v>-7291209</v>
      </c>
      <c r="Y17" s="61">
        <v>-16.07</v>
      </c>
      <c r="Z17" s="62">
        <v>90715851</v>
      </c>
    </row>
    <row r="18" spans="1:26" ht="12.75">
      <c r="A18" s="70" t="s">
        <v>44</v>
      </c>
      <c r="B18" s="71">
        <f>SUM(B11:B17)</f>
        <v>447518139</v>
      </c>
      <c r="C18" s="71">
        <f>SUM(C11:C17)</f>
        <v>0</v>
      </c>
      <c r="D18" s="72">
        <f aca="true" t="shared" si="1" ref="D18:Z18">SUM(D11:D17)</f>
        <v>386250609</v>
      </c>
      <c r="E18" s="73">
        <f t="shared" si="1"/>
        <v>386250609</v>
      </c>
      <c r="F18" s="73">
        <f t="shared" si="1"/>
        <v>28678629</v>
      </c>
      <c r="G18" s="73">
        <f t="shared" si="1"/>
        <v>31161238</v>
      </c>
      <c r="H18" s="73">
        <f t="shared" si="1"/>
        <v>32186126</v>
      </c>
      <c r="I18" s="73">
        <f t="shared" si="1"/>
        <v>92025993</v>
      </c>
      <c r="J18" s="73">
        <f t="shared" si="1"/>
        <v>31019512</v>
      </c>
      <c r="K18" s="73">
        <f t="shared" si="1"/>
        <v>31423789</v>
      </c>
      <c r="L18" s="73">
        <f t="shared" si="1"/>
        <v>28805192</v>
      </c>
      <c r="M18" s="73">
        <f t="shared" si="1"/>
        <v>91248493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183274486</v>
      </c>
      <c r="W18" s="73">
        <f t="shared" si="1"/>
        <v>193125516</v>
      </c>
      <c r="X18" s="73">
        <f t="shared" si="1"/>
        <v>-9851030</v>
      </c>
      <c r="Y18" s="67">
        <f>+IF(W18&lt;&gt;0,(X18/W18)*100,0)</f>
        <v>-5.100843329267791</v>
      </c>
      <c r="Z18" s="74">
        <f t="shared" si="1"/>
        <v>386250609</v>
      </c>
    </row>
    <row r="19" spans="1:26" ht="12.75">
      <c r="A19" s="70" t="s">
        <v>45</v>
      </c>
      <c r="B19" s="75">
        <f>+B10-B18</f>
        <v>-95521702</v>
      </c>
      <c r="C19" s="75">
        <f>+C10-C18</f>
        <v>0</v>
      </c>
      <c r="D19" s="76">
        <f aca="true" t="shared" si="2" ref="D19:Z19">+D10-D18</f>
        <v>-10284299</v>
      </c>
      <c r="E19" s="77">
        <f t="shared" si="2"/>
        <v>-10284299</v>
      </c>
      <c r="F19" s="77">
        <f t="shared" si="2"/>
        <v>80072406</v>
      </c>
      <c r="G19" s="77">
        <f t="shared" si="2"/>
        <v>-15422640</v>
      </c>
      <c r="H19" s="77">
        <f t="shared" si="2"/>
        <v>-21016868</v>
      </c>
      <c r="I19" s="77">
        <f t="shared" si="2"/>
        <v>43632898</v>
      </c>
      <c r="J19" s="77">
        <f t="shared" si="2"/>
        <v>-26759241</v>
      </c>
      <c r="K19" s="77">
        <f t="shared" si="2"/>
        <v>-24226253</v>
      </c>
      <c r="L19" s="77">
        <f t="shared" si="2"/>
        <v>70078731</v>
      </c>
      <c r="M19" s="77">
        <f t="shared" si="2"/>
        <v>19093237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62726135</v>
      </c>
      <c r="W19" s="77">
        <f>IF(E10=E18,0,W10-W18)</f>
        <v>-5142354</v>
      </c>
      <c r="X19" s="77">
        <f t="shared" si="2"/>
        <v>67868489</v>
      </c>
      <c r="Y19" s="78">
        <f>+IF(W19&lt;&gt;0,(X19/W19)*100,0)</f>
        <v>-1319.7941837531994</v>
      </c>
      <c r="Z19" s="79">
        <f t="shared" si="2"/>
        <v>-10284299</v>
      </c>
    </row>
    <row r="20" spans="1:26" ht="12.75">
      <c r="A20" s="58" t="s">
        <v>46</v>
      </c>
      <c r="B20" s="19">
        <v>6171000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-1705000</v>
      </c>
      <c r="I20" s="60">
        <v>-1705000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-1705000</v>
      </c>
      <c r="W20" s="60"/>
      <c r="X20" s="60">
        <v>-1705000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-89350702</v>
      </c>
      <c r="C22" s="86">
        <f>SUM(C19:C21)</f>
        <v>0</v>
      </c>
      <c r="D22" s="87">
        <f aca="true" t="shared" si="3" ref="D22:Z22">SUM(D19:D21)</f>
        <v>-10284299</v>
      </c>
      <c r="E22" s="88">
        <f t="shared" si="3"/>
        <v>-10284299</v>
      </c>
      <c r="F22" s="88">
        <f t="shared" si="3"/>
        <v>80072406</v>
      </c>
      <c r="G22" s="88">
        <f t="shared" si="3"/>
        <v>-15422640</v>
      </c>
      <c r="H22" s="88">
        <f t="shared" si="3"/>
        <v>-22721868</v>
      </c>
      <c r="I22" s="88">
        <f t="shared" si="3"/>
        <v>41927898</v>
      </c>
      <c r="J22" s="88">
        <f t="shared" si="3"/>
        <v>-26759241</v>
      </c>
      <c r="K22" s="88">
        <f t="shared" si="3"/>
        <v>-24226253</v>
      </c>
      <c r="L22" s="88">
        <f t="shared" si="3"/>
        <v>70078731</v>
      </c>
      <c r="M22" s="88">
        <f t="shared" si="3"/>
        <v>19093237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61021135</v>
      </c>
      <c r="W22" s="88">
        <f t="shared" si="3"/>
        <v>-5142354</v>
      </c>
      <c r="X22" s="88">
        <f t="shared" si="3"/>
        <v>66163489</v>
      </c>
      <c r="Y22" s="89">
        <f>+IF(W22&lt;&gt;0,(X22/W22)*100,0)</f>
        <v>-1286.6381622113142</v>
      </c>
      <c r="Z22" s="90">
        <f t="shared" si="3"/>
        <v>-10284299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-89350702</v>
      </c>
      <c r="C24" s="75">
        <f>SUM(C22:C23)</f>
        <v>0</v>
      </c>
      <c r="D24" s="76">
        <f aca="true" t="shared" si="4" ref="D24:Z24">SUM(D22:D23)</f>
        <v>-10284299</v>
      </c>
      <c r="E24" s="77">
        <f t="shared" si="4"/>
        <v>-10284299</v>
      </c>
      <c r="F24" s="77">
        <f t="shared" si="4"/>
        <v>80072406</v>
      </c>
      <c r="G24" s="77">
        <f t="shared" si="4"/>
        <v>-15422640</v>
      </c>
      <c r="H24" s="77">
        <f t="shared" si="4"/>
        <v>-22721868</v>
      </c>
      <c r="I24" s="77">
        <f t="shared" si="4"/>
        <v>41927898</v>
      </c>
      <c r="J24" s="77">
        <f t="shared" si="4"/>
        <v>-26759241</v>
      </c>
      <c r="K24" s="77">
        <f t="shared" si="4"/>
        <v>-24226253</v>
      </c>
      <c r="L24" s="77">
        <f t="shared" si="4"/>
        <v>70078731</v>
      </c>
      <c r="M24" s="77">
        <f t="shared" si="4"/>
        <v>19093237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61021135</v>
      </c>
      <c r="W24" s="77">
        <f t="shared" si="4"/>
        <v>-5142354</v>
      </c>
      <c r="X24" s="77">
        <f t="shared" si="4"/>
        <v>66163489</v>
      </c>
      <c r="Y24" s="78">
        <f>+IF(W24&lt;&gt;0,(X24/W24)*100,0)</f>
        <v>-1286.6381622113142</v>
      </c>
      <c r="Z24" s="79">
        <f t="shared" si="4"/>
        <v>-10284299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3125963</v>
      </c>
      <c r="C27" s="22">
        <v>0</v>
      </c>
      <c r="D27" s="99">
        <v>3600000</v>
      </c>
      <c r="E27" s="100">
        <v>3600000</v>
      </c>
      <c r="F27" s="100">
        <v>104756</v>
      </c>
      <c r="G27" s="100">
        <v>108540</v>
      </c>
      <c r="H27" s="100">
        <v>388548</v>
      </c>
      <c r="I27" s="100">
        <v>601844</v>
      </c>
      <c r="J27" s="100">
        <v>1547541</v>
      </c>
      <c r="K27" s="100">
        <v>350323</v>
      </c>
      <c r="L27" s="100">
        <v>-15637</v>
      </c>
      <c r="M27" s="100">
        <v>1882227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2484071</v>
      </c>
      <c r="W27" s="100">
        <v>1800000</v>
      </c>
      <c r="X27" s="100">
        <v>684071</v>
      </c>
      <c r="Y27" s="101">
        <v>38</v>
      </c>
      <c r="Z27" s="102">
        <v>3600000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3125963</v>
      </c>
      <c r="C31" s="19">
        <v>0</v>
      </c>
      <c r="D31" s="59">
        <v>3600000</v>
      </c>
      <c r="E31" s="60">
        <v>3600000</v>
      </c>
      <c r="F31" s="60">
        <v>104756</v>
      </c>
      <c r="G31" s="60">
        <v>108540</v>
      </c>
      <c r="H31" s="60">
        <v>388548</v>
      </c>
      <c r="I31" s="60">
        <v>601844</v>
      </c>
      <c r="J31" s="60">
        <v>1547541</v>
      </c>
      <c r="K31" s="60">
        <v>350323</v>
      </c>
      <c r="L31" s="60">
        <v>-15637</v>
      </c>
      <c r="M31" s="60">
        <v>1882227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2484071</v>
      </c>
      <c r="W31" s="60">
        <v>1800000</v>
      </c>
      <c r="X31" s="60">
        <v>684071</v>
      </c>
      <c r="Y31" s="61">
        <v>38</v>
      </c>
      <c r="Z31" s="62">
        <v>3600000</v>
      </c>
    </row>
    <row r="32" spans="1:26" ht="12.75">
      <c r="A32" s="70" t="s">
        <v>54</v>
      </c>
      <c r="B32" s="22">
        <f>SUM(B28:B31)</f>
        <v>3125963</v>
      </c>
      <c r="C32" s="22">
        <f>SUM(C28:C31)</f>
        <v>0</v>
      </c>
      <c r="D32" s="99">
        <f aca="true" t="shared" si="5" ref="D32:Z32">SUM(D28:D31)</f>
        <v>3600000</v>
      </c>
      <c r="E32" s="100">
        <f t="shared" si="5"/>
        <v>3600000</v>
      </c>
      <c r="F32" s="100">
        <f t="shared" si="5"/>
        <v>104756</v>
      </c>
      <c r="G32" s="100">
        <f t="shared" si="5"/>
        <v>108540</v>
      </c>
      <c r="H32" s="100">
        <f t="shared" si="5"/>
        <v>388548</v>
      </c>
      <c r="I32" s="100">
        <f t="shared" si="5"/>
        <v>601844</v>
      </c>
      <c r="J32" s="100">
        <f t="shared" si="5"/>
        <v>1547541</v>
      </c>
      <c r="K32" s="100">
        <f t="shared" si="5"/>
        <v>350323</v>
      </c>
      <c r="L32" s="100">
        <f t="shared" si="5"/>
        <v>-15637</v>
      </c>
      <c r="M32" s="100">
        <f t="shared" si="5"/>
        <v>1882227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2484071</v>
      </c>
      <c r="W32" s="100">
        <f t="shared" si="5"/>
        <v>1800000</v>
      </c>
      <c r="X32" s="100">
        <f t="shared" si="5"/>
        <v>684071</v>
      </c>
      <c r="Y32" s="101">
        <f>+IF(W32&lt;&gt;0,(X32/W32)*100,0)</f>
        <v>38.00394444444444</v>
      </c>
      <c r="Z32" s="102">
        <f t="shared" si="5"/>
        <v>3600000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66932213</v>
      </c>
      <c r="C35" s="19">
        <v>0</v>
      </c>
      <c r="D35" s="59">
        <v>70962926</v>
      </c>
      <c r="E35" s="60">
        <v>70962926</v>
      </c>
      <c r="F35" s="60">
        <v>118781124</v>
      </c>
      <c r="G35" s="60">
        <v>105375024</v>
      </c>
      <c r="H35" s="60">
        <v>74696840</v>
      </c>
      <c r="I35" s="60">
        <v>74696840</v>
      </c>
      <c r="J35" s="60">
        <v>64592130</v>
      </c>
      <c r="K35" s="60">
        <v>16067493</v>
      </c>
      <c r="L35" s="60">
        <v>56301159</v>
      </c>
      <c r="M35" s="60">
        <v>56301159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56301159</v>
      </c>
      <c r="W35" s="60">
        <v>35481463</v>
      </c>
      <c r="X35" s="60">
        <v>20819696</v>
      </c>
      <c r="Y35" s="61">
        <v>58.68</v>
      </c>
      <c r="Z35" s="62">
        <v>70962926</v>
      </c>
    </row>
    <row r="36" spans="1:26" ht="12.75">
      <c r="A36" s="58" t="s">
        <v>57</v>
      </c>
      <c r="B36" s="19">
        <v>122806365</v>
      </c>
      <c r="C36" s="19">
        <v>0</v>
      </c>
      <c r="D36" s="59">
        <v>112364480</v>
      </c>
      <c r="E36" s="60">
        <v>112364480</v>
      </c>
      <c r="F36" s="60">
        <v>122911121</v>
      </c>
      <c r="G36" s="60">
        <v>123019660</v>
      </c>
      <c r="H36" s="60">
        <v>123408209</v>
      </c>
      <c r="I36" s="60">
        <v>123408209</v>
      </c>
      <c r="J36" s="60">
        <v>124955750</v>
      </c>
      <c r="K36" s="60">
        <v>113458837</v>
      </c>
      <c r="L36" s="60">
        <v>113443200</v>
      </c>
      <c r="M36" s="60">
        <v>113443200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113443200</v>
      </c>
      <c r="W36" s="60">
        <v>56182240</v>
      </c>
      <c r="X36" s="60">
        <v>57260960</v>
      </c>
      <c r="Y36" s="61">
        <v>101.92</v>
      </c>
      <c r="Z36" s="62">
        <v>112364480</v>
      </c>
    </row>
    <row r="37" spans="1:26" ht="12.75">
      <c r="A37" s="58" t="s">
        <v>58</v>
      </c>
      <c r="B37" s="19">
        <v>190381981</v>
      </c>
      <c r="C37" s="19">
        <v>0</v>
      </c>
      <c r="D37" s="59">
        <v>161851026</v>
      </c>
      <c r="E37" s="60">
        <v>161851026</v>
      </c>
      <c r="F37" s="60">
        <v>162263240</v>
      </c>
      <c r="G37" s="60">
        <v>164388315</v>
      </c>
      <c r="H37" s="60">
        <v>156899782</v>
      </c>
      <c r="I37" s="60">
        <v>156899782</v>
      </c>
      <c r="J37" s="60">
        <v>175101855</v>
      </c>
      <c r="K37" s="60">
        <v>196078694</v>
      </c>
      <c r="L37" s="60">
        <v>166217994</v>
      </c>
      <c r="M37" s="60">
        <v>166217994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166217994</v>
      </c>
      <c r="W37" s="60">
        <v>80925513</v>
      </c>
      <c r="X37" s="60">
        <v>85292481</v>
      </c>
      <c r="Y37" s="61">
        <v>105.4</v>
      </c>
      <c r="Z37" s="62">
        <v>161851026</v>
      </c>
    </row>
    <row r="38" spans="1:26" ht="12.7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-643403</v>
      </c>
      <c r="C39" s="19">
        <v>0</v>
      </c>
      <c r="D39" s="59">
        <v>21476380</v>
      </c>
      <c r="E39" s="60">
        <v>21476380</v>
      </c>
      <c r="F39" s="60">
        <v>79429005</v>
      </c>
      <c r="G39" s="60">
        <v>64006369</v>
      </c>
      <c r="H39" s="60">
        <v>41205267</v>
      </c>
      <c r="I39" s="60">
        <v>41205267</v>
      </c>
      <c r="J39" s="60">
        <v>14446025</v>
      </c>
      <c r="K39" s="60">
        <v>-66552364</v>
      </c>
      <c r="L39" s="60">
        <v>3526365</v>
      </c>
      <c r="M39" s="60">
        <v>3526365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3526365</v>
      </c>
      <c r="W39" s="60">
        <v>10738190</v>
      </c>
      <c r="X39" s="60">
        <v>-7211825</v>
      </c>
      <c r="Y39" s="61">
        <v>-67.16</v>
      </c>
      <c r="Z39" s="62">
        <v>21476380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-1812925</v>
      </c>
      <c r="C42" s="19">
        <v>0</v>
      </c>
      <c r="D42" s="59">
        <v>12119028</v>
      </c>
      <c r="E42" s="60">
        <v>12119028</v>
      </c>
      <c r="F42" s="60">
        <v>54176459</v>
      </c>
      <c r="G42" s="60">
        <v>-13967982</v>
      </c>
      <c r="H42" s="60">
        <v>-31973772</v>
      </c>
      <c r="I42" s="60">
        <v>8234705</v>
      </c>
      <c r="J42" s="60">
        <v>-8402793</v>
      </c>
      <c r="K42" s="60">
        <v>-3569637</v>
      </c>
      <c r="L42" s="60">
        <v>38371798</v>
      </c>
      <c r="M42" s="60">
        <v>26399368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34634073</v>
      </c>
      <c r="W42" s="60">
        <v>6059514</v>
      </c>
      <c r="X42" s="60">
        <v>28574559</v>
      </c>
      <c r="Y42" s="61">
        <v>471.57</v>
      </c>
      <c r="Z42" s="62">
        <v>12119028</v>
      </c>
    </row>
    <row r="43" spans="1:26" ht="12.75">
      <c r="A43" s="58" t="s">
        <v>63</v>
      </c>
      <c r="B43" s="19">
        <v>-2997134</v>
      </c>
      <c r="C43" s="19">
        <v>0</v>
      </c>
      <c r="D43" s="59">
        <v>1185996</v>
      </c>
      <c r="E43" s="60">
        <v>1185996</v>
      </c>
      <c r="F43" s="60">
        <v>-104756</v>
      </c>
      <c r="G43" s="60">
        <v>-108540</v>
      </c>
      <c r="H43" s="60">
        <v>-388548</v>
      </c>
      <c r="I43" s="60">
        <v>-601844</v>
      </c>
      <c r="J43" s="60">
        <v>-1483885</v>
      </c>
      <c r="K43" s="60">
        <v>-350322</v>
      </c>
      <c r="L43" s="60">
        <v>15637</v>
      </c>
      <c r="M43" s="60">
        <v>-1818570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-2420414</v>
      </c>
      <c r="W43" s="60">
        <v>592998</v>
      </c>
      <c r="X43" s="60">
        <v>-3013412</v>
      </c>
      <c r="Y43" s="61">
        <v>-508.17</v>
      </c>
      <c r="Z43" s="62">
        <v>1185996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17063612</v>
      </c>
      <c r="C45" s="22">
        <v>0</v>
      </c>
      <c r="D45" s="99">
        <v>22806879</v>
      </c>
      <c r="E45" s="100">
        <v>22806879</v>
      </c>
      <c r="F45" s="100">
        <v>71135315</v>
      </c>
      <c r="G45" s="100">
        <v>57058793</v>
      </c>
      <c r="H45" s="100">
        <v>24696473</v>
      </c>
      <c r="I45" s="100">
        <v>24696473</v>
      </c>
      <c r="J45" s="100">
        <v>14809795</v>
      </c>
      <c r="K45" s="100">
        <v>10889836</v>
      </c>
      <c r="L45" s="100">
        <v>49277271</v>
      </c>
      <c r="M45" s="100">
        <v>49277271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49277271</v>
      </c>
      <c r="W45" s="100">
        <v>16154367</v>
      </c>
      <c r="X45" s="100">
        <v>33122904</v>
      </c>
      <c r="Y45" s="101">
        <v>205.04</v>
      </c>
      <c r="Z45" s="102">
        <v>22806879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1846231</v>
      </c>
      <c r="C49" s="52">
        <v>0</v>
      </c>
      <c r="D49" s="129">
        <v>400961</v>
      </c>
      <c r="E49" s="54">
        <v>98314</v>
      </c>
      <c r="F49" s="54">
        <v>0</v>
      </c>
      <c r="G49" s="54">
        <v>0</v>
      </c>
      <c r="H49" s="54">
        <v>0</v>
      </c>
      <c r="I49" s="54">
        <v>996954</v>
      </c>
      <c r="J49" s="54">
        <v>0</v>
      </c>
      <c r="K49" s="54">
        <v>0</v>
      </c>
      <c r="L49" s="54">
        <v>0</v>
      </c>
      <c r="M49" s="54">
        <v>945669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1118048</v>
      </c>
      <c r="W49" s="54">
        <v>5077327</v>
      </c>
      <c r="X49" s="54">
        <v>41075203</v>
      </c>
      <c r="Y49" s="54">
        <v>51558707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16705612</v>
      </c>
      <c r="C51" s="52">
        <v>0</v>
      </c>
      <c r="D51" s="129">
        <v>4218052</v>
      </c>
      <c r="E51" s="54">
        <v>0</v>
      </c>
      <c r="F51" s="54">
        <v>0</v>
      </c>
      <c r="G51" s="54">
        <v>0</v>
      </c>
      <c r="H51" s="54">
        <v>0</v>
      </c>
      <c r="I51" s="54">
        <v>16027542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956018</v>
      </c>
      <c r="W51" s="54">
        <v>5266055</v>
      </c>
      <c r="X51" s="54">
        <v>86632376</v>
      </c>
      <c r="Y51" s="54">
        <v>129805655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5909000</v>
      </c>
      <c r="F40" s="345">
        <f t="shared" si="9"/>
        <v>5909000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2954500</v>
      </c>
      <c r="Y40" s="345">
        <f t="shared" si="9"/>
        <v>-2954500</v>
      </c>
      <c r="Z40" s="336">
        <f>+IF(X40&lt;&gt;0,+(Y40/X40)*100,0)</f>
        <v>-100</v>
      </c>
      <c r="AA40" s="350">
        <f>SUM(AA41:AA49)</f>
        <v>5909000</v>
      </c>
    </row>
    <row r="41" spans="1:27" ht="12.75">
      <c r="A41" s="361" t="s">
        <v>249</v>
      </c>
      <c r="B41" s="142"/>
      <c r="C41" s="362"/>
      <c r="D41" s="363"/>
      <c r="E41" s="362">
        <v>5909000</v>
      </c>
      <c r="F41" s="364">
        <v>5909000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2954500</v>
      </c>
      <c r="Y41" s="364">
        <v>-2954500</v>
      </c>
      <c r="Z41" s="365">
        <v>-100</v>
      </c>
      <c r="AA41" s="366">
        <v>5909000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5909000</v>
      </c>
      <c r="F60" s="264">
        <f t="shared" si="14"/>
        <v>5909000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2954500</v>
      </c>
      <c r="Y60" s="264">
        <f t="shared" si="14"/>
        <v>-2954500</v>
      </c>
      <c r="Z60" s="337">
        <f>+IF(X60&lt;&gt;0,+(Y60/X60)*100,0)</f>
        <v>-100</v>
      </c>
      <c r="AA60" s="232">
        <f>+AA57+AA54+AA51+AA40+AA37+AA34+AA22+AA5</f>
        <v>5909000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281232248</v>
      </c>
      <c r="D5" s="153">
        <f>SUM(D6:D8)</f>
        <v>0</v>
      </c>
      <c r="E5" s="154">
        <f t="shared" si="0"/>
        <v>283288815</v>
      </c>
      <c r="F5" s="100">
        <f t="shared" si="0"/>
        <v>283288815</v>
      </c>
      <c r="G5" s="100">
        <f t="shared" si="0"/>
        <v>108278979</v>
      </c>
      <c r="H5" s="100">
        <f t="shared" si="0"/>
        <v>7459979</v>
      </c>
      <c r="I5" s="100">
        <f t="shared" si="0"/>
        <v>1226498</v>
      </c>
      <c r="J5" s="100">
        <f t="shared" si="0"/>
        <v>116965456</v>
      </c>
      <c r="K5" s="100">
        <f t="shared" si="0"/>
        <v>-1263801</v>
      </c>
      <c r="L5" s="100">
        <f t="shared" si="0"/>
        <v>6734285</v>
      </c>
      <c r="M5" s="100">
        <f t="shared" si="0"/>
        <v>87267203</v>
      </c>
      <c r="N5" s="100">
        <f t="shared" si="0"/>
        <v>92737687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209703143</v>
      </c>
      <c r="X5" s="100">
        <f t="shared" si="0"/>
        <v>141644406</v>
      </c>
      <c r="Y5" s="100">
        <f t="shared" si="0"/>
        <v>68058737</v>
      </c>
      <c r="Z5" s="137">
        <f>+IF(X5&lt;&gt;0,+(Y5/X5)*100,0)</f>
        <v>48.049011550798554</v>
      </c>
      <c r="AA5" s="153">
        <f>SUM(AA6:AA8)</f>
        <v>283288815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262492672</v>
      </c>
      <c r="D7" s="157"/>
      <c r="E7" s="158">
        <v>283288815</v>
      </c>
      <c r="F7" s="159">
        <v>283288815</v>
      </c>
      <c r="G7" s="159">
        <v>108272612</v>
      </c>
      <c r="H7" s="159">
        <v>1658737</v>
      </c>
      <c r="I7" s="159">
        <v>355986</v>
      </c>
      <c r="J7" s="159">
        <v>110287335</v>
      </c>
      <c r="K7" s="159">
        <v>343343</v>
      </c>
      <c r="L7" s="159">
        <v>36516</v>
      </c>
      <c r="M7" s="159">
        <v>86422294</v>
      </c>
      <c r="N7" s="159">
        <v>86802153</v>
      </c>
      <c r="O7" s="159"/>
      <c r="P7" s="159"/>
      <c r="Q7" s="159"/>
      <c r="R7" s="159"/>
      <c r="S7" s="159"/>
      <c r="T7" s="159"/>
      <c r="U7" s="159"/>
      <c r="V7" s="159"/>
      <c r="W7" s="159">
        <v>197089488</v>
      </c>
      <c r="X7" s="159">
        <v>141644406</v>
      </c>
      <c r="Y7" s="159">
        <v>55445082</v>
      </c>
      <c r="Z7" s="141">
        <v>39.14</v>
      </c>
      <c r="AA7" s="157">
        <v>283288815</v>
      </c>
    </row>
    <row r="8" spans="1:27" ht="12.75">
      <c r="A8" s="138" t="s">
        <v>77</v>
      </c>
      <c r="B8" s="136"/>
      <c r="C8" s="155">
        <v>18739576</v>
      </c>
      <c r="D8" s="155"/>
      <c r="E8" s="156"/>
      <c r="F8" s="60"/>
      <c r="G8" s="60">
        <v>6367</v>
      </c>
      <c r="H8" s="60">
        <v>5801242</v>
      </c>
      <c r="I8" s="60">
        <v>870512</v>
      </c>
      <c r="J8" s="60">
        <v>6678121</v>
      </c>
      <c r="K8" s="60">
        <v>-1607144</v>
      </c>
      <c r="L8" s="60">
        <v>6697769</v>
      </c>
      <c r="M8" s="60">
        <v>844909</v>
      </c>
      <c r="N8" s="60">
        <v>5935534</v>
      </c>
      <c r="O8" s="60"/>
      <c r="P8" s="60"/>
      <c r="Q8" s="60"/>
      <c r="R8" s="60"/>
      <c r="S8" s="60"/>
      <c r="T8" s="60"/>
      <c r="U8" s="60"/>
      <c r="V8" s="60"/>
      <c r="W8" s="60">
        <v>12613655</v>
      </c>
      <c r="X8" s="60"/>
      <c r="Y8" s="60">
        <v>12613655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2718058</v>
      </c>
      <c r="D9" s="153">
        <f>SUM(D10:D14)</f>
        <v>0</v>
      </c>
      <c r="E9" s="154">
        <f t="shared" si="1"/>
        <v>4463551</v>
      </c>
      <c r="F9" s="100">
        <f t="shared" si="1"/>
        <v>4463551</v>
      </c>
      <c r="G9" s="100">
        <f t="shared" si="1"/>
        <v>43981</v>
      </c>
      <c r="H9" s="100">
        <f t="shared" si="1"/>
        <v>48099</v>
      </c>
      <c r="I9" s="100">
        <f t="shared" si="1"/>
        <v>2430430</v>
      </c>
      <c r="J9" s="100">
        <f t="shared" si="1"/>
        <v>2522510</v>
      </c>
      <c r="K9" s="100">
        <f t="shared" si="1"/>
        <v>72942</v>
      </c>
      <c r="L9" s="100">
        <f t="shared" si="1"/>
        <v>91837</v>
      </c>
      <c r="M9" s="100">
        <f t="shared" si="1"/>
        <v>-1805</v>
      </c>
      <c r="N9" s="100">
        <f t="shared" si="1"/>
        <v>162974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2685484</v>
      </c>
      <c r="X9" s="100">
        <f t="shared" si="1"/>
        <v>2231778</v>
      </c>
      <c r="Y9" s="100">
        <f t="shared" si="1"/>
        <v>453706</v>
      </c>
      <c r="Z9" s="137">
        <f>+IF(X9&lt;&gt;0,+(Y9/X9)*100,0)</f>
        <v>20.329351754520385</v>
      </c>
      <c r="AA9" s="153">
        <f>SUM(AA10:AA14)</f>
        <v>4463551</v>
      </c>
    </row>
    <row r="10" spans="1:27" ht="12.75">
      <c r="A10" s="138" t="s">
        <v>79</v>
      </c>
      <c r="B10" s="136"/>
      <c r="C10" s="155">
        <v>463058</v>
      </c>
      <c r="D10" s="155"/>
      <c r="E10" s="156">
        <v>2963551</v>
      </c>
      <c r="F10" s="60">
        <v>2963551</v>
      </c>
      <c r="G10" s="60">
        <v>28981</v>
      </c>
      <c r="H10" s="60">
        <v>48099</v>
      </c>
      <c r="I10" s="60">
        <v>2410430</v>
      </c>
      <c r="J10" s="60">
        <v>2487510</v>
      </c>
      <c r="K10" s="60">
        <v>57942</v>
      </c>
      <c r="L10" s="60">
        <v>61837</v>
      </c>
      <c r="M10" s="60">
        <v>18195</v>
      </c>
      <c r="N10" s="60">
        <v>137974</v>
      </c>
      <c r="O10" s="60"/>
      <c r="P10" s="60"/>
      <c r="Q10" s="60"/>
      <c r="R10" s="60"/>
      <c r="S10" s="60"/>
      <c r="T10" s="60"/>
      <c r="U10" s="60"/>
      <c r="V10" s="60"/>
      <c r="W10" s="60">
        <v>2625484</v>
      </c>
      <c r="X10" s="60">
        <v>1481778</v>
      </c>
      <c r="Y10" s="60">
        <v>1143706</v>
      </c>
      <c r="Z10" s="140">
        <v>77.18</v>
      </c>
      <c r="AA10" s="155">
        <v>2963551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2255000</v>
      </c>
      <c r="D14" s="157"/>
      <c r="E14" s="158">
        <v>1500000</v>
      </c>
      <c r="F14" s="159">
        <v>1500000</v>
      </c>
      <c r="G14" s="159">
        <v>15000</v>
      </c>
      <c r="H14" s="159"/>
      <c r="I14" s="159">
        <v>20000</v>
      </c>
      <c r="J14" s="159">
        <v>35000</v>
      </c>
      <c r="K14" s="159">
        <v>15000</v>
      </c>
      <c r="L14" s="159">
        <v>30000</v>
      </c>
      <c r="M14" s="159">
        <v>-20000</v>
      </c>
      <c r="N14" s="159">
        <v>25000</v>
      </c>
      <c r="O14" s="159"/>
      <c r="P14" s="159"/>
      <c r="Q14" s="159"/>
      <c r="R14" s="159"/>
      <c r="S14" s="159"/>
      <c r="T14" s="159"/>
      <c r="U14" s="159"/>
      <c r="V14" s="159"/>
      <c r="W14" s="159">
        <v>60000</v>
      </c>
      <c r="X14" s="159">
        <v>750000</v>
      </c>
      <c r="Y14" s="159">
        <v>-690000</v>
      </c>
      <c r="Z14" s="141">
        <v>-92</v>
      </c>
      <c r="AA14" s="157">
        <v>1500000</v>
      </c>
    </row>
    <row r="15" spans="1:27" ht="12.75">
      <c r="A15" s="135" t="s">
        <v>84</v>
      </c>
      <c r="B15" s="142"/>
      <c r="C15" s="153">
        <f aca="true" t="shared" si="2" ref="C15:Y15">SUM(C16:C18)</f>
        <v>63872533</v>
      </c>
      <c r="D15" s="153">
        <f>SUM(D16:D18)</f>
        <v>0</v>
      </c>
      <c r="E15" s="154">
        <f t="shared" si="2"/>
        <v>5436000</v>
      </c>
      <c r="F15" s="100">
        <f t="shared" si="2"/>
        <v>5436000</v>
      </c>
      <c r="G15" s="100">
        <f t="shared" si="2"/>
        <v>0</v>
      </c>
      <c r="H15" s="100">
        <f t="shared" si="2"/>
        <v>7692752</v>
      </c>
      <c r="I15" s="100">
        <f t="shared" si="2"/>
        <v>5626363</v>
      </c>
      <c r="J15" s="100">
        <f t="shared" si="2"/>
        <v>13319115</v>
      </c>
      <c r="K15" s="100">
        <f t="shared" si="2"/>
        <v>5122994</v>
      </c>
      <c r="L15" s="100">
        <f t="shared" si="2"/>
        <v>0</v>
      </c>
      <c r="M15" s="100">
        <f t="shared" si="2"/>
        <v>11418525</v>
      </c>
      <c r="N15" s="100">
        <f t="shared" si="2"/>
        <v>16541519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29860634</v>
      </c>
      <c r="X15" s="100">
        <f t="shared" si="2"/>
        <v>0</v>
      </c>
      <c r="Y15" s="100">
        <f t="shared" si="2"/>
        <v>29860634</v>
      </c>
      <c r="Z15" s="137">
        <f>+IF(X15&lt;&gt;0,+(Y15/X15)*100,0)</f>
        <v>0</v>
      </c>
      <c r="AA15" s="153">
        <f>SUM(AA16:AA18)</f>
        <v>5436000</v>
      </c>
    </row>
    <row r="16" spans="1:27" ht="12.75">
      <c r="A16" s="138" t="s">
        <v>85</v>
      </c>
      <c r="B16" s="136"/>
      <c r="C16" s="155">
        <v>3145725</v>
      </c>
      <c r="D16" s="155"/>
      <c r="E16" s="156">
        <v>5436000</v>
      </c>
      <c r="F16" s="60">
        <v>5436000</v>
      </c>
      <c r="G16" s="60"/>
      <c r="H16" s="60">
        <v>1705000</v>
      </c>
      <c r="I16" s="60"/>
      <c r="J16" s="60">
        <v>1705000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1705000</v>
      </c>
      <c r="X16" s="60"/>
      <c r="Y16" s="60">
        <v>1705000</v>
      </c>
      <c r="Z16" s="140">
        <v>0</v>
      </c>
      <c r="AA16" s="155">
        <v>5436000</v>
      </c>
    </row>
    <row r="17" spans="1:27" ht="12.75">
      <c r="A17" s="138" t="s">
        <v>86</v>
      </c>
      <c r="B17" s="136"/>
      <c r="C17" s="155">
        <v>60726808</v>
      </c>
      <c r="D17" s="155"/>
      <c r="E17" s="156"/>
      <c r="F17" s="60"/>
      <c r="G17" s="60"/>
      <c r="H17" s="60">
        <v>5987752</v>
      </c>
      <c r="I17" s="60">
        <v>5626363</v>
      </c>
      <c r="J17" s="60">
        <v>11614115</v>
      </c>
      <c r="K17" s="60">
        <v>5122994</v>
      </c>
      <c r="L17" s="60"/>
      <c r="M17" s="60">
        <v>11418525</v>
      </c>
      <c r="N17" s="60">
        <v>16541519</v>
      </c>
      <c r="O17" s="60"/>
      <c r="P17" s="60"/>
      <c r="Q17" s="60"/>
      <c r="R17" s="60"/>
      <c r="S17" s="60"/>
      <c r="T17" s="60"/>
      <c r="U17" s="60"/>
      <c r="V17" s="60"/>
      <c r="W17" s="60">
        <v>28155634</v>
      </c>
      <c r="X17" s="60"/>
      <c r="Y17" s="60">
        <v>28155634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>
        <v>10344598</v>
      </c>
      <c r="D24" s="153"/>
      <c r="E24" s="154">
        <v>82777944</v>
      </c>
      <c r="F24" s="100">
        <v>82777944</v>
      </c>
      <c r="G24" s="100">
        <v>428075</v>
      </c>
      <c r="H24" s="100">
        <v>537768</v>
      </c>
      <c r="I24" s="100">
        <v>180967</v>
      </c>
      <c r="J24" s="100">
        <v>1146810</v>
      </c>
      <c r="K24" s="100">
        <v>328136</v>
      </c>
      <c r="L24" s="100">
        <v>371414</v>
      </c>
      <c r="M24" s="100">
        <v>200000</v>
      </c>
      <c r="N24" s="100">
        <v>899550</v>
      </c>
      <c r="O24" s="100"/>
      <c r="P24" s="100"/>
      <c r="Q24" s="100"/>
      <c r="R24" s="100"/>
      <c r="S24" s="100"/>
      <c r="T24" s="100"/>
      <c r="U24" s="100"/>
      <c r="V24" s="100"/>
      <c r="W24" s="100">
        <v>2046360</v>
      </c>
      <c r="X24" s="100">
        <v>41388972</v>
      </c>
      <c r="Y24" s="100">
        <v>-39342612</v>
      </c>
      <c r="Z24" s="137">
        <v>-95.06</v>
      </c>
      <c r="AA24" s="153">
        <v>82777944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358167437</v>
      </c>
      <c r="D25" s="168">
        <f>+D5+D9+D15+D19+D24</f>
        <v>0</v>
      </c>
      <c r="E25" s="169">
        <f t="shared" si="4"/>
        <v>375966310</v>
      </c>
      <c r="F25" s="73">
        <f t="shared" si="4"/>
        <v>375966310</v>
      </c>
      <c r="G25" s="73">
        <f t="shared" si="4"/>
        <v>108751035</v>
      </c>
      <c r="H25" s="73">
        <f t="shared" si="4"/>
        <v>15738598</v>
      </c>
      <c r="I25" s="73">
        <f t="shared" si="4"/>
        <v>9464258</v>
      </c>
      <c r="J25" s="73">
        <f t="shared" si="4"/>
        <v>133953891</v>
      </c>
      <c r="K25" s="73">
        <f t="shared" si="4"/>
        <v>4260271</v>
      </c>
      <c r="L25" s="73">
        <f t="shared" si="4"/>
        <v>7197536</v>
      </c>
      <c r="M25" s="73">
        <f t="shared" si="4"/>
        <v>98883923</v>
      </c>
      <c r="N25" s="73">
        <f t="shared" si="4"/>
        <v>110341730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244295621</v>
      </c>
      <c r="X25" s="73">
        <f t="shared" si="4"/>
        <v>185265156</v>
      </c>
      <c r="Y25" s="73">
        <f t="shared" si="4"/>
        <v>59030465</v>
      </c>
      <c r="Z25" s="170">
        <f>+IF(X25&lt;&gt;0,+(Y25/X25)*100,0)</f>
        <v>31.862691438858583</v>
      </c>
      <c r="AA25" s="168">
        <f>+AA5+AA9+AA15+AA19+AA24</f>
        <v>375966310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278107715</v>
      </c>
      <c r="D28" s="153">
        <f>SUM(D29:D31)</f>
        <v>0</v>
      </c>
      <c r="E28" s="154">
        <f t="shared" si="5"/>
        <v>214489266</v>
      </c>
      <c r="F28" s="100">
        <f t="shared" si="5"/>
        <v>214489266</v>
      </c>
      <c r="G28" s="100">
        <f t="shared" si="5"/>
        <v>17370606</v>
      </c>
      <c r="H28" s="100">
        <f t="shared" si="5"/>
        <v>17042144</v>
      </c>
      <c r="I28" s="100">
        <f t="shared" si="5"/>
        <v>17586716</v>
      </c>
      <c r="J28" s="100">
        <f t="shared" si="5"/>
        <v>51999466</v>
      </c>
      <c r="K28" s="100">
        <f t="shared" si="5"/>
        <v>17195338</v>
      </c>
      <c r="L28" s="100">
        <f t="shared" si="5"/>
        <v>18829685</v>
      </c>
      <c r="M28" s="100">
        <f t="shared" si="5"/>
        <v>15556507</v>
      </c>
      <c r="N28" s="100">
        <f t="shared" si="5"/>
        <v>51581530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103580996</v>
      </c>
      <c r="X28" s="100">
        <f t="shared" si="5"/>
        <v>107244480</v>
      </c>
      <c r="Y28" s="100">
        <f t="shared" si="5"/>
        <v>-3663484</v>
      </c>
      <c r="Z28" s="137">
        <f>+IF(X28&lt;&gt;0,+(Y28/X28)*100,0)</f>
        <v>-3.416011714542324</v>
      </c>
      <c r="AA28" s="153">
        <f>SUM(AA29:AA31)</f>
        <v>214489266</v>
      </c>
    </row>
    <row r="29" spans="1:27" ht="12.75">
      <c r="A29" s="138" t="s">
        <v>75</v>
      </c>
      <c r="B29" s="136"/>
      <c r="C29" s="155">
        <v>54922492</v>
      </c>
      <c r="D29" s="155"/>
      <c r="E29" s="156">
        <v>57673582</v>
      </c>
      <c r="F29" s="60">
        <v>57673582</v>
      </c>
      <c r="G29" s="60">
        <v>3321777</v>
      </c>
      <c r="H29" s="60">
        <v>4832462</v>
      </c>
      <c r="I29" s="60">
        <v>4374823</v>
      </c>
      <c r="J29" s="60">
        <v>12529062</v>
      </c>
      <c r="K29" s="60">
        <v>5193707</v>
      </c>
      <c r="L29" s="60">
        <v>5736540</v>
      </c>
      <c r="M29" s="60">
        <v>4432359</v>
      </c>
      <c r="N29" s="60">
        <v>15362606</v>
      </c>
      <c r="O29" s="60"/>
      <c r="P29" s="60"/>
      <c r="Q29" s="60"/>
      <c r="R29" s="60"/>
      <c r="S29" s="60"/>
      <c r="T29" s="60"/>
      <c r="U29" s="60"/>
      <c r="V29" s="60"/>
      <c r="W29" s="60">
        <v>27891668</v>
      </c>
      <c r="X29" s="60">
        <v>28836984</v>
      </c>
      <c r="Y29" s="60">
        <v>-945316</v>
      </c>
      <c r="Z29" s="140">
        <v>-3.28</v>
      </c>
      <c r="AA29" s="155">
        <v>57673582</v>
      </c>
    </row>
    <row r="30" spans="1:27" ht="12.75">
      <c r="A30" s="138" t="s">
        <v>76</v>
      </c>
      <c r="B30" s="136"/>
      <c r="C30" s="157">
        <v>90839987</v>
      </c>
      <c r="D30" s="157"/>
      <c r="E30" s="158">
        <v>156815684</v>
      </c>
      <c r="F30" s="159">
        <v>156815684</v>
      </c>
      <c r="G30" s="159">
        <v>1910984</v>
      </c>
      <c r="H30" s="159">
        <v>907814</v>
      </c>
      <c r="I30" s="159">
        <v>871248</v>
      </c>
      <c r="J30" s="159">
        <v>3690046</v>
      </c>
      <c r="K30" s="159">
        <v>1066258</v>
      </c>
      <c r="L30" s="159">
        <v>1079539</v>
      </c>
      <c r="M30" s="159">
        <v>953241</v>
      </c>
      <c r="N30" s="159">
        <v>3099038</v>
      </c>
      <c r="O30" s="159"/>
      <c r="P30" s="159"/>
      <c r="Q30" s="159"/>
      <c r="R30" s="159"/>
      <c r="S30" s="159"/>
      <c r="T30" s="159"/>
      <c r="U30" s="159"/>
      <c r="V30" s="159"/>
      <c r="W30" s="159">
        <v>6789084</v>
      </c>
      <c r="X30" s="159">
        <v>78407496</v>
      </c>
      <c r="Y30" s="159">
        <v>-71618412</v>
      </c>
      <c r="Z30" s="141">
        <v>-91.34</v>
      </c>
      <c r="AA30" s="157">
        <v>156815684</v>
      </c>
    </row>
    <row r="31" spans="1:27" ht="12.75">
      <c r="A31" s="138" t="s">
        <v>77</v>
      </c>
      <c r="B31" s="136"/>
      <c r="C31" s="155">
        <v>132345236</v>
      </c>
      <c r="D31" s="155"/>
      <c r="E31" s="156"/>
      <c r="F31" s="60"/>
      <c r="G31" s="60">
        <v>12137845</v>
      </c>
      <c r="H31" s="60">
        <v>11301868</v>
      </c>
      <c r="I31" s="60">
        <v>12340645</v>
      </c>
      <c r="J31" s="60">
        <v>35780358</v>
      </c>
      <c r="K31" s="60">
        <v>10935373</v>
      </c>
      <c r="L31" s="60">
        <v>12013606</v>
      </c>
      <c r="M31" s="60">
        <v>10170907</v>
      </c>
      <c r="N31" s="60">
        <v>33119886</v>
      </c>
      <c r="O31" s="60"/>
      <c r="P31" s="60"/>
      <c r="Q31" s="60"/>
      <c r="R31" s="60"/>
      <c r="S31" s="60"/>
      <c r="T31" s="60"/>
      <c r="U31" s="60"/>
      <c r="V31" s="60"/>
      <c r="W31" s="60">
        <v>68900244</v>
      </c>
      <c r="X31" s="60"/>
      <c r="Y31" s="60">
        <v>68900244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61664942</v>
      </c>
      <c r="D32" s="153">
        <f>SUM(D33:D37)</f>
        <v>0</v>
      </c>
      <c r="E32" s="154">
        <f t="shared" si="6"/>
        <v>60368884</v>
      </c>
      <c r="F32" s="100">
        <f t="shared" si="6"/>
        <v>60368884</v>
      </c>
      <c r="G32" s="100">
        <f t="shared" si="6"/>
        <v>3263343</v>
      </c>
      <c r="H32" s="100">
        <f t="shared" si="6"/>
        <v>4181193</v>
      </c>
      <c r="I32" s="100">
        <f t="shared" si="6"/>
        <v>3814258</v>
      </c>
      <c r="J32" s="100">
        <f t="shared" si="6"/>
        <v>11258794</v>
      </c>
      <c r="K32" s="100">
        <f t="shared" si="6"/>
        <v>4674108</v>
      </c>
      <c r="L32" s="100">
        <f t="shared" si="6"/>
        <v>3538287</v>
      </c>
      <c r="M32" s="100">
        <f t="shared" si="6"/>
        <v>3956657</v>
      </c>
      <c r="N32" s="100">
        <f t="shared" si="6"/>
        <v>12169052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23427846</v>
      </c>
      <c r="X32" s="100">
        <f t="shared" si="6"/>
        <v>30184500</v>
      </c>
      <c r="Y32" s="100">
        <f t="shared" si="6"/>
        <v>-6756654</v>
      </c>
      <c r="Z32" s="137">
        <f>+IF(X32&lt;&gt;0,+(Y32/X32)*100,0)</f>
        <v>-22.384515231327338</v>
      </c>
      <c r="AA32" s="153">
        <f>SUM(AA33:AA37)</f>
        <v>60368884</v>
      </c>
    </row>
    <row r="33" spans="1:27" ht="12.75">
      <c r="A33" s="138" t="s">
        <v>79</v>
      </c>
      <c r="B33" s="136"/>
      <c r="C33" s="155">
        <v>27691775</v>
      </c>
      <c r="D33" s="155"/>
      <c r="E33" s="156">
        <v>25226419</v>
      </c>
      <c r="F33" s="60">
        <v>25226419</v>
      </c>
      <c r="G33" s="60">
        <v>2244056</v>
      </c>
      <c r="H33" s="60">
        <v>2549704</v>
      </c>
      <c r="I33" s="60">
        <v>2435838</v>
      </c>
      <c r="J33" s="60">
        <v>7229598</v>
      </c>
      <c r="K33" s="60">
        <v>2228795</v>
      </c>
      <c r="L33" s="60">
        <v>2215567</v>
      </c>
      <c r="M33" s="60">
        <v>2325284</v>
      </c>
      <c r="N33" s="60">
        <v>6769646</v>
      </c>
      <c r="O33" s="60"/>
      <c r="P33" s="60"/>
      <c r="Q33" s="60"/>
      <c r="R33" s="60"/>
      <c r="S33" s="60"/>
      <c r="T33" s="60"/>
      <c r="U33" s="60"/>
      <c r="V33" s="60"/>
      <c r="W33" s="60">
        <v>13999244</v>
      </c>
      <c r="X33" s="60">
        <v>12613266</v>
      </c>
      <c r="Y33" s="60">
        <v>1385978</v>
      </c>
      <c r="Z33" s="140">
        <v>10.99</v>
      </c>
      <c r="AA33" s="155">
        <v>25226419</v>
      </c>
    </row>
    <row r="34" spans="1:27" ht="12.75">
      <c r="A34" s="138" t="s">
        <v>80</v>
      </c>
      <c r="B34" s="136"/>
      <c r="C34" s="155">
        <v>2794349</v>
      </c>
      <c r="D34" s="155"/>
      <c r="E34" s="156">
        <v>2516272</v>
      </c>
      <c r="F34" s="60">
        <v>2516272</v>
      </c>
      <c r="G34" s="60">
        <v>190095</v>
      </c>
      <c r="H34" s="60">
        <v>214495</v>
      </c>
      <c r="I34" s="60">
        <v>213754</v>
      </c>
      <c r="J34" s="60">
        <v>618344</v>
      </c>
      <c r="K34" s="60">
        <v>202607</v>
      </c>
      <c r="L34" s="60">
        <v>202607</v>
      </c>
      <c r="M34" s="60">
        <v>252452</v>
      </c>
      <c r="N34" s="60">
        <v>657666</v>
      </c>
      <c r="O34" s="60"/>
      <c r="P34" s="60"/>
      <c r="Q34" s="60"/>
      <c r="R34" s="60"/>
      <c r="S34" s="60"/>
      <c r="T34" s="60"/>
      <c r="U34" s="60"/>
      <c r="V34" s="60"/>
      <c r="W34" s="60">
        <v>1276010</v>
      </c>
      <c r="X34" s="60">
        <v>1258134</v>
      </c>
      <c r="Y34" s="60">
        <v>17876</v>
      </c>
      <c r="Z34" s="140">
        <v>1.42</v>
      </c>
      <c r="AA34" s="155">
        <v>2516272</v>
      </c>
    </row>
    <row r="35" spans="1:27" ht="12.75">
      <c r="A35" s="138" t="s">
        <v>81</v>
      </c>
      <c r="B35" s="136"/>
      <c r="C35" s="155">
        <v>8219158</v>
      </c>
      <c r="D35" s="155"/>
      <c r="E35" s="156">
        <v>7839044</v>
      </c>
      <c r="F35" s="60">
        <v>7839044</v>
      </c>
      <c r="G35" s="60">
        <v>445798</v>
      </c>
      <c r="H35" s="60">
        <v>852015</v>
      </c>
      <c r="I35" s="60">
        <v>665209</v>
      </c>
      <c r="J35" s="60">
        <v>1963022</v>
      </c>
      <c r="K35" s="60">
        <v>515032</v>
      </c>
      <c r="L35" s="60">
        <v>597369</v>
      </c>
      <c r="M35" s="60">
        <v>600079</v>
      </c>
      <c r="N35" s="60">
        <v>1712480</v>
      </c>
      <c r="O35" s="60"/>
      <c r="P35" s="60"/>
      <c r="Q35" s="60"/>
      <c r="R35" s="60"/>
      <c r="S35" s="60"/>
      <c r="T35" s="60"/>
      <c r="U35" s="60"/>
      <c r="V35" s="60"/>
      <c r="W35" s="60">
        <v>3675502</v>
      </c>
      <c r="X35" s="60">
        <v>3919524</v>
      </c>
      <c r="Y35" s="60">
        <v>-244022</v>
      </c>
      <c r="Z35" s="140">
        <v>-6.23</v>
      </c>
      <c r="AA35" s="155">
        <v>7839044</v>
      </c>
    </row>
    <row r="36" spans="1:27" ht="12.75">
      <c r="A36" s="138" t="s">
        <v>82</v>
      </c>
      <c r="B36" s="136"/>
      <c r="C36" s="155">
        <v>1391247</v>
      </c>
      <c r="D36" s="155"/>
      <c r="E36" s="156">
        <v>1474523</v>
      </c>
      <c r="F36" s="60">
        <v>1474523</v>
      </c>
      <c r="G36" s="60">
        <v>106811</v>
      </c>
      <c r="H36" s="60">
        <v>124436</v>
      </c>
      <c r="I36" s="60">
        <v>113189</v>
      </c>
      <c r="J36" s="60">
        <v>344436</v>
      </c>
      <c r="K36" s="60">
        <v>113189</v>
      </c>
      <c r="L36" s="60">
        <v>113189</v>
      </c>
      <c r="M36" s="60">
        <v>149334</v>
      </c>
      <c r="N36" s="60">
        <v>375712</v>
      </c>
      <c r="O36" s="60"/>
      <c r="P36" s="60"/>
      <c r="Q36" s="60"/>
      <c r="R36" s="60"/>
      <c r="S36" s="60"/>
      <c r="T36" s="60"/>
      <c r="U36" s="60"/>
      <c r="V36" s="60"/>
      <c r="W36" s="60">
        <v>720148</v>
      </c>
      <c r="X36" s="60">
        <v>737262</v>
      </c>
      <c r="Y36" s="60">
        <v>-17114</v>
      </c>
      <c r="Z36" s="140">
        <v>-2.32</v>
      </c>
      <c r="AA36" s="155">
        <v>1474523</v>
      </c>
    </row>
    <row r="37" spans="1:27" ht="12.75">
      <c r="A37" s="138" t="s">
        <v>83</v>
      </c>
      <c r="B37" s="136"/>
      <c r="C37" s="157">
        <v>21568413</v>
      </c>
      <c r="D37" s="157"/>
      <c r="E37" s="158">
        <v>23312626</v>
      </c>
      <c r="F37" s="159">
        <v>23312626</v>
      </c>
      <c r="G37" s="159">
        <v>276583</v>
      </c>
      <c r="H37" s="159">
        <v>440543</v>
      </c>
      <c r="I37" s="159">
        <v>386268</v>
      </c>
      <c r="J37" s="159">
        <v>1103394</v>
      </c>
      <c r="K37" s="159">
        <v>1614485</v>
      </c>
      <c r="L37" s="159">
        <v>409555</v>
      </c>
      <c r="M37" s="159">
        <v>629508</v>
      </c>
      <c r="N37" s="159">
        <v>2653548</v>
      </c>
      <c r="O37" s="159"/>
      <c r="P37" s="159"/>
      <c r="Q37" s="159"/>
      <c r="R37" s="159"/>
      <c r="S37" s="159"/>
      <c r="T37" s="159"/>
      <c r="U37" s="159"/>
      <c r="V37" s="159"/>
      <c r="W37" s="159">
        <v>3756942</v>
      </c>
      <c r="X37" s="159">
        <v>11656314</v>
      </c>
      <c r="Y37" s="159">
        <v>-7899372</v>
      </c>
      <c r="Z37" s="141">
        <v>-67.77</v>
      </c>
      <c r="AA37" s="157">
        <v>23312626</v>
      </c>
    </row>
    <row r="38" spans="1:27" ht="12.75">
      <c r="A38" s="135" t="s">
        <v>84</v>
      </c>
      <c r="B38" s="142"/>
      <c r="C38" s="153">
        <f aca="true" t="shared" si="7" ref="C38:Y38">SUM(C39:C41)</f>
        <v>88625344</v>
      </c>
      <c r="D38" s="153">
        <f>SUM(D39:D41)</f>
        <v>0</v>
      </c>
      <c r="E38" s="154">
        <f t="shared" si="7"/>
        <v>31778052</v>
      </c>
      <c r="F38" s="100">
        <f t="shared" si="7"/>
        <v>31778052</v>
      </c>
      <c r="G38" s="100">
        <f t="shared" si="7"/>
        <v>6815768</v>
      </c>
      <c r="H38" s="100">
        <f t="shared" si="7"/>
        <v>8289651</v>
      </c>
      <c r="I38" s="100">
        <f t="shared" si="7"/>
        <v>9120462</v>
      </c>
      <c r="J38" s="100">
        <f t="shared" si="7"/>
        <v>24225881</v>
      </c>
      <c r="K38" s="100">
        <f t="shared" si="7"/>
        <v>7490384</v>
      </c>
      <c r="L38" s="100">
        <f t="shared" si="7"/>
        <v>7806304</v>
      </c>
      <c r="M38" s="100">
        <f t="shared" si="7"/>
        <v>7960912</v>
      </c>
      <c r="N38" s="100">
        <f t="shared" si="7"/>
        <v>23257600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47483481</v>
      </c>
      <c r="X38" s="100">
        <f t="shared" si="7"/>
        <v>15889176</v>
      </c>
      <c r="Y38" s="100">
        <f t="shared" si="7"/>
        <v>31594305</v>
      </c>
      <c r="Z38" s="137">
        <f>+IF(X38&lt;&gt;0,+(Y38/X38)*100,0)</f>
        <v>198.84168316846637</v>
      </c>
      <c r="AA38" s="153">
        <f>SUM(AA39:AA41)</f>
        <v>31778052</v>
      </c>
    </row>
    <row r="39" spans="1:27" ht="12.75">
      <c r="A39" s="138" t="s">
        <v>85</v>
      </c>
      <c r="B39" s="136"/>
      <c r="C39" s="155">
        <v>24952240</v>
      </c>
      <c r="D39" s="155"/>
      <c r="E39" s="156">
        <v>27021930</v>
      </c>
      <c r="F39" s="60">
        <v>27021930</v>
      </c>
      <c r="G39" s="60">
        <v>1781728</v>
      </c>
      <c r="H39" s="60">
        <v>2445063</v>
      </c>
      <c r="I39" s="60">
        <v>2209591</v>
      </c>
      <c r="J39" s="60">
        <v>6436382</v>
      </c>
      <c r="K39" s="60">
        <v>2082985</v>
      </c>
      <c r="L39" s="60">
        <v>2309623</v>
      </c>
      <c r="M39" s="60">
        <v>2979811</v>
      </c>
      <c r="N39" s="60">
        <v>7372419</v>
      </c>
      <c r="O39" s="60"/>
      <c r="P39" s="60"/>
      <c r="Q39" s="60"/>
      <c r="R39" s="60"/>
      <c r="S39" s="60"/>
      <c r="T39" s="60"/>
      <c r="U39" s="60"/>
      <c r="V39" s="60"/>
      <c r="W39" s="60">
        <v>13808801</v>
      </c>
      <c r="X39" s="60">
        <v>13511112</v>
      </c>
      <c r="Y39" s="60">
        <v>297689</v>
      </c>
      <c r="Z39" s="140">
        <v>2.2</v>
      </c>
      <c r="AA39" s="155">
        <v>27021930</v>
      </c>
    </row>
    <row r="40" spans="1:27" ht="12.75">
      <c r="A40" s="138" t="s">
        <v>86</v>
      </c>
      <c r="B40" s="136"/>
      <c r="C40" s="155">
        <v>59369982</v>
      </c>
      <c r="D40" s="155"/>
      <c r="E40" s="156">
        <v>720000</v>
      </c>
      <c r="F40" s="60">
        <v>720000</v>
      </c>
      <c r="G40" s="60">
        <v>4687010</v>
      </c>
      <c r="H40" s="60">
        <v>5578029</v>
      </c>
      <c r="I40" s="60">
        <v>6649750</v>
      </c>
      <c r="J40" s="60">
        <v>16914789</v>
      </c>
      <c r="K40" s="60">
        <v>5126936</v>
      </c>
      <c r="L40" s="60">
        <v>5204948</v>
      </c>
      <c r="M40" s="60">
        <v>4728090</v>
      </c>
      <c r="N40" s="60">
        <v>15059974</v>
      </c>
      <c r="O40" s="60"/>
      <c r="P40" s="60"/>
      <c r="Q40" s="60"/>
      <c r="R40" s="60"/>
      <c r="S40" s="60"/>
      <c r="T40" s="60"/>
      <c r="U40" s="60"/>
      <c r="V40" s="60"/>
      <c r="W40" s="60">
        <v>31974763</v>
      </c>
      <c r="X40" s="60">
        <v>360000</v>
      </c>
      <c r="Y40" s="60">
        <v>31614763</v>
      </c>
      <c r="Z40" s="140">
        <v>8781.88</v>
      </c>
      <c r="AA40" s="155">
        <v>720000</v>
      </c>
    </row>
    <row r="41" spans="1:27" ht="12.75">
      <c r="A41" s="138" t="s">
        <v>87</v>
      </c>
      <c r="B41" s="136"/>
      <c r="C41" s="155">
        <v>4303122</v>
      </c>
      <c r="D41" s="155"/>
      <c r="E41" s="156">
        <v>4036122</v>
      </c>
      <c r="F41" s="60">
        <v>4036122</v>
      </c>
      <c r="G41" s="60">
        <v>347030</v>
      </c>
      <c r="H41" s="60">
        <v>266559</v>
      </c>
      <c r="I41" s="60">
        <v>261121</v>
      </c>
      <c r="J41" s="60">
        <v>874710</v>
      </c>
      <c r="K41" s="60">
        <v>280463</v>
      </c>
      <c r="L41" s="60">
        <v>291733</v>
      </c>
      <c r="M41" s="60">
        <v>253011</v>
      </c>
      <c r="N41" s="60">
        <v>825207</v>
      </c>
      <c r="O41" s="60"/>
      <c r="P41" s="60"/>
      <c r="Q41" s="60"/>
      <c r="R41" s="60"/>
      <c r="S41" s="60"/>
      <c r="T41" s="60"/>
      <c r="U41" s="60"/>
      <c r="V41" s="60"/>
      <c r="W41" s="60">
        <v>1699917</v>
      </c>
      <c r="X41" s="60">
        <v>2018064</v>
      </c>
      <c r="Y41" s="60">
        <v>-318147</v>
      </c>
      <c r="Z41" s="140">
        <v>-15.76</v>
      </c>
      <c r="AA41" s="155">
        <v>4036122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19120138</v>
      </c>
      <c r="D47" s="153"/>
      <c r="E47" s="154">
        <v>79614407</v>
      </c>
      <c r="F47" s="100">
        <v>79614407</v>
      </c>
      <c r="G47" s="100">
        <v>1228912</v>
      </c>
      <c r="H47" s="100">
        <v>1648250</v>
      </c>
      <c r="I47" s="100">
        <v>1664690</v>
      </c>
      <c r="J47" s="100">
        <v>4541852</v>
      </c>
      <c r="K47" s="100">
        <v>1659682</v>
      </c>
      <c r="L47" s="100">
        <v>1249513</v>
      </c>
      <c r="M47" s="100">
        <v>1331116</v>
      </c>
      <c r="N47" s="100">
        <v>4240311</v>
      </c>
      <c r="O47" s="100"/>
      <c r="P47" s="100"/>
      <c r="Q47" s="100"/>
      <c r="R47" s="100"/>
      <c r="S47" s="100"/>
      <c r="T47" s="100"/>
      <c r="U47" s="100"/>
      <c r="V47" s="100"/>
      <c r="W47" s="100">
        <v>8782163</v>
      </c>
      <c r="X47" s="100">
        <v>39807366</v>
      </c>
      <c r="Y47" s="100">
        <v>-31025203</v>
      </c>
      <c r="Z47" s="137">
        <v>-77.94</v>
      </c>
      <c r="AA47" s="153">
        <v>79614407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447518139</v>
      </c>
      <c r="D48" s="168">
        <f>+D28+D32+D38+D42+D47</f>
        <v>0</v>
      </c>
      <c r="E48" s="169">
        <f t="shared" si="9"/>
        <v>386250609</v>
      </c>
      <c r="F48" s="73">
        <f t="shared" si="9"/>
        <v>386250609</v>
      </c>
      <c r="G48" s="73">
        <f t="shared" si="9"/>
        <v>28678629</v>
      </c>
      <c r="H48" s="73">
        <f t="shared" si="9"/>
        <v>31161238</v>
      </c>
      <c r="I48" s="73">
        <f t="shared" si="9"/>
        <v>32186126</v>
      </c>
      <c r="J48" s="73">
        <f t="shared" si="9"/>
        <v>92025993</v>
      </c>
      <c r="K48" s="73">
        <f t="shared" si="9"/>
        <v>31019512</v>
      </c>
      <c r="L48" s="73">
        <f t="shared" si="9"/>
        <v>31423789</v>
      </c>
      <c r="M48" s="73">
        <f t="shared" si="9"/>
        <v>28805192</v>
      </c>
      <c r="N48" s="73">
        <f t="shared" si="9"/>
        <v>91248493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183274486</v>
      </c>
      <c r="X48" s="73">
        <f t="shared" si="9"/>
        <v>193125522</v>
      </c>
      <c r="Y48" s="73">
        <f t="shared" si="9"/>
        <v>-9851036</v>
      </c>
      <c r="Z48" s="170">
        <f>+IF(X48&lt;&gt;0,+(Y48/X48)*100,0)</f>
        <v>-5.100846277583136</v>
      </c>
      <c r="AA48" s="168">
        <f>+AA28+AA32+AA38+AA42+AA47</f>
        <v>386250609</v>
      </c>
    </row>
    <row r="49" spans="1:27" ht="12.75">
      <c r="A49" s="148" t="s">
        <v>49</v>
      </c>
      <c r="B49" s="149"/>
      <c r="C49" s="171">
        <f aca="true" t="shared" si="10" ref="C49:Y49">+C25-C48</f>
        <v>-89350702</v>
      </c>
      <c r="D49" s="171">
        <f>+D25-D48</f>
        <v>0</v>
      </c>
      <c r="E49" s="172">
        <f t="shared" si="10"/>
        <v>-10284299</v>
      </c>
      <c r="F49" s="173">
        <f t="shared" si="10"/>
        <v>-10284299</v>
      </c>
      <c r="G49" s="173">
        <f t="shared" si="10"/>
        <v>80072406</v>
      </c>
      <c r="H49" s="173">
        <f t="shared" si="10"/>
        <v>-15422640</v>
      </c>
      <c r="I49" s="173">
        <f t="shared" si="10"/>
        <v>-22721868</v>
      </c>
      <c r="J49" s="173">
        <f t="shared" si="10"/>
        <v>41927898</v>
      </c>
      <c r="K49" s="173">
        <f t="shared" si="10"/>
        <v>-26759241</v>
      </c>
      <c r="L49" s="173">
        <f t="shared" si="10"/>
        <v>-24226253</v>
      </c>
      <c r="M49" s="173">
        <f t="shared" si="10"/>
        <v>70078731</v>
      </c>
      <c r="N49" s="173">
        <f t="shared" si="10"/>
        <v>19093237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61021135</v>
      </c>
      <c r="X49" s="173">
        <f>IF(F25=F48,0,X25-X48)</f>
        <v>-7860366</v>
      </c>
      <c r="Y49" s="173">
        <f t="shared" si="10"/>
        <v>68881501</v>
      </c>
      <c r="Z49" s="174">
        <f>+IF(X49&lt;&gt;0,+(Y49/X49)*100,0)</f>
        <v>-876.3141690857653</v>
      </c>
      <c r="AA49" s="171">
        <f>+AA25-AA48</f>
        <v>-10284299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358207</v>
      </c>
      <c r="D12" s="155">
        <v>0</v>
      </c>
      <c r="E12" s="156">
        <v>489788</v>
      </c>
      <c r="F12" s="60">
        <v>489788</v>
      </c>
      <c r="G12" s="60">
        <v>18509</v>
      </c>
      <c r="H12" s="60">
        <v>37777</v>
      </c>
      <c r="I12" s="60">
        <v>30665</v>
      </c>
      <c r="J12" s="60">
        <v>86951</v>
      </c>
      <c r="K12" s="60">
        <v>49620</v>
      </c>
      <c r="L12" s="60">
        <v>64803</v>
      </c>
      <c r="M12" s="60">
        <v>-6514</v>
      </c>
      <c r="N12" s="60">
        <v>107909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194860</v>
      </c>
      <c r="X12" s="60">
        <v>244890</v>
      </c>
      <c r="Y12" s="60">
        <v>-50030</v>
      </c>
      <c r="Z12" s="140">
        <v>-20.43</v>
      </c>
      <c r="AA12" s="155">
        <v>489788</v>
      </c>
    </row>
    <row r="13" spans="1:27" ht="12.75">
      <c r="A13" s="181" t="s">
        <v>109</v>
      </c>
      <c r="B13" s="185"/>
      <c r="C13" s="155">
        <v>2835809</v>
      </c>
      <c r="D13" s="155">
        <v>0</v>
      </c>
      <c r="E13" s="156">
        <v>1679991</v>
      </c>
      <c r="F13" s="60">
        <v>1679991</v>
      </c>
      <c r="G13" s="60">
        <v>137073</v>
      </c>
      <c r="H13" s="60">
        <v>376391</v>
      </c>
      <c r="I13" s="60">
        <v>325934</v>
      </c>
      <c r="J13" s="60">
        <v>839398</v>
      </c>
      <c r="K13" s="60">
        <v>231701</v>
      </c>
      <c r="L13" s="60">
        <v>7981</v>
      </c>
      <c r="M13" s="60">
        <v>109992</v>
      </c>
      <c r="N13" s="60">
        <v>349674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1189072</v>
      </c>
      <c r="X13" s="60">
        <v>840000</v>
      </c>
      <c r="Y13" s="60">
        <v>349072</v>
      </c>
      <c r="Z13" s="140">
        <v>41.56</v>
      </c>
      <c r="AA13" s="155">
        <v>1679991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2255000</v>
      </c>
      <c r="D17" s="155">
        <v>0</v>
      </c>
      <c r="E17" s="156">
        <v>1500000</v>
      </c>
      <c r="F17" s="60">
        <v>1500000</v>
      </c>
      <c r="G17" s="60">
        <v>15000</v>
      </c>
      <c r="H17" s="60">
        <v>0</v>
      </c>
      <c r="I17" s="60">
        <v>20000</v>
      </c>
      <c r="J17" s="60">
        <v>35000</v>
      </c>
      <c r="K17" s="60">
        <v>15000</v>
      </c>
      <c r="L17" s="60">
        <v>30000</v>
      </c>
      <c r="M17" s="60">
        <v>-20000</v>
      </c>
      <c r="N17" s="60">
        <v>25000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60000</v>
      </c>
      <c r="X17" s="60">
        <v>750000</v>
      </c>
      <c r="Y17" s="60">
        <v>-690000</v>
      </c>
      <c r="Z17" s="140">
        <v>-92</v>
      </c>
      <c r="AA17" s="155">
        <v>1500000</v>
      </c>
    </row>
    <row r="18" spans="1:27" ht="12.75">
      <c r="A18" s="183" t="s">
        <v>114</v>
      </c>
      <c r="B18" s="182"/>
      <c r="C18" s="155">
        <v>60726808</v>
      </c>
      <c r="D18" s="155">
        <v>0</v>
      </c>
      <c r="E18" s="156">
        <v>83198712</v>
      </c>
      <c r="F18" s="60">
        <v>83198712</v>
      </c>
      <c r="G18" s="60">
        <v>0</v>
      </c>
      <c r="H18" s="60">
        <v>5987752</v>
      </c>
      <c r="I18" s="60">
        <v>5626363</v>
      </c>
      <c r="J18" s="60">
        <v>11614115</v>
      </c>
      <c r="K18" s="60">
        <v>5122994</v>
      </c>
      <c r="L18" s="60">
        <v>0</v>
      </c>
      <c r="M18" s="60">
        <v>11418525</v>
      </c>
      <c r="N18" s="60">
        <v>16541519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28155634</v>
      </c>
      <c r="X18" s="60">
        <v>41599356</v>
      </c>
      <c r="Y18" s="60">
        <v>-13443722</v>
      </c>
      <c r="Z18" s="140">
        <v>-32.32</v>
      </c>
      <c r="AA18" s="155">
        <v>83198712</v>
      </c>
    </row>
    <row r="19" spans="1:27" ht="12.75">
      <c r="A19" s="181" t="s">
        <v>34</v>
      </c>
      <c r="B19" s="185"/>
      <c r="C19" s="155">
        <v>263244374</v>
      </c>
      <c r="D19" s="155">
        <v>0</v>
      </c>
      <c r="E19" s="156">
        <v>277241000</v>
      </c>
      <c r="F19" s="60">
        <v>277241000</v>
      </c>
      <c r="G19" s="60">
        <v>108121000</v>
      </c>
      <c r="H19" s="60">
        <v>7927800</v>
      </c>
      <c r="I19" s="60">
        <v>4083000</v>
      </c>
      <c r="J19" s="60">
        <v>120131800</v>
      </c>
      <c r="K19" s="60">
        <v>-1828200</v>
      </c>
      <c r="L19" s="60">
        <v>5097849</v>
      </c>
      <c r="M19" s="60">
        <v>86303080</v>
      </c>
      <c r="N19" s="60">
        <v>89572729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209704529</v>
      </c>
      <c r="X19" s="60">
        <v>138620502</v>
      </c>
      <c r="Y19" s="60">
        <v>71084027</v>
      </c>
      <c r="Z19" s="140">
        <v>51.28</v>
      </c>
      <c r="AA19" s="155">
        <v>277241000</v>
      </c>
    </row>
    <row r="20" spans="1:27" ht="12.75">
      <c r="A20" s="181" t="s">
        <v>35</v>
      </c>
      <c r="B20" s="185"/>
      <c r="C20" s="155">
        <v>22488498</v>
      </c>
      <c r="D20" s="155">
        <v>0</v>
      </c>
      <c r="E20" s="156">
        <v>11716819</v>
      </c>
      <c r="F20" s="54">
        <v>11716819</v>
      </c>
      <c r="G20" s="54">
        <v>459453</v>
      </c>
      <c r="H20" s="54">
        <v>1408878</v>
      </c>
      <c r="I20" s="54">
        <v>1083296</v>
      </c>
      <c r="J20" s="54">
        <v>2951627</v>
      </c>
      <c r="K20" s="54">
        <v>605501</v>
      </c>
      <c r="L20" s="54">
        <v>1996903</v>
      </c>
      <c r="M20" s="54">
        <v>1078840</v>
      </c>
      <c r="N20" s="54">
        <v>3681244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6632871</v>
      </c>
      <c r="X20" s="54">
        <v>5858412</v>
      </c>
      <c r="Y20" s="54">
        <v>774459</v>
      </c>
      <c r="Z20" s="184">
        <v>13.22</v>
      </c>
      <c r="AA20" s="130">
        <v>11716819</v>
      </c>
    </row>
    <row r="21" spans="1:27" ht="12.75">
      <c r="A21" s="181" t="s">
        <v>115</v>
      </c>
      <c r="B21" s="185"/>
      <c r="C21" s="155">
        <v>87741</v>
      </c>
      <c r="D21" s="155">
        <v>0</v>
      </c>
      <c r="E21" s="156">
        <v>140000</v>
      </c>
      <c r="F21" s="60">
        <v>140000</v>
      </c>
      <c r="G21" s="60">
        <v>0</v>
      </c>
      <c r="H21" s="60">
        <v>0</v>
      </c>
      <c r="I21" s="82">
        <v>0</v>
      </c>
      <c r="J21" s="60">
        <v>0</v>
      </c>
      <c r="K21" s="60">
        <v>63655</v>
      </c>
      <c r="L21" s="60">
        <v>0</v>
      </c>
      <c r="M21" s="60">
        <v>0</v>
      </c>
      <c r="N21" s="60">
        <v>63655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63655</v>
      </c>
      <c r="X21" s="60">
        <v>70002</v>
      </c>
      <c r="Y21" s="60">
        <v>-6347</v>
      </c>
      <c r="Z21" s="140">
        <v>-9.07</v>
      </c>
      <c r="AA21" s="155">
        <v>140000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351996437</v>
      </c>
      <c r="D22" s="188">
        <f>SUM(D5:D21)</f>
        <v>0</v>
      </c>
      <c r="E22" s="189">
        <f t="shared" si="0"/>
        <v>375966310</v>
      </c>
      <c r="F22" s="190">
        <f t="shared" si="0"/>
        <v>375966310</v>
      </c>
      <c r="G22" s="190">
        <f t="shared" si="0"/>
        <v>108751035</v>
      </c>
      <c r="H22" s="190">
        <f t="shared" si="0"/>
        <v>15738598</v>
      </c>
      <c r="I22" s="190">
        <f t="shared" si="0"/>
        <v>11169258</v>
      </c>
      <c r="J22" s="190">
        <f t="shared" si="0"/>
        <v>135658891</v>
      </c>
      <c r="K22" s="190">
        <f t="shared" si="0"/>
        <v>4260271</v>
      </c>
      <c r="L22" s="190">
        <f t="shared" si="0"/>
        <v>7197536</v>
      </c>
      <c r="M22" s="190">
        <f t="shared" si="0"/>
        <v>98883923</v>
      </c>
      <c r="N22" s="190">
        <f t="shared" si="0"/>
        <v>110341730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246000621</v>
      </c>
      <c r="X22" s="190">
        <f t="shared" si="0"/>
        <v>187983162</v>
      </c>
      <c r="Y22" s="190">
        <f t="shared" si="0"/>
        <v>58017459</v>
      </c>
      <c r="Z22" s="191">
        <f>+IF(X22&lt;&gt;0,+(Y22/X22)*100,0)</f>
        <v>30.863114750671127</v>
      </c>
      <c r="AA22" s="188">
        <f>SUM(AA5:AA21)</f>
        <v>375966310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255327151</v>
      </c>
      <c r="D25" s="155">
        <v>0</v>
      </c>
      <c r="E25" s="156">
        <v>252666465</v>
      </c>
      <c r="F25" s="60">
        <v>252666465</v>
      </c>
      <c r="G25" s="60">
        <v>19828856</v>
      </c>
      <c r="H25" s="60">
        <v>23158257</v>
      </c>
      <c r="I25" s="60">
        <v>23565869</v>
      </c>
      <c r="J25" s="60">
        <v>66552982</v>
      </c>
      <c r="K25" s="60">
        <v>21230577</v>
      </c>
      <c r="L25" s="60">
        <v>21622593</v>
      </c>
      <c r="M25" s="60">
        <v>21185880</v>
      </c>
      <c r="N25" s="60">
        <v>64039050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130592032</v>
      </c>
      <c r="X25" s="60">
        <v>126333282</v>
      </c>
      <c r="Y25" s="60">
        <v>4258750</v>
      </c>
      <c r="Z25" s="140">
        <v>3.37</v>
      </c>
      <c r="AA25" s="155">
        <v>252666465</v>
      </c>
    </row>
    <row r="26" spans="1:27" ht="12.75">
      <c r="A26" s="183" t="s">
        <v>38</v>
      </c>
      <c r="B26" s="182"/>
      <c r="C26" s="155">
        <v>12898449</v>
      </c>
      <c r="D26" s="155">
        <v>0</v>
      </c>
      <c r="E26" s="156">
        <v>14027821</v>
      </c>
      <c r="F26" s="60">
        <v>14027821</v>
      </c>
      <c r="G26" s="60">
        <v>1069319</v>
      </c>
      <c r="H26" s="60">
        <v>1057330</v>
      </c>
      <c r="I26" s="60">
        <v>1074270</v>
      </c>
      <c r="J26" s="60">
        <v>3200919</v>
      </c>
      <c r="K26" s="60">
        <v>1040646</v>
      </c>
      <c r="L26" s="60">
        <v>1094538</v>
      </c>
      <c r="M26" s="60">
        <v>1043234</v>
      </c>
      <c r="N26" s="60">
        <v>3178418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6379337</v>
      </c>
      <c r="X26" s="60">
        <v>7013910</v>
      </c>
      <c r="Y26" s="60">
        <v>-634573</v>
      </c>
      <c r="Z26" s="140">
        <v>-9.05</v>
      </c>
      <c r="AA26" s="155">
        <v>14027821</v>
      </c>
    </row>
    <row r="27" spans="1:27" ht="12.75">
      <c r="A27" s="183" t="s">
        <v>118</v>
      </c>
      <c r="B27" s="182"/>
      <c r="C27" s="155">
        <v>44584162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25865754</v>
      </c>
      <c r="D28" s="155">
        <v>0</v>
      </c>
      <c r="E28" s="156">
        <v>12099180</v>
      </c>
      <c r="F28" s="60">
        <v>12099180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6049590</v>
      </c>
      <c r="Y28" s="60">
        <v>-6049590</v>
      </c>
      <c r="Z28" s="140">
        <v>-100</v>
      </c>
      <c r="AA28" s="155">
        <v>12099180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7627837</v>
      </c>
      <c r="D31" s="155">
        <v>0</v>
      </c>
      <c r="E31" s="156">
        <v>7453792</v>
      </c>
      <c r="F31" s="60">
        <v>7453792</v>
      </c>
      <c r="G31" s="60">
        <v>371387</v>
      </c>
      <c r="H31" s="60">
        <v>872989</v>
      </c>
      <c r="I31" s="60">
        <v>955753</v>
      </c>
      <c r="J31" s="60">
        <v>2200129</v>
      </c>
      <c r="K31" s="60">
        <v>709876</v>
      </c>
      <c r="L31" s="60">
        <v>361910</v>
      </c>
      <c r="M31" s="60">
        <v>263984</v>
      </c>
      <c r="N31" s="60">
        <v>1335770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3535899</v>
      </c>
      <c r="X31" s="60">
        <v>3726894</v>
      </c>
      <c r="Y31" s="60">
        <v>-190995</v>
      </c>
      <c r="Z31" s="140">
        <v>-5.12</v>
      </c>
      <c r="AA31" s="155">
        <v>7453792</v>
      </c>
    </row>
    <row r="32" spans="1:27" ht="12.75">
      <c r="A32" s="183" t="s">
        <v>121</v>
      </c>
      <c r="B32" s="182"/>
      <c r="C32" s="155">
        <v>52004313</v>
      </c>
      <c r="D32" s="155">
        <v>0</v>
      </c>
      <c r="E32" s="156">
        <v>52816822</v>
      </c>
      <c r="F32" s="60">
        <v>52816822</v>
      </c>
      <c r="G32" s="60">
        <v>1507074</v>
      </c>
      <c r="H32" s="60">
        <v>2587806</v>
      </c>
      <c r="I32" s="60">
        <v>2302602</v>
      </c>
      <c r="J32" s="60">
        <v>6397482</v>
      </c>
      <c r="K32" s="60">
        <v>4358481</v>
      </c>
      <c r="L32" s="60">
        <v>3071012</v>
      </c>
      <c r="M32" s="60">
        <v>3168879</v>
      </c>
      <c r="N32" s="60">
        <v>10598372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16995854</v>
      </c>
      <c r="X32" s="60">
        <v>26408328</v>
      </c>
      <c r="Y32" s="60">
        <v>-9412474</v>
      </c>
      <c r="Z32" s="140">
        <v>-35.64</v>
      </c>
      <c r="AA32" s="155">
        <v>52816822</v>
      </c>
    </row>
    <row r="33" spans="1:27" ht="12.75">
      <c r="A33" s="183" t="s">
        <v>42</v>
      </c>
      <c r="B33" s="182"/>
      <c r="C33" s="155">
        <v>10625460</v>
      </c>
      <c r="D33" s="155">
        <v>0</v>
      </c>
      <c r="E33" s="156">
        <v>9287500</v>
      </c>
      <c r="F33" s="60">
        <v>9287500</v>
      </c>
      <c r="G33" s="60">
        <v>187985</v>
      </c>
      <c r="H33" s="60">
        <v>0</v>
      </c>
      <c r="I33" s="60">
        <v>1928728</v>
      </c>
      <c r="J33" s="60">
        <v>2116713</v>
      </c>
      <c r="K33" s="60">
        <v>194732</v>
      </c>
      <c r="L33" s="60">
        <v>2210464</v>
      </c>
      <c r="M33" s="60">
        <v>178678</v>
      </c>
      <c r="N33" s="60">
        <v>2583874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4700587</v>
      </c>
      <c r="X33" s="60">
        <v>4644000</v>
      </c>
      <c r="Y33" s="60">
        <v>56587</v>
      </c>
      <c r="Z33" s="140">
        <v>1.22</v>
      </c>
      <c r="AA33" s="155">
        <v>9287500</v>
      </c>
    </row>
    <row r="34" spans="1:27" ht="12.75">
      <c r="A34" s="183" t="s">
        <v>43</v>
      </c>
      <c r="B34" s="182"/>
      <c r="C34" s="155">
        <v>38511129</v>
      </c>
      <c r="D34" s="155">
        <v>0</v>
      </c>
      <c r="E34" s="156">
        <v>37859029</v>
      </c>
      <c r="F34" s="60">
        <v>37859029</v>
      </c>
      <c r="G34" s="60">
        <v>5714008</v>
      </c>
      <c r="H34" s="60">
        <v>3484856</v>
      </c>
      <c r="I34" s="60">
        <v>2358904</v>
      </c>
      <c r="J34" s="60">
        <v>11557768</v>
      </c>
      <c r="K34" s="60">
        <v>3485200</v>
      </c>
      <c r="L34" s="60">
        <v>3063272</v>
      </c>
      <c r="M34" s="60">
        <v>2964537</v>
      </c>
      <c r="N34" s="60">
        <v>9513009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21070777</v>
      </c>
      <c r="X34" s="60">
        <v>18929514</v>
      </c>
      <c r="Y34" s="60">
        <v>2141263</v>
      </c>
      <c r="Z34" s="140">
        <v>11.31</v>
      </c>
      <c r="AA34" s="155">
        <v>37859029</v>
      </c>
    </row>
    <row r="35" spans="1:27" ht="12.75">
      <c r="A35" s="181" t="s">
        <v>122</v>
      </c>
      <c r="B35" s="185"/>
      <c r="C35" s="155">
        <v>73884</v>
      </c>
      <c r="D35" s="155">
        <v>0</v>
      </c>
      <c r="E35" s="156">
        <v>40000</v>
      </c>
      <c r="F35" s="60">
        <v>40000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19998</v>
      </c>
      <c r="Y35" s="60">
        <v>-19998</v>
      </c>
      <c r="Z35" s="140">
        <v>-100</v>
      </c>
      <c r="AA35" s="155">
        <v>40000</v>
      </c>
    </row>
    <row r="36" spans="1:27" ht="12.75">
      <c r="A36" s="193" t="s">
        <v>44</v>
      </c>
      <c r="B36" s="187"/>
      <c r="C36" s="188">
        <f aca="true" t="shared" si="1" ref="C36:Y36">SUM(C25:C35)</f>
        <v>447518139</v>
      </c>
      <c r="D36" s="188">
        <f>SUM(D25:D35)</f>
        <v>0</v>
      </c>
      <c r="E36" s="189">
        <f t="shared" si="1"/>
        <v>386250609</v>
      </c>
      <c r="F36" s="190">
        <f t="shared" si="1"/>
        <v>386250609</v>
      </c>
      <c r="G36" s="190">
        <f t="shared" si="1"/>
        <v>28678629</v>
      </c>
      <c r="H36" s="190">
        <f t="shared" si="1"/>
        <v>31161238</v>
      </c>
      <c r="I36" s="190">
        <f t="shared" si="1"/>
        <v>32186126</v>
      </c>
      <c r="J36" s="190">
        <f t="shared" si="1"/>
        <v>92025993</v>
      </c>
      <c r="K36" s="190">
        <f t="shared" si="1"/>
        <v>31019512</v>
      </c>
      <c r="L36" s="190">
        <f t="shared" si="1"/>
        <v>31423789</v>
      </c>
      <c r="M36" s="190">
        <f t="shared" si="1"/>
        <v>28805192</v>
      </c>
      <c r="N36" s="190">
        <f t="shared" si="1"/>
        <v>91248493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183274486</v>
      </c>
      <c r="X36" s="190">
        <f t="shared" si="1"/>
        <v>193125516</v>
      </c>
      <c r="Y36" s="190">
        <f t="shared" si="1"/>
        <v>-9851030</v>
      </c>
      <c r="Z36" s="191">
        <f>+IF(X36&lt;&gt;0,+(Y36/X36)*100,0)</f>
        <v>-5.100843329267791</v>
      </c>
      <c r="AA36" s="188">
        <f>SUM(AA25:AA35)</f>
        <v>386250609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-95521702</v>
      </c>
      <c r="D38" s="199">
        <f>+D22-D36</f>
        <v>0</v>
      </c>
      <c r="E38" s="200">
        <f t="shared" si="2"/>
        <v>-10284299</v>
      </c>
      <c r="F38" s="106">
        <f t="shared" si="2"/>
        <v>-10284299</v>
      </c>
      <c r="G38" s="106">
        <f t="shared" si="2"/>
        <v>80072406</v>
      </c>
      <c r="H38" s="106">
        <f t="shared" si="2"/>
        <v>-15422640</v>
      </c>
      <c r="I38" s="106">
        <f t="shared" si="2"/>
        <v>-21016868</v>
      </c>
      <c r="J38" s="106">
        <f t="shared" si="2"/>
        <v>43632898</v>
      </c>
      <c r="K38" s="106">
        <f t="shared" si="2"/>
        <v>-26759241</v>
      </c>
      <c r="L38" s="106">
        <f t="shared" si="2"/>
        <v>-24226253</v>
      </c>
      <c r="M38" s="106">
        <f t="shared" si="2"/>
        <v>70078731</v>
      </c>
      <c r="N38" s="106">
        <f t="shared" si="2"/>
        <v>19093237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62726135</v>
      </c>
      <c r="X38" s="106">
        <f>IF(F22=F36,0,X22-X36)</f>
        <v>-5142354</v>
      </c>
      <c r="Y38" s="106">
        <f t="shared" si="2"/>
        <v>67868489</v>
      </c>
      <c r="Z38" s="201">
        <f>+IF(X38&lt;&gt;0,+(Y38/X38)*100,0)</f>
        <v>-1319.7941837531994</v>
      </c>
      <c r="AA38" s="199">
        <f>+AA22-AA36</f>
        <v>-10284299</v>
      </c>
    </row>
    <row r="39" spans="1:27" ht="12.75">
      <c r="A39" s="181" t="s">
        <v>46</v>
      </c>
      <c r="B39" s="185"/>
      <c r="C39" s="155">
        <v>6171000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-1705000</v>
      </c>
      <c r="J39" s="60">
        <v>-1705000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-1705000</v>
      </c>
      <c r="X39" s="60"/>
      <c r="Y39" s="60">
        <v>-1705000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-89350702</v>
      </c>
      <c r="D42" s="206">
        <f>SUM(D38:D41)</f>
        <v>0</v>
      </c>
      <c r="E42" s="207">
        <f t="shared" si="3"/>
        <v>-10284299</v>
      </c>
      <c r="F42" s="88">
        <f t="shared" si="3"/>
        <v>-10284299</v>
      </c>
      <c r="G42" s="88">
        <f t="shared" si="3"/>
        <v>80072406</v>
      </c>
      <c r="H42" s="88">
        <f t="shared" si="3"/>
        <v>-15422640</v>
      </c>
      <c r="I42" s="88">
        <f t="shared" si="3"/>
        <v>-22721868</v>
      </c>
      <c r="J42" s="88">
        <f t="shared" si="3"/>
        <v>41927898</v>
      </c>
      <c r="K42" s="88">
        <f t="shared" si="3"/>
        <v>-26759241</v>
      </c>
      <c r="L42" s="88">
        <f t="shared" si="3"/>
        <v>-24226253</v>
      </c>
      <c r="M42" s="88">
        <f t="shared" si="3"/>
        <v>70078731</v>
      </c>
      <c r="N42" s="88">
        <f t="shared" si="3"/>
        <v>19093237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61021135</v>
      </c>
      <c r="X42" s="88">
        <f t="shared" si="3"/>
        <v>-5142354</v>
      </c>
      <c r="Y42" s="88">
        <f t="shared" si="3"/>
        <v>66163489</v>
      </c>
      <c r="Z42" s="208">
        <f>+IF(X42&lt;&gt;0,+(Y42/X42)*100,0)</f>
        <v>-1286.6381622113142</v>
      </c>
      <c r="AA42" s="206">
        <f>SUM(AA38:AA41)</f>
        <v>-10284299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-89350702</v>
      </c>
      <c r="D44" s="210">
        <f>+D42-D43</f>
        <v>0</v>
      </c>
      <c r="E44" s="211">
        <f t="shared" si="4"/>
        <v>-10284299</v>
      </c>
      <c r="F44" s="77">
        <f t="shared" si="4"/>
        <v>-10284299</v>
      </c>
      <c r="G44" s="77">
        <f t="shared" si="4"/>
        <v>80072406</v>
      </c>
      <c r="H44" s="77">
        <f t="shared" si="4"/>
        <v>-15422640</v>
      </c>
      <c r="I44" s="77">
        <f t="shared" si="4"/>
        <v>-22721868</v>
      </c>
      <c r="J44" s="77">
        <f t="shared" si="4"/>
        <v>41927898</v>
      </c>
      <c r="K44" s="77">
        <f t="shared" si="4"/>
        <v>-26759241</v>
      </c>
      <c r="L44" s="77">
        <f t="shared" si="4"/>
        <v>-24226253</v>
      </c>
      <c r="M44" s="77">
        <f t="shared" si="4"/>
        <v>70078731</v>
      </c>
      <c r="N44" s="77">
        <f t="shared" si="4"/>
        <v>19093237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61021135</v>
      </c>
      <c r="X44" s="77">
        <f t="shared" si="4"/>
        <v>-5142354</v>
      </c>
      <c r="Y44" s="77">
        <f t="shared" si="4"/>
        <v>66163489</v>
      </c>
      <c r="Z44" s="212">
        <f>+IF(X44&lt;&gt;0,+(Y44/X44)*100,0)</f>
        <v>-1286.6381622113142</v>
      </c>
      <c r="AA44" s="210">
        <f>+AA42-AA43</f>
        <v>-10284299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-89350702</v>
      </c>
      <c r="D46" s="206">
        <f>SUM(D44:D45)</f>
        <v>0</v>
      </c>
      <c r="E46" s="207">
        <f t="shared" si="5"/>
        <v>-10284299</v>
      </c>
      <c r="F46" s="88">
        <f t="shared" si="5"/>
        <v>-10284299</v>
      </c>
      <c r="G46" s="88">
        <f t="shared" si="5"/>
        <v>80072406</v>
      </c>
      <c r="H46" s="88">
        <f t="shared" si="5"/>
        <v>-15422640</v>
      </c>
      <c r="I46" s="88">
        <f t="shared" si="5"/>
        <v>-22721868</v>
      </c>
      <c r="J46" s="88">
        <f t="shared" si="5"/>
        <v>41927898</v>
      </c>
      <c r="K46" s="88">
        <f t="shared" si="5"/>
        <v>-26759241</v>
      </c>
      <c r="L46" s="88">
        <f t="shared" si="5"/>
        <v>-24226253</v>
      </c>
      <c r="M46" s="88">
        <f t="shared" si="5"/>
        <v>70078731</v>
      </c>
      <c r="N46" s="88">
        <f t="shared" si="5"/>
        <v>19093237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61021135</v>
      </c>
      <c r="X46" s="88">
        <f t="shared" si="5"/>
        <v>-5142354</v>
      </c>
      <c r="Y46" s="88">
        <f t="shared" si="5"/>
        <v>66163489</v>
      </c>
      <c r="Z46" s="208">
        <f>+IF(X46&lt;&gt;0,+(Y46/X46)*100,0)</f>
        <v>-1286.6381622113142</v>
      </c>
      <c r="AA46" s="206">
        <f>SUM(AA44:AA45)</f>
        <v>-10284299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-89350702</v>
      </c>
      <c r="D48" s="217">
        <f>SUM(D46:D47)</f>
        <v>0</v>
      </c>
      <c r="E48" s="218">
        <f t="shared" si="6"/>
        <v>-10284299</v>
      </c>
      <c r="F48" s="219">
        <f t="shared" si="6"/>
        <v>-10284299</v>
      </c>
      <c r="G48" s="219">
        <f t="shared" si="6"/>
        <v>80072406</v>
      </c>
      <c r="H48" s="220">
        <f t="shared" si="6"/>
        <v>-15422640</v>
      </c>
      <c r="I48" s="220">
        <f t="shared" si="6"/>
        <v>-22721868</v>
      </c>
      <c r="J48" s="220">
        <f t="shared" si="6"/>
        <v>41927898</v>
      </c>
      <c r="K48" s="220">
        <f t="shared" si="6"/>
        <v>-26759241</v>
      </c>
      <c r="L48" s="220">
        <f t="shared" si="6"/>
        <v>-24226253</v>
      </c>
      <c r="M48" s="219">
        <f t="shared" si="6"/>
        <v>70078731</v>
      </c>
      <c r="N48" s="219">
        <f t="shared" si="6"/>
        <v>19093237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61021135</v>
      </c>
      <c r="X48" s="220">
        <f t="shared" si="6"/>
        <v>-5142354</v>
      </c>
      <c r="Y48" s="220">
        <f t="shared" si="6"/>
        <v>66163489</v>
      </c>
      <c r="Z48" s="221">
        <f>+IF(X48&lt;&gt;0,+(Y48/X48)*100,0)</f>
        <v>-1286.6381622113142</v>
      </c>
      <c r="AA48" s="222">
        <f>SUM(AA46:AA47)</f>
        <v>-10284299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2336203</v>
      </c>
      <c r="D5" s="153">
        <f>SUM(D6:D8)</f>
        <v>0</v>
      </c>
      <c r="E5" s="154">
        <f t="shared" si="0"/>
        <v>3600000</v>
      </c>
      <c r="F5" s="100">
        <f t="shared" si="0"/>
        <v>3600000</v>
      </c>
      <c r="G5" s="100">
        <f t="shared" si="0"/>
        <v>104756</v>
      </c>
      <c r="H5" s="100">
        <f t="shared" si="0"/>
        <v>108540</v>
      </c>
      <c r="I5" s="100">
        <f t="shared" si="0"/>
        <v>388548</v>
      </c>
      <c r="J5" s="100">
        <f t="shared" si="0"/>
        <v>601844</v>
      </c>
      <c r="K5" s="100">
        <f t="shared" si="0"/>
        <v>1547541</v>
      </c>
      <c r="L5" s="100">
        <f t="shared" si="0"/>
        <v>350323</v>
      </c>
      <c r="M5" s="100">
        <f t="shared" si="0"/>
        <v>-15637</v>
      </c>
      <c r="N5" s="100">
        <f t="shared" si="0"/>
        <v>1882227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2484071</v>
      </c>
      <c r="X5" s="100">
        <f t="shared" si="0"/>
        <v>1800000</v>
      </c>
      <c r="Y5" s="100">
        <f t="shared" si="0"/>
        <v>684071</v>
      </c>
      <c r="Z5" s="137">
        <f>+IF(X5&lt;&gt;0,+(Y5/X5)*100,0)</f>
        <v>38.00394444444444</v>
      </c>
      <c r="AA5" s="153">
        <f>SUM(AA6:AA8)</f>
        <v>3600000</v>
      </c>
    </row>
    <row r="6" spans="1:27" ht="12.75">
      <c r="A6" s="138" t="s">
        <v>75</v>
      </c>
      <c r="B6" s="136"/>
      <c r="C6" s="155">
        <v>141405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3600000</v>
      </c>
      <c r="F7" s="159">
        <v>3600000</v>
      </c>
      <c r="G7" s="159"/>
      <c r="H7" s="159">
        <v>16418</v>
      </c>
      <c r="I7" s="159">
        <v>26042</v>
      </c>
      <c r="J7" s="159">
        <v>42460</v>
      </c>
      <c r="K7" s="159">
        <v>1416539</v>
      </c>
      <c r="L7" s="159">
        <v>176860</v>
      </c>
      <c r="M7" s="159"/>
      <c r="N7" s="159">
        <v>1593399</v>
      </c>
      <c r="O7" s="159"/>
      <c r="P7" s="159"/>
      <c r="Q7" s="159"/>
      <c r="R7" s="159"/>
      <c r="S7" s="159"/>
      <c r="T7" s="159"/>
      <c r="U7" s="159"/>
      <c r="V7" s="159"/>
      <c r="W7" s="159">
        <v>1635859</v>
      </c>
      <c r="X7" s="159">
        <v>1800000</v>
      </c>
      <c r="Y7" s="159">
        <v>-164141</v>
      </c>
      <c r="Z7" s="141">
        <v>-9.12</v>
      </c>
      <c r="AA7" s="225">
        <v>3600000</v>
      </c>
    </row>
    <row r="8" spans="1:27" ht="12.75">
      <c r="A8" s="138" t="s">
        <v>77</v>
      </c>
      <c r="B8" s="136"/>
      <c r="C8" s="155">
        <v>2194798</v>
      </c>
      <c r="D8" s="155"/>
      <c r="E8" s="156"/>
      <c r="F8" s="60"/>
      <c r="G8" s="60">
        <v>104756</v>
      </c>
      <c r="H8" s="60">
        <v>92122</v>
      </c>
      <c r="I8" s="60">
        <v>362506</v>
      </c>
      <c r="J8" s="60">
        <v>559384</v>
      </c>
      <c r="K8" s="60">
        <v>131002</v>
      </c>
      <c r="L8" s="60">
        <v>173463</v>
      </c>
      <c r="M8" s="60">
        <v>-15637</v>
      </c>
      <c r="N8" s="60">
        <v>288828</v>
      </c>
      <c r="O8" s="60"/>
      <c r="P8" s="60"/>
      <c r="Q8" s="60"/>
      <c r="R8" s="60"/>
      <c r="S8" s="60"/>
      <c r="T8" s="60"/>
      <c r="U8" s="60"/>
      <c r="V8" s="60"/>
      <c r="W8" s="60">
        <v>848212</v>
      </c>
      <c r="X8" s="60"/>
      <c r="Y8" s="60">
        <v>848212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15754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>
        <v>1754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6775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7225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144564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>
        <v>75334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69230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>
        <v>629442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3125963</v>
      </c>
      <c r="D25" s="217">
        <f>+D5+D9+D15+D19+D24</f>
        <v>0</v>
      </c>
      <c r="E25" s="230">
        <f t="shared" si="4"/>
        <v>3600000</v>
      </c>
      <c r="F25" s="219">
        <f t="shared" si="4"/>
        <v>3600000</v>
      </c>
      <c r="G25" s="219">
        <f t="shared" si="4"/>
        <v>104756</v>
      </c>
      <c r="H25" s="219">
        <f t="shared" si="4"/>
        <v>108540</v>
      </c>
      <c r="I25" s="219">
        <f t="shared" si="4"/>
        <v>388548</v>
      </c>
      <c r="J25" s="219">
        <f t="shared" si="4"/>
        <v>601844</v>
      </c>
      <c r="K25" s="219">
        <f t="shared" si="4"/>
        <v>1547541</v>
      </c>
      <c r="L25" s="219">
        <f t="shared" si="4"/>
        <v>350323</v>
      </c>
      <c r="M25" s="219">
        <f t="shared" si="4"/>
        <v>-15637</v>
      </c>
      <c r="N25" s="219">
        <f t="shared" si="4"/>
        <v>1882227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2484071</v>
      </c>
      <c r="X25" s="219">
        <f t="shared" si="4"/>
        <v>1800000</v>
      </c>
      <c r="Y25" s="219">
        <f t="shared" si="4"/>
        <v>684071</v>
      </c>
      <c r="Z25" s="231">
        <f>+IF(X25&lt;&gt;0,+(Y25/X25)*100,0)</f>
        <v>38.00394444444444</v>
      </c>
      <c r="AA25" s="232">
        <f>+AA5+AA9+AA15+AA19+AA24</f>
        <v>3600000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3125963</v>
      </c>
      <c r="D35" s="155"/>
      <c r="E35" s="156">
        <v>3600000</v>
      </c>
      <c r="F35" s="60">
        <v>3600000</v>
      </c>
      <c r="G35" s="60">
        <v>104756</v>
      </c>
      <c r="H35" s="60">
        <v>108540</v>
      </c>
      <c r="I35" s="60">
        <v>388548</v>
      </c>
      <c r="J35" s="60">
        <v>601844</v>
      </c>
      <c r="K35" s="60">
        <v>1547541</v>
      </c>
      <c r="L35" s="60">
        <v>350323</v>
      </c>
      <c r="M35" s="60">
        <v>-15637</v>
      </c>
      <c r="N35" s="60">
        <v>1882227</v>
      </c>
      <c r="O35" s="60"/>
      <c r="P35" s="60"/>
      <c r="Q35" s="60"/>
      <c r="R35" s="60"/>
      <c r="S35" s="60"/>
      <c r="T35" s="60"/>
      <c r="U35" s="60"/>
      <c r="V35" s="60"/>
      <c r="W35" s="60">
        <v>2484071</v>
      </c>
      <c r="X35" s="60">
        <v>1800000</v>
      </c>
      <c r="Y35" s="60">
        <v>684071</v>
      </c>
      <c r="Z35" s="140">
        <v>38</v>
      </c>
      <c r="AA35" s="62">
        <v>3600000</v>
      </c>
    </row>
    <row r="36" spans="1:27" ht="12.75">
      <c r="A36" s="238" t="s">
        <v>139</v>
      </c>
      <c r="B36" s="149"/>
      <c r="C36" s="222">
        <f aca="true" t="shared" si="6" ref="C36:Y36">SUM(C32:C35)</f>
        <v>3125963</v>
      </c>
      <c r="D36" s="222">
        <f>SUM(D32:D35)</f>
        <v>0</v>
      </c>
      <c r="E36" s="218">
        <f t="shared" si="6"/>
        <v>3600000</v>
      </c>
      <c r="F36" s="220">
        <f t="shared" si="6"/>
        <v>3600000</v>
      </c>
      <c r="G36" s="220">
        <f t="shared" si="6"/>
        <v>104756</v>
      </c>
      <c r="H36" s="220">
        <f t="shared" si="6"/>
        <v>108540</v>
      </c>
      <c r="I36" s="220">
        <f t="shared" si="6"/>
        <v>388548</v>
      </c>
      <c r="J36" s="220">
        <f t="shared" si="6"/>
        <v>601844</v>
      </c>
      <c r="K36" s="220">
        <f t="shared" si="6"/>
        <v>1547541</v>
      </c>
      <c r="L36" s="220">
        <f t="shared" si="6"/>
        <v>350323</v>
      </c>
      <c r="M36" s="220">
        <f t="shared" si="6"/>
        <v>-15637</v>
      </c>
      <c r="N36" s="220">
        <f t="shared" si="6"/>
        <v>1882227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2484071</v>
      </c>
      <c r="X36" s="220">
        <f t="shared" si="6"/>
        <v>1800000</v>
      </c>
      <c r="Y36" s="220">
        <f t="shared" si="6"/>
        <v>684071</v>
      </c>
      <c r="Z36" s="221">
        <f>+IF(X36&lt;&gt;0,+(Y36/X36)*100,0)</f>
        <v>38.00394444444444</v>
      </c>
      <c r="AA36" s="239">
        <f>SUM(AA32:AA35)</f>
        <v>3600000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17063612</v>
      </c>
      <c r="D6" s="155"/>
      <c r="E6" s="59">
        <v>22806869</v>
      </c>
      <c r="F6" s="60">
        <v>22806869</v>
      </c>
      <c r="G6" s="60">
        <v>71135315</v>
      </c>
      <c r="H6" s="60">
        <v>57058793</v>
      </c>
      <c r="I6" s="60">
        <v>24696473</v>
      </c>
      <c r="J6" s="60">
        <v>24696473</v>
      </c>
      <c r="K6" s="60">
        <v>14809795</v>
      </c>
      <c r="L6" s="60">
        <v>10654196</v>
      </c>
      <c r="M6" s="60">
        <v>49041631</v>
      </c>
      <c r="N6" s="60">
        <v>49041631</v>
      </c>
      <c r="O6" s="60"/>
      <c r="P6" s="60"/>
      <c r="Q6" s="60"/>
      <c r="R6" s="60"/>
      <c r="S6" s="60"/>
      <c r="T6" s="60"/>
      <c r="U6" s="60"/>
      <c r="V6" s="60"/>
      <c r="W6" s="60">
        <v>49041631</v>
      </c>
      <c r="X6" s="60">
        <v>11403435</v>
      </c>
      <c r="Y6" s="60">
        <v>37638196</v>
      </c>
      <c r="Z6" s="140">
        <v>330.06</v>
      </c>
      <c r="AA6" s="62">
        <v>22806869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49524943</v>
      </c>
      <c r="D9" s="155"/>
      <c r="E9" s="59">
        <v>48156057</v>
      </c>
      <c r="F9" s="60">
        <v>48156057</v>
      </c>
      <c r="G9" s="60">
        <v>47302151</v>
      </c>
      <c r="H9" s="60">
        <v>48237632</v>
      </c>
      <c r="I9" s="60">
        <v>49222561</v>
      </c>
      <c r="J9" s="60">
        <v>49222561</v>
      </c>
      <c r="K9" s="60">
        <v>49311505</v>
      </c>
      <c r="L9" s="60">
        <v>5128314</v>
      </c>
      <c r="M9" s="60">
        <v>6974545</v>
      </c>
      <c r="N9" s="60">
        <v>6974545</v>
      </c>
      <c r="O9" s="60"/>
      <c r="P9" s="60"/>
      <c r="Q9" s="60"/>
      <c r="R9" s="60"/>
      <c r="S9" s="60"/>
      <c r="T9" s="60"/>
      <c r="U9" s="60"/>
      <c r="V9" s="60"/>
      <c r="W9" s="60">
        <v>6974545</v>
      </c>
      <c r="X9" s="60">
        <v>24078029</v>
      </c>
      <c r="Y9" s="60">
        <v>-17103484</v>
      </c>
      <c r="Z9" s="140">
        <v>-71.03</v>
      </c>
      <c r="AA9" s="62">
        <v>48156057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343658</v>
      </c>
      <c r="D11" s="155"/>
      <c r="E11" s="59"/>
      <c r="F11" s="60"/>
      <c r="G11" s="60">
        <v>343658</v>
      </c>
      <c r="H11" s="60">
        <v>78599</v>
      </c>
      <c r="I11" s="60">
        <v>777806</v>
      </c>
      <c r="J11" s="60">
        <v>777806</v>
      </c>
      <c r="K11" s="60">
        <v>470830</v>
      </c>
      <c r="L11" s="60">
        <v>284983</v>
      </c>
      <c r="M11" s="60">
        <v>284983</v>
      </c>
      <c r="N11" s="60">
        <v>284983</v>
      </c>
      <c r="O11" s="60"/>
      <c r="P11" s="60"/>
      <c r="Q11" s="60"/>
      <c r="R11" s="60"/>
      <c r="S11" s="60"/>
      <c r="T11" s="60"/>
      <c r="U11" s="60"/>
      <c r="V11" s="60"/>
      <c r="W11" s="60">
        <v>284983</v>
      </c>
      <c r="X11" s="60"/>
      <c r="Y11" s="60">
        <v>284983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66932213</v>
      </c>
      <c r="D12" s="168">
        <f>SUM(D6:D11)</f>
        <v>0</v>
      </c>
      <c r="E12" s="72">
        <f t="shared" si="0"/>
        <v>70962926</v>
      </c>
      <c r="F12" s="73">
        <f t="shared" si="0"/>
        <v>70962926</v>
      </c>
      <c r="G12" s="73">
        <f t="shared" si="0"/>
        <v>118781124</v>
      </c>
      <c r="H12" s="73">
        <f t="shared" si="0"/>
        <v>105375024</v>
      </c>
      <c r="I12" s="73">
        <f t="shared" si="0"/>
        <v>74696840</v>
      </c>
      <c r="J12" s="73">
        <f t="shared" si="0"/>
        <v>74696840</v>
      </c>
      <c r="K12" s="73">
        <f t="shared" si="0"/>
        <v>64592130</v>
      </c>
      <c r="L12" s="73">
        <f t="shared" si="0"/>
        <v>16067493</v>
      </c>
      <c r="M12" s="73">
        <f t="shared" si="0"/>
        <v>56301159</v>
      </c>
      <c r="N12" s="73">
        <f t="shared" si="0"/>
        <v>56301159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56301159</v>
      </c>
      <c r="X12" s="73">
        <f t="shared" si="0"/>
        <v>35481464</v>
      </c>
      <c r="Y12" s="73">
        <f t="shared" si="0"/>
        <v>20819695</v>
      </c>
      <c r="Z12" s="170">
        <f>+IF(X12&lt;&gt;0,+(Y12/X12)*100,0)</f>
        <v>58.67766617521757</v>
      </c>
      <c r="AA12" s="74">
        <f>SUM(AA6:AA11)</f>
        <v>70962926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115950703</v>
      </c>
      <c r="D19" s="155"/>
      <c r="E19" s="59">
        <v>105245432</v>
      </c>
      <c r="F19" s="60">
        <v>105245432</v>
      </c>
      <c r="G19" s="60">
        <v>116055459</v>
      </c>
      <c r="H19" s="60">
        <v>116147580</v>
      </c>
      <c r="I19" s="60">
        <v>116510087</v>
      </c>
      <c r="J19" s="60">
        <v>116510087</v>
      </c>
      <c r="K19" s="60">
        <v>116641089</v>
      </c>
      <c r="L19" s="60">
        <v>104535255</v>
      </c>
      <c r="M19" s="60">
        <v>104519618</v>
      </c>
      <c r="N19" s="60">
        <v>104519618</v>
      </c>
      <c r="O19" s="60"/>
      <c r="P19" s="60"/>
      <c r="Q19" s="60"/>
      <c r="R19" s="60"/>
      <c r="S19" s="60"/>
      <c r="T19" s="60"/>
      <c r="U19" s="60"/>
      <c r="V19" s="60"/>
      <c r="W19" s="60">
        <v>104519618</v>
      </c>
      <c r="X19" s="60">
        <v>52622716</v>
      </c>
      <c r="Y19" s="60">
        <v>51896902</v>
      </c>
      <c r="Z19" s="140">
        <v>98.62</v>
      </c>
      <c r="AA19" s="62">
        <v>105245432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2392782</v>
      </c>
      <c r="D22" s="155"/>
      <c r="E22" s="59">
        <v>2656168</v>
      </c>
      <c r="F22" s="60">
        <v>2656168</v>
      </c>
      <c r="G22" s="60">
        <v>2392782</v>
      </c>
      <c r="H22" s="60">
        <v>2409200</v>
      </c>
      <c r="I22" s="60">
        <v>2435242</v>
      </c>
      <c r="J22" s="60">
        <v>2435242</v>
      </c>
      <c r="K22" s="60">
        <v>3851781</v>
      </c>
      <c r="L22" s="60">
        <v>4028641</v>
      </c>
      <c r="M22" s="60">
        <v>4028641</v>
      </c>
      <c r="N22" s="60">
        <v>4028641</v>
      </c>
      <c r="O22" s="60"/>
      <c r="P22" s="60"/>
      <c r="Q22" s="60"/>
      <c r="R22" s="60"/>
      <c r="S22" s="60"/>
      <c r="T22" s="60"/>
      <c r="U22" s="60"/>
      <c r="V22" s="60"/>
      <c r="W22" s="60">
        <v>4028641</v>
      </c>
      <c r="X22" s="60">
        <v>1328084</v>
      </c>
      <c r="Y22" s="60">
        <v>2700557</v>
      </c>
      <c r="Z22" s="140">
        <v>203.34</v>
      </c>
      <c r="AA22" s="62">
        <v>2656168</v>
      </c>
    </row>
    <row r="23" spans="1:27" ht="12.75">
      <c r="A23" s="249" t="s">
        <v>158</v>
      </c>
      <c r="B23" s="182"/>
      <c r="C23" s="155">
        <v>4462880</v>
      </c>
      <c r="D23" s="155"/>
      <c r="E23" s="59">
        <v>4462880</v>
      </c>
      <c r="F23" s="60">
        <v>4462880</v>
      </c>
      <c r="G23" s="159">
        <v>4462880</v>
      </c>
      <c r="H23" s="159">
        <v>4462880</v>
      </c>
      <c r="I23" s="159">
        <v>4462880</v>
      </c>
      <c r="J23" s="60">
        <v>4462880</v>
      </c>
      <c r="K23" s="159">
        <v>4462880</v>
      </c>
      <c r="L23" s="159">
        <v>4894941</v>
      </c>
      <c r="M23" s="60">
        <v>4894941</v>
      </c>
      <c r="N23" s="159">
        <v>4894941</v>
      </c>
      <c r="O23" s="159"/>
      <c r="P23" s="159"/>
      <c r="Q23" s="60"/>
      <c r="R23" s="159"/>
      <c r="S23" s="159"/>
      <c r="T23" s="60"/>
      <c r="U23" s="159"/>
      <c r="V23" s="159"/>
      <c r="W23" s="159">
        <v>4894941</v>
      </c>
      <c r="X23" s="60">
        <v>2231440</v>
      </c>
      <c r="Y23" s="159">
        <v>2663501</v>
      </c>
      <c r="Z23" s="141">
        <v>119.36</v>
      </c>
      <c r="AA23" s="225">
        <v>4462880</v>
      </c>
    </row>
    <row r="24" spans="1:27" ht="12.75">
      <c r="A24" s="250" t="s">
        <v>57</v>
      </c>
      <c r="B24" s="253"/>
      <c r="C24" s="168">
        <f aca="true" t="shared" si="1" ref="C24:Y24">SUM(C15:C23)</f>
        <v>122806365</v>
      </c>
      <c r="D24" s="168">
        <f>SUM(D15:D23)</f>
        <v>0</v>
      </c>
      <c r="E24" s="76">
        <f t="shared" si="1"/>
        <v>112364480</v>
      </c>
      <c r="F24" s="77">
        <f t="shared" si="1"/>
        <v>112364480</v>
      </c>
      <c r="G24" s="77">
        <f t="shared" si="1"/>
        <v>122911121</v>
      </c>
      <c r="H24" s="77">
        <f t="shared" si="1"/>
        <v>123019660</v>
      </c>
      <c r="I24" s="77">
        <f t="shared" si="1"/>
        <v>123408209</v>
      </c>
      <c r="J24" s="77">
        <f t="shared" si="1"/>
        <v>123408209</v>
      </c>
      <c r="K24" s="77">
        <f t="shared" si="1"/>
        <v>124955750</v>
      </c>
      <c r="L24" s="77">
        <f t="shared" si="1"/>
        <v>113458837</v>
      </c>
      <c r="M24" s="77">
        <f t="shared" si="1"/>
        <v>113443200</v>
      </c>
      <c r="N24" s="77">
        <f t="shared" si="1"/>
        <v>113443200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113443200</v>
      </c>
      <c r="X24" s="77">
        <f t="shared" si="1"/>
        <v>56182240</v>
      </c>
      <c r="Y24" s="77">
        <f t="shared" si="1"/>
        <v>57260960</v>
      </c>
      <c r="Z24" s="212">
        <f>+IF(X24&lt;&gt;0,+(Y24/X24)*100,0)</f>
        <v>101.92003736412076</v>
      </c>
      <c r="AA24" s="79">
        <f>SUM(AA15:AA23)</f>
        <v>112364480</v>
      </c>
    </row>
    <row r="25" spans="1:27" ht="12.75">
      <c r="A25" s="250" t="s">
        <v>159</v>
      </c>
      <c r="B25" s="251"/>
      <c r="C25" s="168">
        <f aca="true" t="shared" si="2" ref="C25:Y25">+C12+C24</f>
        <v>189738578</v>
      </c>
      <c r="D25" s="168">
        <f>+D12+D24</f>
        <v>0</v>
      </c>
      <c r="E25" s="72">
        <f t="shared" si="2"/>
        <v>183327406</v>
      </c>
      <c r="F25" s="73">
        <f t="shared" si="2"/>
        <v>183327406</v>
      </c>
      <c r="G25" s="73">
        <f t="shared" si="2"/>
        <v>241692245</v>
      </c>
      <c r="H25" s="73">
        <f t="shared" si="2"/>
        <v>228394684</v>
      </c>
      <c r="I25" s="73">
        <f t="shared" si="2"/>
        <v>198105049</v>
      </c>
      <c r="J25" s="73">
        <f t="shared" si="2"/>
        <v>198105049</v>
      </c>
      <c r="K25" s="73">
        <f t="shared" si="2"/>
        <v>189547880</v>
      </c>
      <c r="L25" s="73">
        <f t="shared" si="2"/>
        <v>129526330</v>
      </c>
      <c r="M25" s="73">
        <f t="shared" si="2"/>
        <v>169744359</v>
      </c>
      <c r="N25" s="73">
        <f t="shared" si="2"/>
        <v>169744359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169744359</v>
      </c>
      <c r="X25" s="73">
        <f t="shared" si="2"/>
        <v>91663704</v>
      </c>
      <c r="Y25" s="73">
        <f t="shared" si="2"/>
        <v>78080655</v>
      </c>
      <c r="Z25" s="170">
        <f>+IF(X25&lt;&gt;0,+(Y25/X25)*100,0)</f>
        <v>85.18164943454609</v>
      </c>
      <c r="AA25" s="74">
        <f>+AA12+AA24</f>
        <v>183327406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227755</v>
      </c>
      <c r="H31" s="60">
        <v>235155</v>
      </c>
      <c r="I31" s="60">
        <v>250655</v>
      </c>
      <c r="J31" s="60">
        <v>250655</v>
      </c>
      <c r="K31" s="60">
        <v>258755</v>
      </c>
      <c r="L31" s="60">
        <v>332437</v>
      </c>
      <c r="M31" s="60">
        <v>325737</v>
      </c>
      <c r="N31" s="60">
        <v>325737</v>
      </c>
      <c r="O31" s="60"/>
      <c r="P31" s="60"/>
      <c r="Q31" s="60"/>
      <c r="R31" s="60"/>
      <c r="S31" s="60"/>
      <c r="T31" s="60"/>
      <c r="U31" s="60"/>
      <c r="V31" s="60"/>
      <c r="W31" s="60">
        <v>325737</v>
      </c>
      <c r="X31" s="60"/>
      <c r="Y31" s="60">
        <v>325737</v>
      </c>
      <c r="Z31" s="140"/>
      <c r="AA31" s="62"/>
    </row>
    <row r="32" spans="1:27" ht="12.75">
      <c r="A32" s="249" t="s">
        <v>164</v>
      </c>
      <c r="B32" s="182"/>
      <c r="C32" s="155">
        <v>190381981</v>
      </c>
      <c r="D32" s="155"/>
      <c r="E32" s="59">
        <v>161851026</v>
      </c>
      <c r="F32" s="60">
        <v>161851026</v>
      </c>
      <c r="G32" s="60">
        <v>139183295</v>
      </c>
      <c r="H32" s="60">
        <v>141351128</v>
      </c>
      <c r="I32" s="60">
        <v>134080728</v>
      </c>
      <c r="J32" s="60">
        <v>134080728</v>
      </c>
      <c r="K32" s="60">
        <v>153318461</v>
      </c>
      <c r="L32" s="60">
        <v>174709937</v>
      </c>
      <c r="M32" s="60">
        <v>145169919</v>
      </c>
      <c r="N32" s="60">
        <v>145169919</v>
      </c>
      <c r="O32" s="60"/>
      <c r="P32" s="60"/>
      <c r="Q32" s="60"/>
      <c r="R32" s="60"/>
      <c r="S32" s="60"/>
      <c r="T32" s="60"/>
      <c r="U32" s="60"/>
      <c r="V32" s="60"/>
      <c r="W32" s="60">
        <v>145169919</v>
      </c>
      <c r="X32" s="60">
        <v>80925513</v>
      </c>
      <c r="Y32" s="60">
        <v>64244406</v>
      </c>
      <c r="Z32" s="140">
        <v>79.39</v>
      </c>
      <c r="AA32" s="62">
        <v>161851026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22852190</v>
      </c>
      <c r="H33" s="60">
        <v>22802032</v>
      </c>
      <c r="I33" s="60">
        <v>22568399</v>
      </c>
      <c r="J33" s="60">
        <v>22568399</v>
      </c>
      <c r="K33" s="60">
        <v>21524639</v>
      </c>
      <c r="L33" s="60">
        <v>21036320</v>
      </c>
      <c r="M33" s="60">
        <v>20722338</v>
      </c>
      <c r="N33" s="60">
        <v>20722338</v>
      </c>
      <c r="O33" s="60"/>
      <c r="P33" s="60"/>
      <c r="Q33" s="60"/>
      <c r="R33" s="60"/>
      <c r="S33" s="60"/>
      <c r="T33" s="60"/>
      <c r="U33" s="60"/>
      <c r="V33" s="60"/>
      <c r="W33" s="60">
        <v>20722338</v>
      </c>
      <c r="X33" s="60"/>
      <c r="Y33" s="60">
        <v>20722338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190381981</v>
      </c>
      <c r="D34" s="168">
        <f>SUM(D29:D33)</f>
        <v>0</v>
      </c>
      <c r="E34" s="72">
        <f t="shared" si="3"/>
        <v>161851026</v>
      </c>
      <c r="F34" s="73">
        <f t="shared" si="3"/>
        <v>161851026</v>
      </c>
      <c r="G34" s="73">
        <f t="shared" si="3"/>
        <v>162263240</v>
      </c>
      <c r="H34" s="73">
        <f t="shared" si="3"/>
        <v>164388315</v>
      </c>
      <c r="I34" s="73">
        <f t="shared" si="3"/>
        <v>156899782</v>
      </c>
      <c r="J34" s="73">
        <f t="shared" si="3"/>
        <v>156899782</v>
      </c>
      <c r="K34" s="73">
        <f t="shared" si="3"/>
        <v>175101855</v>
      </c>
      <c r="L34" s="73">
        <f t="shared" si="3"/>
        <v>196078694</v>
      </c>
      <c r="M34" s="73">
        <f t="shared" si="3"/>
        <v>166217994</v>
      </c>
      <c r="N34" s="73">
        <f t="shared" si="3"/>
        <v>166217994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166217994</v>
      </c>
      <c r="X34" s="73">
        <f t="shared" si="3"/>
        <v>80925513</v>
      </c>
      <c r="Y34" s="73">
        <f t="shared" si="3"/>
        <v>85292481</v>
      </c>
      <c r="Z34" s="170">
        <f>+IF(X34&lt;&gt;0,+(Y34/X34)*100,0)</f>
        <v>105.39628089846029</v>
      </c>
      <c r="AA34" s="74">
        <f>SUM(AA29:AA33)</f>
        <v>161851026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190381981</v>
      </c>
      <c r="D40" s="168">
        <f>+D34+D39</f>
        <v>0</v>
      </c>
      <c r="E40" s="72">
        <f t="shared" si="5"/>
        <v>161851026</v>
      </c>
      <c r="F40" s="73">
        <f t="shared" si="5"/>
        <v>161851026</v>
      </c>
      <c r="G40" s="73">
        <f t="shared" si="5"/>
        <v>162263240</v>
      </c>
      <c r="H40" s="73">
        <f t="shared" si="5"/>
        <v>164388315</v>
      </c>
      <c r="I40" s="73">
        <f t="shared" si="5"/>
        <v>156899782</v>
      </c>
      <c r="J40" s="73">
        <f t="shared" si="5"/>
        <v>156899782</v>
      </c>
      <c r="K40" s="73">
        <f t="shared" si="5"/>
        <v>175101855</v>
      </c>
      <c r="L40" s="73">
        <f t="shared" si="5"/>
        <v>196078694</v>
      </c>
      <c r="M40" s="73">
        <f t="shared" si="5"/>
        <v>166217994</v>
      </c>
      <c r="N40" s="73">
        <f t="shared" si="5"/>
        <v>166217994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166217994</v>
      </c>
      <c r="X40" s="73">
        <f t="shared" si="5"/>
        <v>80925513</v>
      </c>
      <c r="Y40" s="73">
        <f t="shared" si="5"/>
        <v>85292481</v>
      </c>
      <c r="Z40" s="170">
        <f>+IF(X40&lt;&gt;0,+(Y40/X40)*100,0)</f>
        <v>105.39628089846029</v>
      </c>
      <c r="AA40" s="74">
        <f>+AA34+AA39</f>
        <v>161851026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-643403</v>
      </c>
      <c r="D42" s="257">
        <f>+D25-D40</f>
        <v>0</v>
      </c>
      <c r="E42" s="258">
        <f t="shared" si="6"/>
        <v>21476380</v>
      </c>
      <c r="F42" s="259">
        <f t="shared" si="6"/>
        <v>21476380</v>
      </c>
      <c r="G42" s="259">
        <f t="shared" si="6"/>
        <v>79429005</v>
      </c>
      <c r="H42" s="259">
        <f t="shared" si="6"/>
        <v>64006369</v>
      </c>
      <c r="I42" s="259">
        <f t="shared" si="6"/>
        <v>41205267</v>
      </c>
      <c r="J42" s="259">
        <f t="shared" si="6"/>
        <v>41205267</v>
      </c>
      <c r="K42" s="259">
        <f t="shared" si="6"/>
        <v>14446025</v>
      </c>
      <c r="L42" s="259">
        <f t="shared" si="6"/>
        <v>-66552364</v>
      </c>
      <c r="M42" s="259">
        <f t="shared" si="6"/>
        <v>3526365</v>
      </c>
      <c r="N42" s="259">
        <f t="shared" si="6"/>
        <v>3526365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3526365</v>
      </c>
      <c r="X42" s="259">
        <f t="shared" si="6"/>
        <v>10738191</v>
      </c>
      <c r="Y42" s="259">
        <f t="shared" si="6"/>
        <v>-7211826</v>
      </c>
      <c r="Z42" s="260">
        <f>+IF(X42&lt;&gt;0,+(Y42/X42)*100,0)</f>
        <v>-67.16053011163612</v>
      </c>
      <c r="AA42" s="261">
        <f>+AA25-AA40</f>
        <v>21476380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21476380</v>
      </c>
      <c r="F45" s="60">
        <v>21476380</v>
      </c>
      <c r="G45" s="60">
        <v>79429005</v>
      </c>
      <c r="H45" s="60">
        <v>64006369</v>
      </c>
      <c r="I45" s="60">
        <v>41205267</v>
      </c>
      <c r="J45" s="60">
        <v>41205267</v>
      </c>
      <c r="K45" s="60">
        <v>14446025</v>
      </c>
      <c r="L45" s="60">
        <v>-66552364</v>
      </c>
      <c r="M45" s="60">
        <v>3526365</v>
      </c>
      <c r="N45" s="60">
        <v>3526365</v>
      </c>
      <c r="O45" s="60"/>
      <c r="P45" s="60"/>
      <c r="Q45" s="60"/>
      <c r="R45" s="60"/>
      <c r="S45" s="60"/>
      <c r="T45" s="60"/>
      <c r="U45" s="60"/>
      <c r="V45" s="60"/>
      <c r="W45" s="60">
        <v>3526365</v>
      </c>
      <c r="X45" s="60">
        <v>10738190</v>
      </c>
      <c r="Y45" s="60">
        <v>-7211825</v>
      </c>
      <c r="Z45" s="139">
        <v>-67.16</v>
      </c>
      <c r="AA45" s="62">
        <v>21476380</v>
      </c>
    </row>
    <row r="46" spans="1:27" ht="12.75">
      <c r="A46" s="249" t="s">
        <v>171</v>
      </c>
      <c r="B46" s="182"/>
      <c r="C46" s="155">
        <v>-643403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-643403</v>
      </c>
      <c r="D48" s="217">
        <f>SUM(D45:D47)</f>
        <v>0</v>
      </c>
      <c r="E48" s="264">
        <f t="shared" si="7"/>
        <v>21476380</v>
      </c>
      <c r="F48" s="219">
        <f t="shared" si="7"/>
        <v>21476380</v>
      </c>
      <c r="G48" s="219">
        <f t="shared" si="7"/>
        <v>79429005</v>
      </c>
      <c r="H48" s="219">
        <f t="shared" si="7"/>
        <v>64006369</v>
      </c>
      <c r="I48" s="219">
        <f t="shared" si="7"/>
        <v>41205267</v>
      </c>
      <c r="J48" s="219">
        <f t="shared" si="7"/>
        <v>41205267</v>
      </c>
      <c r="K48" s="219">
        <f t="shared" si="7"/>
        <v>14446025</v>
      </c>
      <c r="L48" s="219">
        <f t="shared" si="7"/>
        <v>-66552364</v>
      </c>
      <c r="M48" s="219">
        <f t="shared" si="7"/>
        <v>3526365</v>
      </c>
      <c r="N48" s="219">
        <f t="shared" si="7"/>
        <v>3526365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3526365</v>
      </c>
      <c r="X48" s="219">
        <f t="shared" si="7"/>
        <v>10738190</v>
      </c>
      <c r="Y48" s="219">
        <f t="shared" si="7"/>
        <v>-7211825</v>
      </c>
      <c r="Z48" s="265">
        <f>+IF(X48&lt;&gt;0,+(Y48/X48)*100,0)</f>
        <v>-67.16052705344197</v>
      </c>
      <c r="AA48" s="232">
        <f>SUM(AA45:AA47)</f>
        <v>21476380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83374635</v>
      </c>
      <c r="D8" s="155"/>
      <c r="E8" s="59">
        <v>96905316</v>
      </c>
      <c r="F8" s="60">
        <v>96905316</v>
      </c>
      <c r="G8" s="60">
        <v>492962</v>
      </c>
      <c r="H8" s="60">
        <v>7434408</v>
      </c>
      <c r="I8" s="60">
        <v>6760324</v>
      </c>
      <c r="J8" s="60">
        <v>14687694</v>
      </c>
      <c r="K8" s="60">
        <v>5793115</v>
      </c>
      <c r="L8" s="60">
        <v>2091707</v>
      </c>
      <c r="M8" s="60">
        <v>12470853</v>
      </c>
      <c r="N8" s="60">
        <v>20355675</v>
      </c>
      <c r="O8" s="60"/>
      <c r="P8" s="60"/>
      <c r="Q8" s="60"/>
      <c r="R8" s="60"/>
      <c r="S8" s="60"/>
      <c r="T8" s="60"/>
      <c r="U8" s="60"/>
      <c r="V8" s="60"/>
      <c r="W8" s="60">
        <v>35043369</v>
      </c>
      <c r="X8" s="60">
        <v>48452658</v>
      </c>
      <c r="Y8" s="60">
        <v>-13409289</v>
      </c>
      <c r="Z8" s="140">
        <v>-27.68</v>
      </c>
      <c r="AA8" s="62">
        <v>96905316</v>
      </c>
    </row>
    <row r="9" spans="1:27" ht="12.75">
      <c r="A9" s="249" t="s">
        <v>179</v>
      </c>
      <c r="B9" s="182"/>
      <c r="C9" s="155">
        <v>271806985</v>
      </c>
      <c r="D9" s="155"/>
      <c r="E9" s="59">
        <v>270179004</v>
      </c>
      <c r="F9" s="60">
        <v>270179004</v>
      </c>
      <c r="G9" s="60">
        <v>108121000</v>
      </c>
      <c r="H9" s="60">
        <v>7927800</v>
      </c>
      <c r="I9" s="60">
        <v>2378000</v>
      </c>
      <c r="J9" s="60">
        <v>118426800</v>
      </c>
      <c r="K9" s="60">
        <v>-1828200</v>
      </c>
      <c r="L9" s="60">
        <v>5097849</v>
      </c>
      <c r="M9" s="60">
        <v>86303080</v>
      </c>
      <c r="N9" s="60">
        <v>89572729</v>
      </c>
      <c r="O9" s="60"/>
      <c r="P9" s="60"/>
      <c r="Q9" s="60"/>
      <c r="R9" s="60"/>
      <c r="S9" s="60"/>
      <c r="T9" s="60"/>
      <c r="U9" s="60"/>
      <c r="V9" s="60"/>
      <c r="W9" s="60">
        <v>207999529</v>
      </c>
      <c r="X9" s="60">
        <v>135089502</v>
      </c>
      <c r="Y9" s="60">
        <v>72910027</v>
      </c>
      <c r="Z9" s="140">
        <v>53.97</v>
      </c>
      <c r="AA9" s="62">
        <v>270179004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2835809</v>
      </c>
      <c r="D11" s="155"/>
      <c r="E11" s="59">
        <v>1680000</v>
      </c>
      <c r="F11" s="60">
        <v>1680000</v>
      </c>
      <c r="G11" s="60">
        <v>137073</v>
      </c>
      <c r="H11" s="60">
        <v>376391</v>
      </c>
      <c r="I11" s="60">
        <v>325934</v>
      </c>
      <c r="J11" s="60">
        <v>839398</v>
      </c>
      <c r="K11" s="60">
        <v>231701</v>
      </c>
      <c r="L11" s="60">
        <v>7981</v>
      </c>
      <c r="M11" s="60">
        <v>109992</v>
      </c>
      <c r="N11" s="60">
        <v>349674</v>
      </c>
      <c r="O11" s="60"/>
      <c r="P11" s="60"/>
      <c r="Q11" s="60"/>
      <c r="R11" s="60"/>
      <c r="S11" s="60"/>
      <c r="T11" s="60"/>
      <c r="U11" s="60"/>
      <c r="V11" s="60"/>
      <c r="W11" s="60">
        <v>1189072</v>
      </c>
      <c r="X11" s="60">
        <v>840000</v>
      </c>
      <c r="Y11" s="60">
        <v>349072</v>
      </c>
      <c r="Z11" s="140">
        <v>41.56</v>
      </c>
      <c r="AA11" s="62">
        <v>1680000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-349591639</v>
      </c>
      <c r="D14" s="155"/>
      <c r="E14" s="59">
        <v>-347357292</v>
      </c>
      <c r="F14" s="60">
        <v>-347357292</v>
      </c>
      <c r="G14" s="60">
        <v>-54386591</v>
      </c>
      <c r="H14" s="60">
        <v>-29706581</v>
      </c>
      <c r="I14" s="60">
        <v>-39509302</v>
      </c>
      <c r="J14" s="60">
        <v>-123602474</v>
      </c>
      <c r="K14" s="60">
        <v>-12404677</v>
      </c>
      <c r="L14" s="60">
        <v>-8556710</v>
      </c>
      <c r="M14" s="60">
        <v>-60333449</v>
      </c>
      <c r="N14" s="60">
        <v>-81294836</v>
      </c>
      <c r="O14" s="60"/>
      <c r="P14" s="60"/>
      <c r="Q14" s="60"/>
      <c r="R14" s="60"/>
      <c r="S14" s="60"/>
      <c r="T14" s="60"/>
      <c r="U14" s="60"/>
      <c r="V14" s="60"/>
      <c r="W14" s="60">
        <v>-204897310</v>
      </c>
      <c r="X14" s="60">
        <v>-173678646</v>
      </c>
      <c r="Y14" s="60">
        <v>-31218664</v>
      </c>
      <c r="Z14" s="140">
        <v>17.97</v>
      </c>
      <c r="AA14" s="62">
        <v>-347357292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-10238715</v>
      </c>
      <c r="D16" s="155"/>
      <c r="E16" s="59">
        <v>-9288000</v>
      </c>
      <c r="F16" s="60">
        <v>-9288000</v>
      </c>
      <c r="G16" s="60">
        <v>-187985</v>
      </c>
      <c r="H16" s="60"/>
      <c r="I16" s="60">
        <v>-1928728</v>
      </c>
      <c r="J16" s="60">
        <v>-2116713</v>
      </c>
      <c r="K16" s="60">
        <v>-194732</v>
      </c>
      <c r="L16" s="60">
        <v>-2210464</v>
      </c>
      <c r="M16" s="60">
        <v>-178678</v>
      </c>
      <c r="N16" s="60">
        <v>-2583874</v>
      </c>
      <c r="O16" s="60"/>
      <c r="P16" s="60"/>
      <c r="Q16" s="60"/>
      <c r="R16" s="60"/>
      <c r="S16" s="60"/>
      <c r="T16" s="60"/>
      <c r="U16" s="60"/>
      <c r="V16" s="60"/>
      <c r="W16" s="60">
        <v>-4700587</v>
      </c>
      <c r="X16" s="60">
        <v>-4644000</v>
      </c>
      <c r="Y16" s="60">
        <v>-56587</v>
      </c>
      <c r="Z16" s="140">
        <v>1.22</v>
      </c>
      <c r="AA16" s="62">
        <v>-9288000</v>
      </c>
    </row>
    <row r="17" spans="1:27" ht="12.75">
      <c r="A17" s="250" t="s">
        <v>185</v>
      </c>
      <c r="B17" s="251"/>
      <c r="C17" s="168">
        <f aca="true" t="shared" si="0" ref="C17:Y17">SUM(C6:C16)</f>
        <v>-1812925</v>
      </c>
      <c r="D17" s="168">
        <f t="shared" si="0"/>
        <v>0</v>
      </c>
      <c r="E17" s="72">
        <f t="shared" si="0"/>
        <v>12119028</v>
      </c>
      <c r="F17" s="73">
        <f t="shared" si="0"/>
        <v>12119028</v>
      </c>
      <c r="G17" s="73">
        <f t="shared" si="0"/>
        <v>54176459</v>
      </c>
      <c r="H17" s="73">
        <f t="shared" si="0"/>
        <v>-13967982</v>
      </c>
      <c r="I17" s="73">
        <f t="shared" si="0"/>
        <v>-31973772</v>
      </c>
      <c r="J17" s="73">
        <f t="shared" si="0"/>
        <v>8234705</v>
      </c>
      <c r="K17" s="73">
        <f t="shared" si="0"/>
        <v>-8402793</v>
      </c>
      <c r="L17" s="73">
        <f t="shared" si="0"/>
        <v>-3569637</v>
      </c>
      <c r="M17" s="73">
        <f t="shared" si="0"/>
        <v>38371798</v>
      </c>
      <c r="N17" s="73">
        <f t="shared" si="0"/>
        <v>26399368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34634073</v>
      </c>
      <c r="X17" s="73">
        <f t="shared" si="0"/>
        <v>6059514</v>
      </c>
      <c r="Y17" s="73">
        <f t="shared" si="0"/>
        <v>28574559</v>
      </c>
      <c r="Z17" s="170">
        <f>+IF(X17&lt;&gt;0,+(Y17/X17)*100,0)</f>
        <v>471.5651948324568</v>
      </c>
      <c r="AA17" s="74">
        <f>SUM(AA6:AA16)</f>
        <v>12119028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128828</v>
      </c>
      <c r="D21" s="155"/>
      <c r="E21" s="59">
        <v>4785996</v>
      </c>
      <c r="F21" s="60">
        <v>4785996</v>
      </c>
      <c r="G21" s="159"/>
      <c r="H21" s="159"/>
      <c r="I21" s="159"/>
      <c r="J21" s="60"/>
      <c r="K21" s="159">
        <v>63655</v>
      </c>
      <c r="L21" s="159"/>
      <c r="M21" s="60"/>
      <c r="N21" s="159">
        <v>63655</v>
      </c>
      <c r="O21" s="159"/>
      <c r="P21" s="159"/>
      <c r="Q21" s="60"/>
      <c r="R21" s="159"/>
      <c r="S21" s="159"/>
      <c r="T21" s="60"/>
      <c r="U21" s="159"/>
      <c r="V21" s="159"/>
      <c r="W21" s="159">
        <v>63655</v>
      </c>
      <c r="X21" s="60">
        <v>2392998</v>
      </c>
      <c r="Y21" s="159">
        <v>-2329343</v>
      </c>
      <c r="Z21" s="141">
        <v>-97.34</v>
      </c>
      <c r="AA21" s="225">
        <v>4785996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-3125962</v>
      </c>
      <c r="D26" s="155"/>
      <c r="E26" s="59">
        <v>-3600000</v>
      </c>
      <c r="F26" s="60">
        <v>-3600000</v>
      </c>
      <c r="G26" s="60">
        <v>-104756</v>
      </c>
      <c r="H26" s="60">
        <v>-108540</v>
      </c>
      <c r="I26" s="60">
        <v>-388548</v>
      </c>
      <c r="J26" s="60">
        <v>-601844</v>
      </c>
      <c r="K26" s="60">
        <v>-1547540</v>
      </c>
      <c r="L26" s="60">
        <v>-350322</v>
      </c>
      <c r="M26" s="60">
        <v>15637</v>
      </c>
      <c r="N26" s="60">
        <v>-1882225</v>
      </c>
      <c r="O26" s="60"/>
      <c r="P26" s="60"/>
      <c r="Q26" s="60"/>
      <c r="R26" s="60"/>
      <c r="S26" s="60"/>
      <c r="T26" s="60"/>
      <c r="U26" s="60"/>
      <c r="V26" s="60"/>
      <c r="W26" s="60">
        <v>-2484069</v>
      </c>
      <c r="X26" s="60">
        <v>-1800000</v>
      </c>
      <c r="Y26" s="60">
        <v>-684069</v>
      </c>
      <c r="Z26" s="140">
        <v>38</v>
      </c>
      <c r="AA26" s="62">
        <v>-3600000</v>
      </c>
    </row>
    <row r="27" spans="1:27" ht="12.75">
      <c r="A27" s="250" t="s">
        <v>192</v>
      </c>
      <c r="B27" s="251"/>
      <c r="C27" s="168">
        <f aca="true" t="shared" si="1" ref="C27:Y27">SUM(C21:C26)</f>
        <v>-2997134</v>
      </c>
      <c r="D27" s="168">
        <f>SUM(D21:D26)</f>
        <v>0</v>
      </c>
      <c r="E27" s="72">
        <f t="shared" si="1"/>
        <v>1185996</v>
      </c>
      <c r="F27" s="73">
        <f t="shared" si="1"/>
        <v>1185996</v>
      </c>
      <c r="G27" s="73">
        <f t="shared" si="1"/>
        <v>-104756</v>
      </c>
      <c r="H27" s="73">
        <f t="shared" si="1"/>
        <v>-108540</v>
      </c>
      <c r="I27" s="73">
        <f t="shared" si="1"/>
        <v>-388548</v>
      </c>
      <c r="J27" s="73">
        <f t="shared" si="1"/>
        <v>-601844</v>
      </c>
      <c r="K27" s="73">
        <f t="shared" si="1"/>
        <v>-1483885</v>
      </c>
      <c r="L27" s="73">
        <f t="shared" si="1"/>
        <v>-350322</v>
      </c>
      <c r="M27" s="73">
        <f t="shared" si="1"/>
        <v>15637</v>
      </c>
      <c r="N27" s="73">
        <f t="shared" si="1"/>
        <v>-1818570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-2420414</v>
      </c>
      <c r="X27" s="73">
        <f t="shared" si="1"/>
        <v>592998</v>
      </c>
      <c r="Y27" s="73">
        <f t="shared" si="1"/>
        <v>-3013412</v>
      </c>
      <c r="Z27" s="170">
        <f>+IF(X27&lt;&gt;0,+(Y27/X27)*100,0)</f>
        <v>-508.16562619098204</v>
      </c>
      <c r="AA27" s="74">
        <f>SUM(AA21:AA26)</f>
        <v>1185996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-4810059</v>
      </c>
      <c r="D38" s="153">
        <f>+D17+D27+D36</f>
        <v>0</v>
      </c>
      <c r="E38" s="99">
        <f t="shared" si="3"/>
        <v>13305024</v>
      </c>
      <c r="F38" s="100">
        <f t="shared" si="3"/>
        <v>13305024</v>
      </c>
      <c r="G38" s="100">
        <f t="shared" si="3"/>
        <v>54071703</v>
      </c>
      <c r="H38" s="100">
        <f t="shared" si="3"/>
        <v>-14076522</v>
      </c>
      <c r="I38" s="100">
        <f t="shared" si="3"/>
        <v>-32362320</v>
      </c>
      <c r="J38" s="100">
        <f t="shared" si="3"/>
        <v>7632861</v>
      </c>
      <c r="K38" s="100">
        <f t="shared" si="3"/>
        <v>-9886678</v>
      </c>
      <c r="L38" s="100">
        <f t="shared" si="3"/>
        <v>-3919959</v>
      </c>
      <c r="M38" s="100">
        <f t="shared" si="3"/>
        <v>38387435</v>
      </c>
      <c r="N38" s="100">
        <f t="shared" si="3"/>
        <v>24580798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32213659</v>
      </c>
      <c r="X38" s="100">
        <f t="shared" si="3"/>
        <v>6652512</v>
      </c>
      <c r="Y38" s="100">
        <f t="shared" si="3"/>
        <v>25561147</v>
      </c>
      <c r="Z38" s="137">
        <f>+IF(X38&lt;&gt;0,+(Y38/X38)*100,0)</f>
        <v>384.23300852369755</v>
      </c>
      <c r="AA38" s="102">
        <f>+AA17+AA27+AA36</f>
        <v>13305024</v>
      </c>
    </row>
    <row r="39" spans="1:27" ht="12.75">
      <c r="A39" s="249" t="s">
        <v>200</v>
      </c>
      <c r="B39" s="182"/>
      <c r="C39" s="153">
        <v>21873671</v>
      </c>
      <c r="D39" s="153"/>
      <c r="E39" s="99">
        <v>9501856</v>
      </c>
      <c r="F39" s="100">
        <v>9501856</v>
      </c>
      <c r="G39" s="100">
        <v>17063612</v>
      </c>
      <c r="H39" s="100">
        <v>71135315</v>
      </c>
      <c r="I39" s="100">
        <v>57058793</v>
      </c>
      <c r="J39" s="100">
        <v>17063612</v>
      </c>
      <c r="K39" s="100">
        <v>24696473</v>
      </c>
      <c r="L39" s="100">
        <v>14809795</v>
      </c>
      <c r="M39" s="100">
        <v>10889836</v>
      </c>
      <c r="N39" s="100">
        <v>24696473</v>
      </c>
      <c r="O39" s="100"/>
      <c r="P39" s="100"/>
      <c r="Q39" s="100"/>
      <c r="R39" s="100"/>
      <c r="S39" s="100"/>
      <c r="T39" s="100"/>
      <c r="U39" s="100"/>
      <c r="V39" s="100"/>
      <c r="W39" s="100">
        <v>17063612</v>
      </c>
      <c r="X39" s="100">
        <v>9501856</v>
      </c>
      <c r="Y39" s="100">
        <v>7561756</v>
      </c>
      <c r="Z39" s="137">
        <v>79.58</v>
      </c>
      <c r="AA39" s="102">
        <v>9501856</v>
      </c>
    </row>
    <row r="40" spans="1:27" ht="12.75">
      <c r="A40" s="269" t="s">
        <v>201</v>
      </c>
      <c r="B40" s="256"/>
      <c r="C40" s="257">
        <v>17063612</v>
      </c>
      <c r="D40" s="257"/>
      <c r="E40" s="258">
        <v>22806879</v>
      </c>
      <c r="F40" s="259">
        <v>22806879</v>
      </c>
      <c r="G40" s="259">
        <v>71135315</v>
      </c>
      <c r="H40" s="259">
        <v>57058793</v>
      </c>
      <c r="I40" s="259">
        <v>24696473</v>
      </c>
      <c r="J40" s="259">
        <v>24696473</v>
      </c>
      <c r="K40" s="259">
        <v>14809795</v>
      </c>
      <c r="L40" s="259">
        <v>10889836</v>
      </c>
      <c r="M40" s="259">
        <v>49277271</v>
      </c>
      <c r="N40" s="259">
        <v>49277271</v>
      </c>
      <c r="O40" s="259"/>
      <c r="P40" s="259"/>
      <c r="Q40" s="259"/>
      <c r="R40" s="259"/>
      <c r="S40" s="259"/>
      <c r="T40" s="259"/>
      <c r="U40" s="259"/>
      <c r="V40" s="259"/>
      <c r="W40" s="259">
        <v>49277271</v>
      </c>
      <c r="X40" s="259">
        <v>16154367</v>
      </c>
      <c r="Y40" s="259">
        <v>33122904</v>
      </c>
      <c r="Z40" s="260">
        <v>205.04</v>
      </c>
      <c r="AA40" s="261">
        <v>22806879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2791256</v>
      </c>
      <c r="D5" s="200">
        <f t="shared" si="0"/>
        <v>0</v>
      </c>
      <c r="E5" s="106">
        <f t="shared" si="0"/>
        <v>3600000</v>
      </c>
      <c r="F5" s="106">
        <f t="shared" si="0"/>
        <v>3600000</v>
      </c>
      <c r="G5" s="106">
        <f t="shared" si="0"/>
        <v>99125</v>
      </c>
      <c r="H5" s="106">
        <f t="shared" si="0"/>
        <v>16418</v>
      </c>
      <c r="I5" s="106">
        <f t="shared" si="0"/>
        <v>117207</v>
      </c>
      <c r="J5" s="106">
        <f t="shared" si="0"/>
        <v>232750</v>
      </c>
      <c r="K5" s="106">
        <f t="shared" si="0"/>
        <v>1426987</v>
      </c>
      <c r="L5" s="106">
        <f t="shared" si="0"/>
        <v>180093</v>
      </c>
      <c r="M5" s="106">
        <f t="shared" si="0"/>
        <v>0</v>
      </c>
      <c r="N5" s="106">
        <f t="shared" si="0"/>
        <v>1607080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1839830</v>
      </c>
      <c r="X5" s="106">
        <f t="shared" si="0"/>
        <v>1800000</v>
      </c>
      <c r="Y5" s="106">
        <f t="shared" si="0"/>
        <v>39830</v>
      </c>
      <c r="Z5" s="201">
        <f>+IF(X5&lt;&gt;0,+(Y5/X5)*100,0)</f>
        <v>2.2127777777777777</v>
      </c>
      <c r="AA5" s="199">
        <f>SUM(AA11:AA18)</f>
        <v>3600000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1717010</v>
      </c>
      <c r="D10" s="156"/>
      <c r="E10" s="60"/>
      <c r="F10" s="60"/>
      <c r="G10" s="60">
        <v>99125</v>
      </c>
      <c r="H10" s="60"/>
      <c r="I10" s="60">
        <v>91165</v>
      </c>
      <c r="J10" s="60">
        <v>190290</v>
      </c>
      <c r="K10" s="60">
        <v>10448</v>
      </c>
      <c r="L10" s="60">
        <v>3233</v>
      </c>
      <c r="M10" s="60"/>
      <c r="N10" s="60">
        <v>13681</v>
      </c>
      <c r="O10" s="60"/>
      <c r="P10" s="60"/>
      <c r="Q10" s="60"/>
      <c r="R10" s="60"/>
      <c r="S10" s="60"/>
      <c r="T10" s="60"/>
      <c r="U10" s="60"/>
      <c r="V10" s="60"/>
      <c r="W10" s="60">
        <v>203971</v>
      </c>
      <c r="X10" s="60"/>
      <c r="Y10" s="60">
        <v>203971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1717010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99125</v>
      </c>
      <c r="H11" s="295">
        <f t="shared" si="1"/>
        <v>0</v>
      </c>
      <c r="I11" s="295">
        <f t="shared" si="1"/>
        <v>91165</v>
      </c>
      <c r="J11" s="295">
        <f t="shared" si="1"/>
        <v>190290</v>
      </c>
      <c r="K11" s="295">
        <f t="shared" si="1"/>
        <v>10448</v>
      </c>
      <c r="L11" s="295">
        <f t="shared" si="1"/>
        <v>3233</v>
      </c>
      <c r="M11" s="295">
        <f t="shared" si="1"/>
        <v>0</v>
      </c>
      <c r="N11" s="295">
        <f t="shared" si="1"/>
        <v>13681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203971</v>
      </c>
      <c r="X11" s="295">
        <f t="shared" si="1"/>
        <v>0</v>
      </c>
      <c r="Y11" s="295">
        <f t="shared" si="1"/>
        <v>203971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756822</v>
      </c>
      <c r="D15" s="156"/>
      <c r="E15" s="60">
        <v>2100000</v>
      </c>
      <c r="F15" s="60">
        <v>2100000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1050000</v>
      </c>
      <c r="Y15" s="60">
        <v>-1050000</v>
      </c>
      <c r="Z15" s="140">
        <v>-100</v>
      </c>
      <c r="AA15" s="155">
        <v>2100000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317424</v>
      </c>
      <c r="D18" s="276"/>
      <c r="E18" s="82">
        <v>1500000</v>
      </c>
      <c r="F18" s="82">
        <v>1500000</v>
      </c>
      <c r="G18" s="82"/>
      <c r="H18" s="82">
        <v>16418</v>
      </c>
      <c r="I18" s="82">
        <v>26042</v>
      </c>
      <c r="J18" s="82">
        <v>42460</v>
      </c>
      <c r="K18" s="82">
        <v>1416539</v>
      </c>
      <c r="L18" s="82">
        <v>176860</v>
      </c>
      <c r="M18" s="82"/>
      <c r="N18" s="82">
        <v>1593399</v>
      </c>
      <c r="O18" s="82"/>
      <c r="P18" s="82"/>
      <c r="Q18" s="82"/>
      <c r="R18" s="82"/>
      <c r="S18" s="82"/>
      <c r="T18" s="82"/>
      <c r="U18" s="82"/>
      <c r="V18" s="82"/>
      <c r="W18" s="82">
        <v>1635859</v>
      </c>
      <c r="X18" s="82">
        <v>750000</v>
      </c>
      <c r="Y18" s="82">
        <v>885859</v>
      </c>
      <c r="Z18" s="270">
        <v>118.11</v>
      </c>
      <c r="AA18" s="278">
        <v>1500000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334707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5631</v>
      </c>
      <c r="H20" s="100">
        <f t="shared" si="2"/>
        <v>92122</v>
      </c>
      <c r="I20" s="100">
        <f t="shared" si="2"/>
        <v>271341</v>
      </c>
      <c r="J20" s="100">
        <f t="shared" si="2"/>
        <v>369094</v>
      </c>
      <c r="K20" s="100">
        <f t="shared" si="2"/>
        <v>120554</v>
      </c>
      <c r="L20" s="100">
        <f t="shared" si="2"/>
        <v>170230</v>
      </c>
      <c r="M20" s="100">
        <f t="shared" si="2"/>
        <v>-15637</v>
      </c>
      <c r="N20" s="100">
        <f t="shared" si="2"/>
        <v>275147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644241</v>
      </c>
      <c r="X20" s="100">
        <f t="shared" si="2"/>
        <v>0</v>
      </c>
      <c r="Y20" s="100">
        <f t="shared" si="2"/>
        <v>644241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334707</v>
      </c>
      <c r="D30" s="156"/>
      <c r="E30" s="60"/>
      <c r="F30" s="60"/>
      <c r="G30" s="60">
        <v>5631</v>
      </c>
      <c r="H30" s="60">
        <v>92122</v>
      </c>
      <c r="I30" s="60">
        <v>271341</v>
      </c>
      <c r="J30" s="60">
        <v>369094</v>
      </c>
      <c r="K30" s="60">
        <v>120554</v>
      </c>
      <c r="L30" s="60">
        <v>170230</v>
      </c>
      <c r="M30" s="60">
        <v>-15637</v>
      </c>
      <c r="N30" s="60">
        <v>275147</v>
      </c>
      <c r="O30" s="60"/>
      <c r="P30" s="60"/>
      <c r="Q30" s="60"/>
      <c r="R30" s="60"/>
      <c r="S30" s="60"/>
      <c r="T30" s="60"/>
      <c r="U30" s="60"/>
      <c r="V30" s="60"/>
      <c r="W30" s="60">
        <v>644241</v>
      </c>
      <c r="X30" s="60"/>
      <c r="Y30" s="60">
        <v>644241</v>
      </c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1717010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99125</v>
      </c>
      <c r="H40" s="60">
        <f t="shared" si="4"/>
        <v>0</v>
      </c>
      <c r="I40" s="60">
        <f t="shared" si="4"/>
        <v>91165</v>
      </c>
      <c r="J40" s="60">
        <f t="shared" si="4"/>
        <v>190290</v>
      </c>
      <c r="K40" s="60">
        <f t="shared" si="4"/>
        <v>10448</v>
      </c>
      <c r="L40" s="60">
        <f t="shared" si="4"/>
        <v>3233</v>
      </c>
      <c r="M40" s="60">
        <f t="shared" si="4"/>
        <v>0</v>
      </c>
      <c r="N40" s="60">
        <f t="shared" si="4"/>
        <v>13681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203971</v>
      </c>
      <c r="X40" s="60">
        <f t="shared" si="4"/>
        <v>0</v>
      </c>
      <c r="Y40" s="60">
        <f t="shared" si="4"/>
        <v>203971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1717010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99125</v>
      </c>
      <c r="H41" s="295">
        <f t="shared" si="6"/>
        <v>0</v>
      </c>
      <c r="I41" s="295">
        <f t="shared" si="6"/>
        <v>91165</v>
      </c>
      <c r="J41" s="295">
        <f t="shared" si="6"/>
        <v>190290</v>
      </c>
      <c r="K41" s="295">
        <f t="shared" si="6"/>
        <v>10448</v>
      </c>
      <c r="L41" s="295">
        <f t="shared" si="6"/>
        <v>3233</v>
      </c>
      <c r="M41" s="295">
        <f t="shared" si="6"/>
        <v>0</v>
      </c>
      <c r="N41" s="295">
        <f t="shared" si="6"/>
        <v>13681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203971</v>
      </c>
      <c r="X41" s="295">
        <f t="shared" si="6"/>
        <v>0</v>
      </c>
      <c r="Y41" s="295">
        <f t="shared" si="6"/>
        <v>203971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1091529</v>
      </c>
      <c r="D45" s="129">
        <f t="shared" si="7"/>
        <v>0</v>
      </c>
      <c r="E45" s="54">
        <f t="shared" si="7"/>
        <v>2100000</v>
      </c>
      <c r="F45" s="54">
        <f t="shared" si="7"/>
        <v>2100000</v>
      </c>
      <c r="G45" s="54">
        <f t="shared" si="7"/>
        <v>5631</v>
      </c>
      <c r="H45" s="54">
        <f t="shared" si="7"/>
        <v>92122</v>
      </c>
      <c r="I45" s="54">
        <f t="shared" si="7"/>
        <v>271341</v>
      </c>
      <c r="J45" s="54">
        <f t="shared" si="7"/>
        <v>369094</v>
      </c>
      <c r="K45" s="54">
        <f t="shared" si="7"/>
        <v>120554</v>
      </c>
      <c r="L45" s="54">
        <f t="shared" si="7"/>
        <v>170230</v>
      </c>
      <c r="M45" s="54">
        <f t="shared" si="7"/>
        <v>-15637</v>
      </c>
      <c r="N45" s="54">
        <f t="shared" si="7"/>
        <v>275147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644241</v>
      </c>
      <c r="X45" s="54">
        <f t="shared" si="7"/>
        <v>1050000</v>
      </c>
      <c r="Y45" s="54">
        <f t="shared" si="7"/>
        <v>-405759</v>
      </c>
      <c r="Z45" s="184">
        <f t="shared" si="5"/>
        <v>-38.64371428571429</v>
      </c>
      <c r="AA45" s="130">
        <f t="shared" si="8"/>
        <v>2100000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317424</v>
      </c>
      <c r="D48" s="129">
        <f t="shared" si="7"/>
        <v>0</v>
      </c>
      <c r="E48" s="54">
        <f t="shared" si="7"/>
        <v>1500000</v>
      </c>
      <c r="F48" s="54">
        <f t="shared" si="7"/>
        <v>1500000</v>
      </c>
      <c r="G48" s="54">
        <f t="shared" si="7"/>
        <v>0</v>
      </c>
      <c r="H48" s="54">
        <f t="shared" si="7"/>
        <v>16418</v>
      </c>
      <c r="I48" s="54">
        <f t="shared" si="7"/>
        <v>26042</v>
      </c>
      <c r="J48" s="54">
        <f t="shared" si="7"/>
        <v>42460</v>
      </c>
      <c r="K48" s="54">
        <f t="shared" si="7"/>
        <v>1416539</v>
      </c>
      <c r="L48" s="54">
        <f t="shared" si="7"/>
        <v>176860</v>
      </c>
      <c r="M48" s="54">
        <f t="shared" si="7"/>
        <v>0</v>
      </c>
      <c r="N48" s="54">
        <f t="shared" si="7"/>
        <v>1593399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1635859</v>
      </c>
      <c r="X48" s="54">
        <f t="shared" si="7"/>
        <v>750000</v>
      </c>
      <c r="Y48" s="54">
        <f t="shared" si="7"/>
        <v>885859</v>
      </c>
      <c r="Z48" s="184">
        <f t="shared" si="5"/>
        <v>118.11453333333333</v>
      </c>
      <c r="AA48" s="130">
        <f t="shared" si="8"/>
        <v>1500000</v>
      </c>
    </row>
    <row r="49" spans="1:27" ht="12.75">
      <c r="A49" s="308" t="s">
        <v>221</v>
      </c>
      <c r="B49" s="149"/>
      <c r="C49" s="239">
        <f aca="true" t="shared" si="9" ref="C49:Y49">SUM(C41:C48)</f>
        <v>3125963</v>
      </c>
      <c r="D49" s="218">
        <f t="shared" si="9"/>
        <v>0</v>
      </c>
      <c r="E49" s="220">
        <f t="shared" si="9"/>
        <v>3600000</v>
      </c>
      <c r="F49" s="220">
        <f t="shared" si="9"/>
        <v>3600000</v>
      </c>
      <c r="G49" s="220">
        <f t="shared" si="9"/>
        <v>104756</v>
      </c>
      <c r="H49" s="220">
        <f t="shared" si="9"/>
        <v>108540</v>
      </c>
      <c r="I49" s="220">
        <f t="shared" si="9"/>
        <v>388548</v>
      </c>
      <c r="J49" s="220">
        <f t="shared" si="9"/>
        <v>601844</v>
      </c>
      <c r="K49" s="220">
        <f t="shared" si="9"/>
        <v>1547541</v>
      </c>
      <c r="L49" s="220">
        <f t="shared" si="9"/>
        <v>350323</v>
      </c>
      <c r="M49" s="220">
        <f t="shared" si="9"/>
        <v>-15637</v>
      </c>
      <c r="N49" s="220">
        <f t="shared" si="9"/>
        <v>1882227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2484071</v>
      </c>
      <c r="X49" s="220">
        <f t="shared" si="9"/>
        <v>1800000</v>
      </c>
      <c r="Y49" s="220">
        <f t="shared" si="9"/>
        <v>684071</v>
      </c>
      <c r="Z49" s="221">
        <f t="shared" si="5"/>
        <v>38.00394444444444</v>
      </c>
      <c r="AA49" s="222">
        <f>SUM(AA41:AA48)</f>
        <v>3600000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5909000</v>
      </c>
      <c r="F51" s="54">
        <f t="shared" si="10"/>
        <v>5909000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2954500</v>
      </c>
      <c r="Y51" s="54">
        <f t="shared" si="10"/>
        <v>-2954500</v>
      </c>
      <c r="Z51" s="184">
        <f>+IF(X51&lt;&gt;0,+(Y51/X51)*100,0)</f>
        <v>-100</v>
      </c>
      <c r="AA51" s="130">
        <f>SUM(AA57:AA61)</f>
        <v>5909000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5909000</v>
      </c>
      <c r="F61" s="60">
        <v>5909000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2954500</v>
      </c>
      <c r="Y61" s="60">
        <v>-2954500</v>
      </c>
      <c r="Z61" s="140">
        <v>-100</v>
      </c>
      <c r="AA61" s="155">
        <v>5909000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168603</v>
      </c>
      <c r="H67" s="60">
        <v>484850</v>
      </c>
      <c r="I67" s="60">
        <v>551360</v>
      </c>
      <c r="J67" s="60">
        <v>1204813</v>
      </c>
      <c r="K67" s="60">
        <v>309292</v>
      </c>
      <c r="L67" s="60">
        <v>442223</v>
      </c>
      <c r="M67" s="60">
        <v>344265</v>
      </c>
      <c r="N67" s="60">
        <v>1095780</v>
      </c>
      <c r="O67" s="60"/>
      <c r="P67" s="60"/>
      <c r="Q67" s="60"/>
      <c r="R67" s="60"/>
      <c r="S67" s="60"/>
      <c r="T67" s="60"/>
      <c r="U67" s="60"/>
      <c r="V67" s="60"/>
      <c r="W67" s="60">
        <v>2300593</v>
      </c>
      <c r="X67" s="60"/>
      <c r="Y67" s="60">
        <v>2300593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5908528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5908528</v>
      </c>
      <c r="F69" s="220">
        <f t="shared" si="12"/>
        <v>0</v>
      </c>
      <c r="G69" s="220">
        <f t="shared" si="12"/>
        <v>168603</v>
      </c>
      <c r="H69" s="220">
        <f t="shared" si="12"/>
        <v>484850</v>
      </c>
      <c r="I69" s="220">
        <f t="shared" si="12"/>
        <v>551360</v>
      </c>
      <c r="J69" s="220">
        <f t="shared" si="12"/>
        <v>1204813</v>
      </c>
      <c r="K69" s="220">
        <f t="shared" si="12"/>
        <v>309292</v>
      </c>
      <c r="L69" s="220">
        <f t="shared" si="12"/>
        <v>442223</v>
      </c>
      <c r="M69" s="220">
        <f t="shared" si="12"/>
        <v>344265</v>
      </c>
      <c r="N69" s="220">
        <f t="shared" si="12"/>
        <v>1095780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2300593</v>
      </c>
      <c r="X69" s="220">
        <f t="shared" si="12"/>
        <v>0</v>
      </c>
      <c r="Y69" s="220">
        <f t="shared" si="12"/>
        <v>2300593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1717010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99125</v>
      </c>
      <c r="H5" s="356">
        <f t="shared" si="0"/>
        <v>0</v>
      </c>
      <c r="I5" s="356">
        <f t="shared" si="0"/>
        <v>91165</v>
      </c>
      <c r="J5" s="358">
        <f t="shared" si="0"/>
        <v>190290</v>
      </c>
      <c r="K5" s="358">
        <f t="shared" si="0"/>
        <v>10448</v>
      </c>
      <c r="L5" s="356">
        <f t="shared" si="0"/>
        <v>3233</v>
      </c>
      <c r="M5" s="356">
        <f t="shared" si="0"/>
        <v>0</v>
      </c>
      <c r="N5" s="358">
        <f t="shared" si="0"/>
        <v>13681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203971</v>
      </c>
      <c r="X5" s="356">
        <f t="shared" si="0"/>
        <v>0</v>
      </c>
      <c r="Y5" s="358">
        <f t="shared" si="0"/>
        <v>203971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1717010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99125</v>
      </c>
      <c r="H15" s="60">
        <f t="shared" si="5"/>
        <v>0</v>
      </c>
      <c r="I15" s="60">
        <f t="shared" si="5"/>
        <v>91165</v>
      </c>
      <c r="J15" s="59">
        <f t="shared" si="5"/>
        <v>190290</v>
      </c>
      <c r="K15" s="59">
        <f t="shared" si="5"/>
        <v>10448</v>
      </c>
      <c r="L15" s="60">
        <f t="shared" si="5"/>
        <v>3233</v>
      </c>
      <c r="M15" s="60">
        <f t="shared" si="5"/>
        <v>0</v>
      </c>
      <c r="N15" s="59">
        <f t="shared" si="5"/>
        <v>13681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203971</v>
      </c>
      <c r="X15" s="60">
        <f t="shared" si="5"/>
        <v>0</v>
      </c>
      <c r="Y15" s="59">
        <f t="shared" si="5"/>
        <v>203971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1717010</v>
      </c>
      <c r="D20" s="340"/>
      <c r="E20" s="60"/>
      <c r="F20" s="59"/>
      <c r="G20" s="59">
        <v>99125</v>
      </c>
      <c r="H20" s="60"/>
      <c r="I20" s="60">
        <v>91165</v>
      </c>
      <c r="J20" s="59">
        <v>190290</v>
      </c>
      <c r="K20" s="59">
        <v>10448</v>
      </c>
      <c r="L20" s="60">
        <v>3233</v>
      </c>
      <c r="M20" s="60"/>
      <c r="N20" s="59">
        <v>13681</v>
      </c>
      <c r="O20" s="59"/>
      <c r="P20" s="60"/>
      <c r="Q20" s="60"/>
      <c r="R20" s="59"/>
      <c r="S20" s="59"/>
      <c r="T20" s="60"/>
      <c r="U20" s="60"/>
      <c r="V20" s="59"/>
      <c r="W20" s="59">
        <v>203971</v>
      </c>
      <c r="X20" s="60"/>
      <c r="Y20" s="59">
        <v>203971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756822</v>
      </c>
      <c r="D40" s="344">
        <f t="shared" si="9"/>
        <v>0</v>
      </c>
      <c r="E40" s="343">
        <f t="shared" si="9"/>
        <v>2100000</v>
      </c>
      <c r="F40" s="345">
        <f t="shared" si="9"/>
        <v>2100000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1050000</v>
      </c>
      <c r="Y40" s="345">
        <f t="shared" si="9"/>
        <v>-1050000</v>
      </c>
      <c r="Z40" s="336">
        <f>+IF(X40&lt;&gt;0,+(Y40/X40)*100,0)</f>
        <v>-100</v>
      </c>
      <c r="AA40" s="350">
        <f>SUM(AA41:AA49)</f>
        <v>2100000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623311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133511</v>
      </c>
      <c r="D44" s="368"/>
      <c r="E44" s="54">
        <v>2100000</v>
      </c>
      <c r="F44" s="53">
        <v>2100000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1050000</v>
      </c>
      <c r="Y44" s="53">
        <v>-1050000</v>
      </c>
      <c r="Z44" s="94">
        <v>-100</v>
      </c>
      <c r="AA44" s="95">
        <v>2100000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317424</v>
      </c>
      <c r="D57" s="344">
        <f aca="true" t="shared" si="13" ref="D57:AA57">+D58</f>
        <v>0</v>
      </c>
      <c r="E57" s="343">
        <f t="shared" si="13"/>
        <v>1500000</v>
      </c>
      <c r="F57" s="345">
        <f t="shared" si="13"/>
        <v>1500000</v>
      </c>
      <c r="G57" s="345">
        <f t="shared" si="13"/>
        <v>0</v>
      </c>
      <c r="H57" s="343">
        <f t="shared" si="13"/>
        <v>16418</v>
      </c>
      <c r="I57" s="343">
        <f t="shared" si="13"/>
        <v>26042</v>
      </c>
      <c r="J57" s="345">
        <f t="shared" si="13"/>
        <v>42460</v>
      </c>
      <c r="K57" s="345">
        <f t="shared" si="13"/>
        <v>1416539</v>
      </c>
      <c r="L57" s="343">
        <f t="shared" si="13"/>
        <v>176860</v>
      </c>
      <c r="M57" s="343">
        <f t="shared" si="13"/>
        <v>0</v>
      </c>
      <c r="N57" s="345">
        <f t="shared" si="13"/>
        <v>1593399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1635859</v>
      </c>
      <c r="X57" s="343">
        <f t="shared" si="13"/>
        <v>750000</v>
      </c>
      <c r="Y57" s="345">
        <f t="shared" si="13"/>
        <v>885859</v>
      </c>
      <c r="Z57" s="336">
        <f>+IF(X57&lt;&gt;0,+(Y57/X57)*100,0)</f>
        <v>118.11453333333333</v>
      </c>
      <c r="AA57" s="350">
        <f t="shared" si="13"/>
        <v>1500000</v>
      </c>
    </row>
    <row r="58" spans="1:27" ht="12.75">
      <c r="A58" s="361" t="s">
        <v>218</v>
      </c>
      <c r="B58" s="136"/>
      <c r="C58" s="60">
        <v>317424</v>
      </c>
      <c r="D58" s="340"/>
      <c r="E58" s="60">
        <v>1500000</v>
      </c>
      <c r="F58" s="59">
        <v>1500000</v>
      </c>
      <c r="G58" s="59"/>
      <c r="H58" s="60">
        <v>16418</v>
      </c>
      <c r="I58" s="60">
        <v>26042</v>
      </c>
      <c r="J58" s="59">
        <v>42460</v>
      </c>
      <c r="K58" s="59">
        <v>1416539</v>
      </c>
      <c r="L58" s="60">
        <v>176860</v>
      </c>
      <c r="M58" s="60"/>
      <c r="N58" s="59">
        <v>1593399</v>
      </c>
      <c r="O58" s="59"/>
      <c r="P58" s="60"/>
      <c r="Q58" s="60"/>
      <c r="R58" s="59"/>
      <c r="S58" s="59"/>
      <c r="T58" s="60"/>
      <c r="U58" s="60"/>
      <c r="V58" s="59"/>
      <c r="W58" s="59">
        <v>1635859</v>
      </c>
      <c r="X58" s="60">
        <v>750000</v>
      </c>
      <c r="Y58" s="59">
        <v>885859</v>
      </c>
      <c r="Z58" s="61">
        <v>118.11</v>
      </c>
      <c r="AA58" s="62">
        <v>1500000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2791256</v>
      </c>
      <c r="D60" s="346">
        <f t="shared" si="14"/>
        <v>0</v>
      </c>
      <c r="E60" s="219">
        <f t="shared" si="14"/>
        <v>3600000</v>
      </c>
      <c r="F60" s="264">
        <f t="shared" si="14"/>
        <v>3600000</v>
      </c>
      <c r="G60" s="264">
        <f t="shared" si="14"/>
        <v>99125</v>
      </c>
      <c r="H60" s="219">
        <f t="shared" si="14"/>
        <v>16418</v>
      </c>
      <c r="I60" s="219">
        <f t="shared" si="14"/>
        <v>117207</v>
      </c>
      <c r="J60" s="264">
        <f t="shared" si="14"/>
        <v>232750</v>
      </c>
      <c r="K60" s="264">
        <f t="shared" si="14"/>
        <v>1426987</v>
      </c>
      <c r="L60" s="219">
        <f t="shared" si="14"/>
        <v>180093</v>
      </c>
      <c r="M60" s="219">
        <f t="shared" si="14"/>
        <v>0</v>
      </c>
      <c r="N60" s="264">
        <f t="shared" si="14"/>
        <v>1607080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1839830</v>
      </c>
      <c r="X60" s="219">
        <f t="shared" si="14"/>
        <v>1800000</v>
      </c>
      <c r="Y60" s="264">
        <f t="shared" si="14"/>
        <v>39830</v>
      </c>
      <c r="Z60" s="337">
        <f>+IF(X60&lt;&gt;0,+(Y60/X60)*100,0)</f>
        <v>2.2127777777777777</v>
      </c>
      <c r="AA60" s="232">
        <f>+AA57+AA54+AA51+AA40+AA37+AA34+AA22+AA5</f>
        <v>3600000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334707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5631</v>
      </c>
      <c r="H40" s="343">
        <f t="shared" si="9"/>
        <v>92122</v>
      </c>
      <c r="I40" s="343">
        <f t="shared" si="9"/>
        <v>271341</v>
      </c>
      <c r="J40" s="345">
        <f t="shared" si="9"/>
        <v>369094</v>
      </c>
      <c r="K40" s="345">
        <f t="shared" si="9"/>
        <v>120554</v>
      </c>
      <c r="L40" s="343">
        <f t="shared" si="9"/>
        <v>170230</v>
      </c>
      <c r="M40" s="343">
        <f t="shared" si="9"/>
        <v>-15637</v>
      </c>
      <c r="N40" s="345">
        <f t="shared" si="9"/>
        <v>275147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644241</v>
      </c>
      <c r="X40" s="343">
        <f t="shared" si="9"/>
        <v>0</v>
      </c>
      <c r="Y40" s="345">
        <f t="shared" si="9"/>
        <v>644241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7526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327181</v>
      </c>
      <c r="D44" s="368"/>
      <c r="E44" s="54"/>
      <c r="F44" s="53"/>
      <c r="G44" s="53">
        <v>5631</v>
      </c>
      <c r="H44" s="54">
        <v>92122</v>
      </c>
      <c r="I44" s="54">
        <v>271341</v>
      </c>
      <c r="J44" s="53">
        <v>369094</v>
      </c>
      <c r="K44" s="53">
        <v>120554</v>
      </c>
      <c r="L44" s="54">
        <v>170230</v>
      </c>
      <c r="M44" s="54">
        <v>-15637</v>
      </c>
      <c r="N44" s="53">
        <v>275147</v>
      </c>
      <c r="O44" s="53"/>
      <c r="P44" s="54"/>
      <c r="Q44" s="54"/>
      <c r="R44" s="53"/>
      <c r="S44" s="53"/>
      <c r="T44" s="54"/>
      <c r="U44" s="54"/>
      <c r="V44" s="53"/>
      <c r="W44" s="53">
        <v>644241</v>
      </c>
      <c r="X44" s="54"/>
      <c r="Y44" s="53">
        <v>644241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334707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5631</v>
      </c>
      <c r="H60" s="219">
        <f t="shared" si="14"/>
        <v>92122</v>
      </c>
      <c r="I60" s="219">
        <f t="shared" si="14"/>
        <v>271341</v>
      </c>
      <c r="J60" s="264">
        <f t="shared" si="14"/>
        <v>369094</v>
      </c>
      <c r="K60" s="264">
        <f t="shared" si="14"/>
        <v>120554</v>
      </c>
      <c r="L60" s="219">
        <f t="shared" si="14"/>
        <v>170230</v>
      </c>
      <c r="M60" s="219">
        <f t="shared" si="14"/>
        <v>-15637</v>
      </c>
      <c r="N60" s="264">
        <f t="shared" si="14"/>
        <v>275147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644241</v>
      </c>
      <c r="X60" s="219">
        <f t="shared" si="14"/>
        <v>0</v>
      </c>
      <c r="Y60" s="264">
        <f t="shared" si="14"/>
        <v>644241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2019-01-31T13:25:30Z</dcterms:created>
  <dcterms:modified xsi:type="dcterms:W3CDTF">2019-01-31T13:25:34Z</dcterms:modified>
  <cp:category/>
  <cp:version/>
  <cp:contentType/>
  <cp:contentStatus/>
</cp:coreProperties>
</file>