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<sst xmlns="http://schemas.openxmlformats.org/spreadsheetml/2006/main" count="859" uniqueCount="304">
  <si>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Alfred Nzo(DC44)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</si>
  <si>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</si>
  <si>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</si>
  <si>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</si>
  <si>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</si>
  <si>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</si>
  <si>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</si>
  <si>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</si>
  <si>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</si>
  <si>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</si>
  <si>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</si>
  <si>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</si>
  <si>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</si>
  <si>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</si>
  <si>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</si>
  <si>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</si>
  <si>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</si>
  <si>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</si>
  <si>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</si>
  <si>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</si>
  <si>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</si>
  <si>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</si>
  <si>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</si>
  <si>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</si>
  <si>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</si>
  <si>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</si>
  <si>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</si>
  <si>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</si>
  <si>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</si>
  <si>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</si>
  <si>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</si>
  <si>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</si>
  <si>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</si>
  <si>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</si>
  <si>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</si>
  <si>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</si>
  <si>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</si>
  <si>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</si>
  <si>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</si>
  <si>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</si>
  <si>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</si>
  <si>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</si>
  <si>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</si>
  <si>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</si>
  <si>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</si>
  <si>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</si>
  <si>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</si>
  <si>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</si>
  <si>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</si>
  <si>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</si>
  <si>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</si>
  <si>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</si>
  <si>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</si>
  <si>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</si>
  <si>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</si>
  <si>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</si>
  <si>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</si>
  <si>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</si>
  <si>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</si>
  <si>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</si>
  <si>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</si>
  <si>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</si>
  <si>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</si>
  <si>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</si>
  <si>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</si>
  <si>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</si>
  <si>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</si>
  <si>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</si>
  <si>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</si>
  <si>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</si>
  <si>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Alfred Nzo(DC44)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</si>
  <si>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</si>
  <si>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</si>
  <si>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</si>
  <si>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</si>
  <si>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</si>
  <si>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</si>
  <si>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</si>
  <si>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</si>
  <si>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</si>
  <si>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</si>
  <si>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</si>
  <si>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</si>
  <si>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</si>
  <si>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</si>
  <si>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</si>
  <si>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</si>
  <si>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</si>
  <si>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</si>
  <si>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</si>
  <si>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</si>
  <si>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</si>
  <si>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</si>
  <si>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</si>
  <si>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</si>
  <si>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</si>
  <si>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</si>
  <si>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</si>
  <si>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</si>
  <si>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</si>
  <si>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Alfred Nzo(DC44)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</si>
  <si>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</si>
  <si>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</si>
  <si>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</si>
  <si>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</si>
  <si>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</si>
  <si>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</si>
  <si>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</si>
  <si>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</si>
  <si>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</si>
  <si>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</si>
  <si>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</si>
  <si>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</si>
  <si>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</si>
  <si>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</si>
  <si>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</si>
  <si>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</si>
  <si>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</si>
  <si>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</si>
  <si>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</si>
  <si>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</si>
  <si>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</si>
  <si>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</si>
  <si>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</si>
  <si>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</si>
  <si>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</si>
  <si>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</si>
  <si>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</si>
  <si>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</si>
  <si>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Alfred Nzo(DC44)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</si>
  <si>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</si>
  <si>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</si>
  <si>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</si>
  <si>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</si>
  <si>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</si>
  <si>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</si>
  <si>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</si>
  <si>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</si>
  <si>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</si>
  <si>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</si>
  <si>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Alfred Nzo(DC44)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</si>
  <si>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</si>
  <si>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</si>
  <si>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</si>
  <si>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</si>
  <si>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</si>
  <si>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</si>
  <si>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</si>
  <si>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</si>
  <si>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</si>
  <si>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</si>
  <si>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</si>
  <si>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</si>
  <si>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</si>
  <si>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</si>
  <si>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</si>
  <si>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</si>
  <si>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</si>
  <si>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</si>
  <si>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</si>
  <si>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</si>
  <si>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</si>
  <si>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</si>
  <si>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</si>
  <si>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</si>
  <si>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</si>
  <si>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</si>
  <si>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</si>
  <si>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</si>
  <si>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</si>
  <si>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</si>
  <si>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</si>
  <si>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</si>
  <si>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</si>
  <si>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Alfred Nzo(DC44)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</si>
  <si>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</si>
  <si>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</si>
  <si>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</si>
  <si>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</si>
  <si>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</si>
  <si>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</si>
  <si>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</si>
  <si>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</si>
  <si>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</si>
  <si>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</si>
  <si>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</si>
  <si>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</si>
  <si>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</si>
  <si>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</si>
  <si>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</si>
  <si>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</si>
  <si>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</si>
  <si>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</si>
  <si>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</si>
  <si>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</si>
  <si>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</si>
  <si>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</si>
  <si>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</si>
  <si>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</si>
  <si>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</si>
  <si>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</si>
  <si>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</si>
  <si>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Alfred Nzo(DC44)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</si>
  <si>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</si>
  <si>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</si>
  <si>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</si>
  <si>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</si>
  <si>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</si>
  <si>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</si>
  <si>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</si>
  <si>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</si>
  <si>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</si>
  <si>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</si>
  <si>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</si>
  <si>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</si>
  <si>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</si>
  <si>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</si>
  <si>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</si>
  <si>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</si>
  <si>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</si>
  <si>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</si>
  <si>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</si>
  <si>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</si>
  <si>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</si>
  <si>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</si>
  <si>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</si>
  <si>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</si>
  <si>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</si>
  <si>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Alfred Nzo(DC44)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</si>
  <si>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</si>
  <si>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</si>
  <si>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</si>
  <si>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</si>
  <si>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</si>
  <si>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</si>
  <si>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</si>
  <si>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</si>
  <si>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</si>
  <si>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</si>
  <si>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</si>
  <si>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</si>
  <si>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</si>
  <si>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</si>
  <si>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</si>
  <si>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</si>
  <si>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</si>
  <si>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</si>
  <si>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</si>
  <si>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</si>
  <si>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</si>
  <si>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</si>
  <si>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</si>
  <si>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</si>
  <si>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</si>
  <si>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</si>
  <si>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</si>
  <si>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</si>
  <si>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</si>
  <si>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</si>
  <si>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</si>
  <si>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</si>
  <si>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</si>
  <si>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</si>
  <si>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</si>
  <si>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Alfred Nzo(DC44)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</si>
  <si>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</si>
  <si>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</si>
  <si>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Alfred Nzo(DC44)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</si>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</sst>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35697756</v>
      </c>
      <c r="C6" s="19">
        <v>0</v>
      </c>
      <c r="D6" s="59">
        <v>39171740</v>
      </c>
      <c r="E6" s="60">
        <v>39171740</v>
      </c>
      <c r="F6" s="60">
        <v>4655002</v>
      </c>
      <c r="G6" s="60">
        <v>-14704278</v>
      </c>
      <c r="H6" s="60">
        <v>4178235</v>
      </c>
      <c r="I6" s="60">
        <v>-5871041</v>
      </c>
      <c r="J6" s="60">
        <v>3816138</v>
      </c>
      <c r="K6" s="60">
        <v>3697413</v>
      </c>
      <c r="L6" s="60">
        <v>3534102</v>
      </c>
      <c r="M6" s="60">
        <v>11047653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5176612</v>
      </c>
      <c r="W6" s="60">
        <v>13826442</v>
      </c>
      <c r="X6" s="60">
        <v>-8649830</v>
      </c>
      <c r="Y6" s="61">
        <v>-62.56</v>
      </c>
      <c r="Z6" s="62">
        <v>39171740</v>
      </c>
    </row>
    <row r="7" spans="1:26" ht="12.75">
      <c r="A7" s="58" t="s">
        <v>33</v>
      </c>
      <c r="B7" s="19">
        <v>25263602</v>
      </c>
      <c r="C7" s="19">
        <v>0</v>
      </c>
      <c r="D7" s="59">
        <v>17078885</v>
      </c>
      <c r="E7" s="60">
        <v>17078885</v>
      </c>
      <c r="F7" s="60">
        <v>1552637</v>
      </c>
      <c r="G7" s="60">
        <v>-939158</v>
      </c>
      <c r="H7" s="60">
        <v>1176268</v>
      </c>
      <c r="I7" s="60">
        <v>1789747</v>
      </c>
      <c r="J7" s="60">
        <v>1332635</v>
      </c>
      <c r="K7" s="60">
        <v>1397347</v>
      </c>
      <c r="L7" s="60">
        <v>2302727</v>
      </c>
      <c r="M7" s="60">
        <v>5032709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6822456</v>
      </c>
      <c r="W7" s="60">
        <v>8539440</v>
      </c>
      <c r="X7" s="60">
        <v>-1716984</v>
      </c>
      <c r="Y7" s="61">
        <v>-20.11</v>
      </c>
      <c r="Z7" s="62">
        <v>17078885</v>
      </c>
    </row>
    <row r="8" spans="1:26" ht="12.75">
      <c r="A8" s="58" t="s">
        <v>34</v>
      </c>
      <c r="B8" s="19">
        <v>462974613</v>
      </c>
      <c r="C8" s="19">
        <v>0</v>
      </c>
      <c r="D8" s="59">
        <v>536743000</v>
      </c>
      <c r="E8" s="60">
        <v>536743000</v>
      </c>
      <c r="F8" s="60">
        <v>213708177</v>
      </c>
      <c r="G8" s="60">
        <v>52637976</v>
      </c>
      <c r="H8" s="60">
        <v>1899993</v>
      </c>
      <c r="I8" s="60">
        <v>268246146</v>
      </c>
      <c r="J8" s="60">
        <v>1831610</v>
      </c>
      <c r="K8" s="60">
        <v>2962580</v>
      </c>
      <c r="L8" s="60">
        <v>171336095</v>
      </c>
      <c r="M8" s="60">
        <v>176130285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444376431</v>
      </c>
      <c r="W8" s="60">
        <v>268371498</v>
      </c>
      <c r="X8" s="60">
        <v>176004933</v>
      </c>
      <c r="Y8" s="61">
        <v>65.58</v>
      </c>
      <c r="Z8" s="62">
        <v>536743000</v>
      </c>
    </row>
    <row r="9" spans="1:26" ht="12.75">
      <c r="A9" s="58" t="s">
        <v>35</v>
      </c>
      <c r="B9" s="19">
        <v>9711198</v>
      </c>
      <c r="C9" s="19">
        <v>0</v>
      </c>
      <c r="D9" s="59">
        <v>71092041</v>
      </c>
      <c r="E9" s="60">
        <v>71092041</v>
      </c>
      <c r="F9" s="60">
        <v>70372</v>
      </c>
      <c r="G9" s="60">
        <v>12914144</v>
      </c>
      <c r="H9" s="60">
        <v>9800344</v>
      </c>
      <c r="I9" s="60">
        <v>22784860</v>
      </c>
      <c r="J9" s="60">
        <v>6606036</v>
      </c>
      <c r="K9" s="60">
        <v>16328878</v>
      </c>
      <c r="L9" s="60">
        <v>144544228</v>
      </c>
      <c r="M9" s="60">
        <v>167479142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190264002</v>
      </c>
      <c r="W9" s="60">
        <v>35646024</v>
      </c>
      <c r="X9" s="60">
        <v>154617978</v>
      </c>
      <c r="Y9" s="61">
        <v>433.76</v>
      </c>
      <c r="Z9" s="62">
        <v>71092041</v>
      </c>
    </row>
    <row r="10" spans="1:26" ht="22.5">
      <c r="A10" s="63" t="s">
        <v>279</v>
      </c>
      <c r="B10" s="64">
        <f>SUM(B5:B9)</f>
        <v>533647169</v>
      </c>
      <c r="C10" s="64">
        <f>SUM(C5:C9)</f>
        <v>0</v>
      </c>
      <c r="D10" s="65">
        <f aca="true" t="shared" si="0" ref="D10:Z10">SUM(D5:D9)</f>
        <v>664085666</v>
      </c>
      <c r="E10" s="66">
        <f t="shared" si="0"/>
        <v>664085666</v>
      </c>
      <c r="F10" s="66">
        <f t="shared" si="0"/>
        <v>219986188</v>
      </c>
      <c r="G10" s="66">
        <f t="shared" si="0"/>
        <v>49908684</v>
      </c>
      <c r="H10" s="66">
        <f t="shared" si="0"/>
        <v>17054840</v>
      </c>
      <c r="I10" s="66">
        <f t="shared" si="0"/>
        <v>286949712</v>
      </c>
      <c r="J10" s="66">
        <f t="shared" si="0"/>
        <v>13586419</v>
      </c>
      <c r="K10" s="66">
        <f t="shared" si="0"/>
        <v>24386218</v>
      </c>
      <c r="L10" s="66">
        <f t="shared" si="0"/>
        <v>321717152</v>
      </c>
      <c r="M10" s="66">
        <f t="shared" si="0"/>
        <v>359689789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646639501</v>
      </c>
      <c r="W10" s="66">
        <f t="shared" si="0"/>
        <v>326383404</v>
      </c>
      <c r="X10" s="66">
        <f t="shared" si="0"/>
        <v>320256097</v>
      </c>
      <c r="Y10" s="67">
        <f>+IF(W10&lt;&gt;0,(X10/W10)*100,0)</f>
        <v>98.12266588162674</v>
      </c>
      <c r="Z10" s="68">
        <f t="shared" si="0"/>
        <v>664085666</v>
      </c>
    </row>
    <row r="11" spans="1:26" ht="12.75">
      <c r="A11" s="58" t="s">
        <v>37</v>
      </c>
      <c r="B11" s="19">
        <v>229115772</v>
      </c>
      <c r="C11" s="19">
        <v>0</v>
      </c>
      <c r="D11" s="59">
        <v>271303322</v>
      </c>
      <c r="E11" s="60">
        <v>271303322</v>
      </c>
      <c r="F11" s="60">
        <v>18634078</v>
      </c>
      <c r="G11" s="60">
        <v>16048016</v>
      </c>
      <c r="H11" s="60">
        <v>17812376</v>
      </c>
      <c r="I11" s="60">
        <v>52494470</v>
      </c>
      <c r="J11" s="60">
        <v>18343077</v>
      </c>
      <c r="K11" s="60">
        <v>17645103</v>
      </c>
      <c r="L11" s="60">
        <v>18809603</v>
      </c>
      <c r="M11" s="60">
        <v>54797783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107292253</v>
      </c>
      <c r="W11" s="60">
        <v>133642608</v>
      </c>
      <c r="X11" s="60">
        <v>-26350355</v>
      </c>
      <c r="Y11" s="61">
        <v>-19.72</v>
      </c>
      <c r="Z11" s="62">
        <v>271303322</v>
      </c>
    </row>
    <row r="12" spans="1:26" ht="12.75">
      <c r="A12" s="58" t="s">
        <v>38</v>
      </c>
      <c r="B12" s="19">
        <v>9803063</v>
      </c>
      <c r="C12" s="19">
        <v>0</v>
      </c>
      <c r="D12" s="59">
        <v>10293058</v>
      </c>
      <c r="E12" s="60">
        <v>10293058</v>
      </c>
      <c r="F12" s="60">
        <v>809349</v>
      </c>
      <c r="G12" s="60">
        <v>825156</v>
      </c>
      <c r="H12" s="60">
        <v>797255</v>
      </c>
      <c r="I12" s="60">
        <v>2431760</v>
      </c>
      <c r="J12" s="60">
        <v>803622</v>
      </c>
      <c r="K12" s="60">
        <v>819767</v>
      </c>
      <c r="L12" s="60">
        <v>840378</v>
      </c>
      <c r="M12" s="60">
        <v>2463767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4895527</v>
      </c>
      <c r="W12" s="60">
        <v>5146530</v>
      </c>
      <c r="X12" s="60">
        <v>-251003</v>
      </c>
      <c r="Y12" s="61">
        <v>-4.88</v>
      </c>
      <c r="Z12" s="62">
        <v>10293058</v>
      </c>
    </row>
    <row r="13" spans="1:26" ht="12.75">
      <c r="A13" s="58" t="s">
        <v>280</v>
      </c>
      <c r="B13" s="19">
        <v>73084417</v>
      </c>
      <c r="C13" s="19">
        <v>0</v>
      </c>
      <c r="D13" s="59">
        <v>70000000</v>
      </c>
      <c r="E13" s="60">
        <v>70000000</v>
      </c>
      <c r="F13" s="60">
        <v>30360073</v>
      </c>
      <c r="G13" s="60">
        <v>0</v>
      </c>
      <c r="H13" s="60">
        <v>0</v>
      </c>
      <c r="I13" s="60">
        <v>30360073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30360073</v>
      </c>
      <c r="W13" s="60">
        <v>34999998</v>
      </c>
      <c r="X13" s="60">
        <v>-4639925</v>
      </c>
      <c r="Y13" s="61">
        <v>-13.26</v>
      </c>
      <c r="Z13" s="62">
        <v>70000000</v>
      </c>
    </row>
    <row r="14" spans="1:26" ht="12.75">
      <c r="A14" s="58" t="s">
        <v>40</v>
      </c>
      <c r="B14" s="19">
        <v>1723031</v>
      </c>
      <c r="C14" s="19">
        <v>0</v>
      </c>
      <c r="D14" s="59">
        <v>808111</v>
      </c>
      <c r="E14" s="60">
        <v>808111</v>
      </c>
      <c r="F14" s="60">
        <v>0</v>
      </c>
      <c r="G14" s="60">
        <v>-54045</v>
      </c>
      <c r="H14" s="60">
        <v>-125338</v>
      </c>
      <c r="I14" s="60">
        <v>-179383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-179383</v>
      </c>
      <c r="W14" s="60">
        <v>404058</v>
      </c>
      <c r="X14" s="60">
        <v>-583441</v>
      </c>
      <c r="Y14" s="61">
        <v>-144.4</v>
      </c>
      <c r="Z14" s="62">
        <v>808111</v>
      </c>
    </row>
    <row r="15" spans="1:26" ht="12.75">
      <c r="A15" s="58" t="s">
        <v>41</v>
      </c>
      <c r="B15" s="19">
        <v>41404608</v>
      </c>
      <c r="C15" s="19">
        <v>0</v>
      </c>
      <c r="D15" s="59">
        <v>57888948</v>
      </c>
      <c r="E15" s="60">
        <v>57888948</v>
      </c>
      <c r="F15" s="60">
        <v>123210</v>
      </c>
      <c r="G15" s="60">
        <v>7300844</v>
      </c>
      <c r="H15" s="60">
        <v>5392368</v>
      </c>
      <c r="I15" s="60">
        <v>12816422</v>
      </c>
      <c r="J15" s="60">
        <v>4848389</v>
      </c>
      <c r="K15" s="60">
        <v>7106359</v>
      </c>
      <c r="L15" s="60">
        <v>2236718</v>
      </c>
      <c r="M15" s="60">
        <v>14191466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27007888</v>
      </c>
      <c r="W15" s="60">
        <v>28944474</v>
      </c>
      <c r="X15" s="60">
        <v>-1936586</v>
      </c>
      <c r="Y15" s="61">
        <v>-6.69</v>
      </c>
      <c r="Z15" s="62">
        <v>57888948</v>
      </c>
    </row>
    <row r="16" spans="1:26" ht="12.75">
      <c r="A16" s="69" t="s">
        <v>42</v>
      </c>
      <c r="B16" s="19">
        <v>17888335</v>
      </c>
      <c r="C16" s="19">
        <v>0</v>
      </c>
      <c r="D16" s="59">
        <v>20000000</v>
      </c>
      <c r="E16" s="60">
        <v>20000000</v>
      </c>
      <c r="F16" s="60">
        <v>4347826</v>
      </c>
      <c r="G16" s="60">
        <v>204738</v>
      </c>
      <c r="H16" s="60">
        <v>26221</v>
      </c>
      <c r="I16" s="60">
        <v>4578785</v>
      </c>
      <c r="J16" s="60">
        <v>4365326</v>
      </c>
      <c r="K16" s="60">
        <v>28664</v>
      </c>
      <c r="L16" s="60">
        <v>0</v>
      </c>
      <c r="M16" s="60">
        <v>4393990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8972775</v>
      </c>
      <c r="W16" s="60">
        <v>10000002</v>
      </c>
      <c r="X16" s="60">
        <v>-1027227</v>
      </c>
      <c r="Y16" s="61">
        <v>-10.27</v>
      </c>
      <c r="Z16" s="62">
        <v>20000000</v>
      </c>
    </row>
    <row r="17" spans="1:26" ht="12.75">
      <c r="A17" s="58" t="s">
        <v>43</v>
      </c>
      <c r="B17" s="19">
        <v>128474890</v>
      </c>
      <c r="C17" s="19">
        <v>0</v>
      </c>
      <c r="D17" s="59">
        <v>205188941</v>
      </c>
      <c r="E17" s="60">
        <v>205188941</v>
      </c>
      <c r="F17" s="60">
        <v>19483227</v>
      </c>
      <c r="G17" s="60">
        <v>16110062</v>
      </c>
      <c r="H17" s="60">
        <v>8859380</v>
      </c>
      <c r="I17" s="60">
        <v>44452669</v>
      </c>
      <c r="J17" s="60">
        <v>13550137</v>
      </c>
      <c r="K17" s="60">
        <v>11011874</v>
      </c>
      <c r="L17" s="60">
        <v>1444371</v>
      </c>
      <c r="M17" s="60">
        <v>26006382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70459051</v>
      </c>
      <c r="W17" s="60">
        <v>115892346</v>
      </c>
      <c r="X17" s="60">
        <v>-45433295</v>
      </c>
      <c r="Y17" s="61">
        <v>-39.2</v>
      </c>
      <c r="Z17" s="62">
        <v>205188941</v>
      </c>
    </row>
    <row r="18" spans="1:26" ht="12.75">
      <c r="A18" s="70" t="s">
        <v>44</v>
      </c>
      <c r="B18" s="71">
        <f>SUM(B11:B17)</f>
        <v>501494116</v>
      </c>
      <c r="C18" s="71">
        <f>SUM(C11:C17)</f>
        <v>0</v>
      </c>
      <c r="D18" s="72">
        <f aca="true" t="shared" si="1" ref="D18:Z18">SUM(D11:D17)</f>
        <v>635482380</v>
      </c>
      <c r="E18" s="73">
        <f t="shared" si="1"/>
        <v>635482380</v>
      </c>
      <c r="F18" s="73">
        <f t="shared" si="1"/>
        <v>73757763</v>
      </c>
      <c r="G18" s="73">
        <f t="shared" si="1"/>
        <v>40434771</v>
      </c>
      <c r="H18" s="73">
        <f t="shared" si="1"/>
        <v>32762262</v>
      </c>
      <c r="I18" s="73">
        <f t="shared" si="1"/>
        <v>146954796</v>
      </c>
      <c r="J18" s="73">
        <f t="shared" si="1"/>
        <v>41910551</v>
      </c>
      <c r="K18" s="73">
        <f t="shared" si="1"/>
        <v>36611767</v>
      </c>
      <c r="L18" s="73">
        <f t="shared" si="1"/>
        <v>23331070</v>
      </c>
      <c r="M18" s="73">
        <f t="shared" si="1"/>
        <v>101853388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248808184</v>
      </c>
      <c r="W18" s="73">
        <f t="shared" si="1"/>
        <v>329030016</v>
      </c>
      <c r="X18" s="73">
        <f t="shared" si="1"/>
        <v>-80221832</v>
      </c>
      <c r="Y18" s="67">
        <f>+IF(W18&lt;&gt;0,(X18/W18)*100,0)</f>
        <v>-24.381311156730455</v>
      </c>
      <c r="Z18" s="74">
        <f t="shared" si="1"/>
        <v>635482380</v>
      </c>
    </row>
    <row r="19" spans="1:26" ht="12.75">
      <c r="A19" s="70" t="s">
        <v>45</v>
      </c>
      <c r="B19" s="75">
        <f>+B10-B18</f>
        <v>32153053</v>
      </c>
      <c r="C19" s="75">
        <f>+C10-C18</f>
        <v>0</v>
      </c>
      <c r="D19" s="76">
        <f aca="true" t="shared" si="2" ref="D19:Z19">+D10-D18</f>
        <v>28603286</v>
      </c>
      <c r="E19" s="77">
        <f t="shared" si="2"/>
        <v>28603286</v>
      </c>
      <c r="F19" s="77">
        <f t="shared" si="2"/>
        <v>146228425</v>
      </c>
      <c r="G19" s="77">
        <f t="shared" si="2"/>
        <v>9473913</v>
      </c>
      <c r="H19" s="77">
        <f t="shared" si="2"/>
        <v>-15707422</v>
      </c>
      <c r="I19" s="77">
        <f t="shared" si="2"/>
        <v>139994916</v>
      </c>
      <c r="J19" s="77">
        <f t="shared" si="2"/>
        <v>-28324132</v>
      </c>
      <c r="K19" s="77">
        <f t="shared" si="2"/>
        <v>-12225549</v>
      </c>
      <c r="L19" s="77">
        <f t="shared" si="2"/>
        <v>298386082</v>
      </c>
      <c r="M19" s="77">
        <f t="shared" si="2"/>
        <v>257836401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397831317</v>
      </c>
      <c r="W19" s="77">
        <f>IF(E10=E18,0,W10-W18)</f>
        <v>-2646612</v>
      </c>
      <c r="X19" s="77">
        <f t="shared" si="2"/>
        <v>400477929</v>
      </c>
      <c r="Y19" s="78">
        <f>+IF(W19&lt;&gt;0,(X19/W19)*100,0)</f>
        <v>-15131.720441077121</v>
      </c>
      <c r="Z19" s="79">
        <f t="shared" si="2"/>
        <v>28603286</v>
      </c>
    </row>
    <row r="20" spans="1:26" ht="12.75">
      <c r="A20" s="58" t="s">
        <v>46</v>
      </c>
      <c r="B20" s="19">
        <v>560273284</v>
      </c>
      <c r="C20" s="19">
        <v>0</v>
      </c>
      <c r="D20" s="59">
        <v>544914000</v>
      </c>
      <c r="E20" s="60">
        <v>544914000</v>
      </c>
      <c r="F20" s="60">
        <v>165613422</v>
      </c>
      <c r="G20" s="60">
        <v>158376847</v>
      </c>
      <c r="H20" s="60">
        <v>45768523</v>
      </c>
      <c r="I20" s="60">
        <v>369758792</v>
      </c>
      <c r="J20" s="60">
        <v>43628307</v>
      </c>
      <c r="K20" s="60">
        <v>56485709</v>
      </c>
      <c r="L20" s="60">
        <v>41640771</v>
      </c>
      <c r="M20" s="60">
        <v>141754787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511513579</v>
      </c>
      <c r="W20" s="60">
        <v>272457000</v>
      </c>
      <c r="X20" s="60">
        <v>239056579</v>
      </c>
      <c r="Y20" s="61">
        <v>87.74</v>
      </c>
      <c r="Z20" s="62">
        <v>544914000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592426337</v>
      </c>
      <c r="C22" s="86">
        <f>SUM(C19:C21)</f>
        <v>0</v>
      </c>
      <c r="D22" s="87">
        <f aca="true" t="shared" si="3" ref="D22:Z22">SUM(D19:D21)</f>
        <v>573517286</v>
      </c>
      <c r="E22" s="88">
        <f t="shared" si="3"/>
        <v>573517286</v>
      </c>
      <c r="F22" s="88">
        <f t="shared" si="3"/>
        <v>311841847</v>
      </c>
      <c r="G22" s="88">
        <f t="shared" si="3"/>
        <v>167850760</v>
      </c>
      <c r="H22" s="88">
        <f t="shared" si="3"/>
        <v>30061101</v>
      </c>
      <c r="I22" s="88">
        <f t="shared" si="3"/>
        <v>509753708</v>
      </c>
      <c r="J22" s="88">
        <f t="shared" si="3"/>
        <v>15304175</v>
      </c>
      <c r="K22" s="88">
        <f t="shared" si="3"/>
        <v>44260160</v>
      </c>
      <c r="L22" s="88">
        <f t="shared" si="3"/>
        <v>340026853</v>
      </c>
      <c r="M22" s="88">
        <f t="shared" si="3"/>
        <v>399591188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909344896</v>
      </c>
      <c r="W22" s="88">
        <f t="shared" si="3"/>
        <v>269810388</v>
      </c>
      <c r="X22" s="88">
        <f t="shared" si="3"/>
        <v>639534508</v>
      </c>
      <c r="Y22" s="89">
        <f>+IF(W22&lt;&gt;0,(X22/W22)*100,0)</f>
        <v>237.031091627206</v>
      </c>
      <c r="Z22" s="90">
        <f t="shared" si="3"/>
        <v>573517286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592426337</v>
      </c>
      <c r="C24" s="75">
        <f>SUM(C22:C23)</f>
        <v>0</v>
      </c>
      <c r="D24" s="76">
        <f aca="true" t="shared" si="4" ref="D24:Z24">SUM(D22:D23)</f>
        <v>573517286</v>
      </c>
      <c r="E24" s="77">
        <f t="shared" si="4"/>
        <v>573517286</v>
      </c>
      <c r="F24" s="77">
        <f t="shared" si="4"/>
        <v>311841847</v>
      </c>
      <c r="G24" s="77">
        <f t="shared" si="4"/>
        <v>167850760</v>
      </c>
      <c r="H24" s="77">
        <f t="shared" si="4"/>
        <v>30061101</v>
      </c>
      <c r="I24" s="77">
        <f t="shared" si="4"/>
        <v>509753708</v>
      </c>
      <c r="J24" s="77">
        <f t="shared" si="4"/>
        <v>15304175</v>
      </c>
      <c r="K24" s="77">
        <f t="shared" si="4"/>
        <v>44260160</v>
      </c>
      <c r="L24" s="77">
        <f t="shared" si="4"/>
        <v>340026853</v>
      </c>
      <c r="M24" s="77">
        <f t="shared" si="4"/>
        <v>399591188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909344896</v>
      </c>
      <c r="W24" s="77">
        <f t="shared" si="4"/>
        <v>269810388</v>
      </c>
      <c r="X24" s="77">
        <f t="shared" si="4"/>
        <v>639534508</v>
      </c>
      <c r="Y24" s="78">
        <f>+IF(W24&lt;&gt;0,(X24/W24)*100,0)</f>
        <v>237.031091627206</v>
      </c>
      <c r="Z24" s="79">
        <f t="shared" si="4"/>
        <v>573517286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488718807</v>
      </c>
      <c r="C27" s="22">
        <v>0</v>
      </c>
      <c r="D27" s="99">
        <v>566304000</v>
      </c>
      <c r="E27" s="100">
        <v>566304000</v>
      </c>
      <c r="F27" s="100">
        <v>12941195</v>
      </c>
      <c r="G27" s="100">
        <v>93407540</v>
      </c>
      <c r="H27" s="100">
        <v>40741247</v>
      </c>
      <c r="I27" s="100">
        <v>147089982</v>
      </c>
      <c r="J27" s="100">
        <v>44631054</v>
      </c>
      <c r="K27" s="100">
        <v>52824535</v>
      </c>
      <c r="L27" s="100">
        <v>3034590</v>
      </c>
      <c r="M27" s="100">
        <v>100490179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247580161</v>
      </c>
      <c r="W27" s="100">
        <v>283152000</v>
      </c>
      <c r="X27" s="100">
        <v>-35571839</v>
      </c>
      <c r="Y27" s="101">
        <v>-12.56</v>
      </c>
      <c r="Z27" s="102">
        <v>566304000</v>
      </c>
    </row>
    <row r="28" spans="1:26" ht="12.75">
      <c r="A28" s="103" t="s">
        <v>46</v>
      </c>
      <c r="B28" s="19">
        <v>488718807</v>
      </c>
      <c r="C28" s="19">
        <v>0</v>
      </c>
      <c r="D28" s="59">
        <v>566304000</v>
      </c>
      <c r="E28" s="60">
        <v>566304000</v>
      </c>
      <c r="F28" s="60">
        <v>12941195</v>
      </c>
      <c r="G28" s="60">
        <v>93407540</v>
      </c>
      <c r="H28" s="60">
        <v>40741247</v>
      </c>
      <c r="I28" s="60">
        <v>147089982</v>
      </c>
      <c r="J28" s="60">
        <v>44631054</v>
      </c>
      <c r="K28" s="60">
        <v>52824535</v>
      </c>
      <c r="L28" s="60">
        <v>3034590</v>
      </c>
      <c r="M28" s="60">
        <v>100490179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247580161</v>
      </c>
      <c r="W28" s="60">
        <v>283152000</v>
      </c>
      <c r="X28" s="60">
        <v>-35571839</v>
      </c>
      <c r="Y28" s="61">
        <v>-12.56</v>
      </c>
      <c r="Z28" s="62">
        <v>566304000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488718807</v>
      </c>
      <c r="C32" s="22">
        <f>SUM(C28:C31)</f>
        <v>0</v>
      </c>
      <c r="D32" s="99">
        <f aca="true" t="shared" si="5" ref="D32:Z32">SUM(D28:D31)</f>
        <v>566304000</v>
      </c>
      <c r="E32" s="100">
        <f t="shared" si="5"/>
        <v>566304000</v>
      </c>
      <c r="F32" s="100">
        <f t="shared" si="5"/>
        <v>12941195</v>
      </c>
      <c r="G32" s="100">
        <f t="shared" si="5"/>
        <v>93407540</v>
      </c>
      <c r="H32" s="100">
        <f t="shared" si="5"/>
        <v>40741247</v>
      </c>
      <c r="I32" s="100">
        <f t="shared" si="5"/>
        <v>147089982</v>
      </c>
      <c r="J32" s="100">
        <f t="shared" si="5"/>
        <v>44631054</v>
      </c>
      <c r="K32" s="100">
        <f t="shared" si="5"/>
        <v>52824535</v>
      </c>
      <c r="L32" s="100">
        <f t="shared" si="5"/>
        <v>3034590</v>
      </c>
      <c r="M32" s="100">
        <f t="shared" si="5"/>
        <v>100490179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247580161</v>
      </c>
      <c r="W32" s="100">
        <f t="shared" si="5"/>
        <v>283152000</v>
      </c>
      <c r="X32" s="100">
        <f t="shared" si="5"/>
        <v>-35571839</v>
      </c>
      <c r="Y32" s="101">
        <f>+IF(W32&lt;&gt;0,(X32/W32)*100,0)</f>
        <v>-12.562806902299824</v>
      </c>
      <c r="Z32" s="102">
        <f t="shared" si="5"/>
        <v>566304000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184494788</v>
      </c>
      <c r="C35" s="19">
        <v>0</v>
      </c>
      <c r="D35" s="59">
        <v>70526331</v>
      </c>
      <c r="E35" s="60">
        <v>70526331</v>
      </c>
      <c r="F35" s="60">
        <v>184620776</v>
      </c>
      <c r="G35" s="60">
        <v>289708484</v>
      </c>
      <c r="H35" s="60">
        <v>289708484</v>
      </c>
      <c r="I35" s="60">
        <v>289708484</v>
      </c>
      <c r="J35" s="60">
        <v>250798514</v>
      </c>
      <c r="K35" s="60">
        <v>250798514</v>
      </c>
      <c r="L35" s="60">
        <v>250798514</v>
      </c>
      <c r="M35" s="60">
        <v>250798514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250798514</v>
      </c>
      <c r="W35" s="60">
        <v>35263166</v>
      </c>
      <c r="X35" s="60">
        <v>215535348</v>
      </c>
      <c r="Y35" s="61">
        <v>611.22</v>
      </c>
      <c r="Z35" s="62">
        <v>70526331</v>
      </c>
    </row>
    <row r="36" spans="1:26" ht="12.75">
      <c r="A36" s="58" t="s">
        <v>57</v>
      </c>
      <c r="B36" s="19">
        <v>3597225572</v>
      </c>
      <c r="C36" s="19">
        <v>0</v>
      </c>
      <c r="D36" s="59">
        <v>4129264674</v>
      </c>
      <c r="E36" s="60">
        <v>4129264674</v>
      </c>
      <c r="F36" s="60">
        <v>3605495144</v>
      </c>
      <c r="G36" s="60">
        <v>3443592050</v>
      </c>
      <c r="H36" s="60">
        <v>3443592050</v>
      </c>
      <c r="I36" s="60">
        <v>3443592050</v>
      </c>
      <c r="J36" s="60">
        <v>3450876244</v>
      </c>
      <c r="K36" s="60">
        <v>3596450423</v>
      </c>
      <c r="L36" s="60">
        <v>3599485013</v>
      </c>
      <c r="M36" s="60">
        <v>3599485013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3599485013</v>
      </c>
      <c r="W36" s="60">
        <v>2064632337</v>
      </c>
      <c r="X36" s="60">
        <v>1534852676</v>
      </c>
      <c r="Y36" s="61">
        <v>74.34</v>
      </c>
      <c r="Z36" s="62">
        <v>4129264674</v>
      </c>
    </row>
    <row r="37" spans="1:26" ht="12.75">
      <c r="A37" s="58" t="s">
        <v>58</v>
      </c>
      <c r="B37" s="19">
        <v>131530753</v>
      </c>
      <c r="C37" s="19">
        <v>0</v>
      </c>
      <c r="D37" s="59">
        <v>189247101</v>
      </c>
      <c r="E37" s="60">
        <v>189247101</v>
      </c>
      <c r="F37" s="60">
        <v>133527539</v>
      </c>
      <c r="G37" s="60">
        <v>-313093362</v>
      </c>
      <c r="H37" s="60">
        <v>-313093362</v>
      </c>
      <c r="I37" s="60">
        <v>-313093362</v>
      </c>
      <c r="J37" s="60">
        <v>-216968632</v>
      </c>
      <c r="K37" s="60">
        <v>-216968632</v>
      </c>
      <c r="L37" s="60">
        <v>-216968632</v>
      </c>
      <c r="M37" s="60">
        <v>-216968632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-216968632</v>
      </c>
      <c r="W37" s="60">
        <v>94623551</v>
      </c>
      <c r="X37" s="60">
        <v>-311592183</v>
      </c>
      <c r="Y37" s="61">
        <v>-329.3</v>
      </c>
      <c r="Z37" s="62">
        <v>189247101</v>
      </c>
    </row>
    <row r="38" spans="1:26" ht="12.75">
      <c r="A38" s="58" t="s">
        <v>59</v>
      </c>
      <c r="B38" s="19">
        <v>13329505</v>
      </c>
      <c r="C38" s="19">
        <v>0</v>
      </c>
      <c r="D38" s="59">
        <v>0</v>
      </c>
      <c r="E38" s="60">
        <v>0</v>
      </c>
      <c r="F38" s="60">
        <v>13329505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3636860102</v>
      </c>
      <c r="C39" s="19">
        <v>0</v>
      </c>
      <c r="D39" s="59">
        <v>4010543904</v>
      </c>
      <c r="E39" s="60">
        <v>4010543904</v>
      </c>
      <c r="F39" s="60">
        <v>3643258876</v>
      </c>
      <c r="G39" s="60">
        <v>4046393896</v>
      </c>
      <c r="H39" s="60">
        <v>4046393896</v>
      </c>
      <c r="I39" s="60">
        <v>4046393896</v>
      </c>
      <c r="J39" s="60">
        <v>3918643390</v>
      </c>
      <c r="K39" s="60">
        <v>4064217569</v>
      </c>
      <c r="L39" s="60">
        <v>4067252159</v>
      </c>
      <c r="M39" s="60">
        <v>4067252159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4067252159</v>
      </c>
      <c r="W39" s="60">
        <v>2005271952</v>
      </c>
      <c r="X39" s="60">
        <v>2061980207</v>
      </c>
      <c r="Y39" s="61">
        <v>102.83</v>
      </c>
      <c r="Z39" s="62">
        <v>4010543904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1539168871</v>
      </c>
      <c r="C42" s="19">
        <v>0</v>
      </c>
      <c r="D42" s="59">
        <v>669017268</v>
      </c>
      <c r="E42" s="60">
        <v>669017268</v>
      </c>
      <c r="F42" s="60">
        <v>337546918</v>
      </c>
      <c r="G42" s="60">
        <v>12410240</v>
      </c>
      <c r="H42" s="60">
        <v>29935763</v>
      </c>
      <c r="I42" s="60">
        <v>379892921</v>
      </c>
      <c r="J42" s="60">
        <v>15304175</v>
      </c>
      <c r="K42" s="60">
        <v>44260160</v>
      </c>
      <c r="L42" s="60">
        <v>340026853</v>
      </c>
      <c r="M42" s="60">
        <v>399591188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779484109</v>
      </c>
      <c r="W42" s="60">
        <v>334508634</v>
      </c>
      <c r="X42" s="60">
        <v>444975475</v>
      </c>
      <c r="Y42" s="61">
        <v>133.02</v>
      </c>
      <c r="Z42" s="62">
        <v>669017268</v>
      </c>
    </row>
    <row r="43" spans="1:26" ht="12.75">
      <c r="A43" s="58" t="s">
        <v>63</v>
      </c>
      <c r="B43" s="19">
        <v>478165690</v>
      </c>
      <c r="C43" s="19">
        <v>0</v>
      </c>
      <c r="D43" s="59">
        <v>-566304000</v>
      </c>
      <c r="E43" s="60">
        <v>-566304000</v>
      </c>
      <c r="F43" s="60">
        <v>-12941195</v>
      </c>
      <c r="G43" s="60">
        <v>-64605687</v>
      </c>
      <c r="H43" s="60">
        <v>-40741247</v>
      </c>
      <c r="I43" s="60">
        <v>-118288129</v>
      </c>
      <c r="J43" s="60">
        <v>-44631054</v>
      </c>
      <c r="K43" s="60">
        <v>-52824535</v>
      </c>
      <c r="L43" s="60">
        <v>-3034590</v>
      </c>
      <c r="M43" s="60">
        <v>-100490179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-218778308</v>
      </c>
      <c r="W43" s="60">
        <v>-283152000</v>
      </c>
      <c r="X43" s="60">
        <v>64373692</v>
      </c>
      <c r="Y43" s="61">
        <v>-22.73</v>
      </c>
      <c r="Z43" s="62">
        <v>-566304000</v>
      </c>
    </row>
    <row r="44" spans="1:26" ht="12.75">
      <c r="A44" s="58" t="s">
        <v>64</v>
      </c>
      <c r="B44" s="19">
        <v>8193256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2035421427</v>
      </c>
      <c r="C45" s="22">
        <v>0</v>
      </c>
      <c r="D45" s="99">
        <v>139082613</v>
      </c>
      <c r="E45" s="100">
        <v>139082613</v>
      </c>
      <c r="F45" s="100">
        <v>418910885</v>
      </c>
      <c r="G45" s="100">
        <v>366715438</v>
      </c>
      <c r="H45" s="100">
        <v>355909954</v>
      </c>
      <c r="I45" s="100">
        <v>355909954</v>
      </c>
      <c r="J45" s="100">
        <v>326583075</v>
      </c>
      <c r="K45" s="100">
        <v>318018700</v>
      </c>
      <c r="L45" s="100">
        <v>655010963</v>
      </c>
      <c r="M45" s="100">
        <v>655010963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655010963</v>
      </c>
      <c r="W45" s="100">
        <v>87725979</v>
      </c>
      <c r="X45" s="100">
        <v>567284984</v>
      </c>
      <c r="Y45" s="101">
        <v>646.66</v>
      </c>
      <c r="Z45" s="102">
        <v>139082613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312804</v>
      </c>
      <c r="C49" s="52">
        <v>0</v>
      </c>
      <c r="D49" s="129">
        <v>4431069</v>
      </c>
      <c r="E49" s="54">
        <v>4799110</v>
      </c>
      <c r="F49" s="54">
        <v>0</v>
      </c>
      <c r="G49" s="54">
        <v>0</v>
      </c>
      <c r="H49" s="54">
        <v>0</v>
      </c>
      <c r="I49" s="54">
        <v>4556619</v>
      </c>
      <c r="J49" s="54">
        <v>0</v>
      </c>
      <c r="K49" s="54">
        <v>0</v>
      </c>
      <c r="L49" s="54">
        <v>0</v>
      </c>
      <c r="M49" s="54">
        <v>4672150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3451936</v>
      </c>
      <c r="W49" s="54">
        <v>3287595</v>
      </c>
      <c r="X49" s="54">
        <v>115206172</v>
      </c>
      <c r="Y49" s="54">
        <v>140717455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48.91840260211314</v>
      </c>
      <c r="C58" s="5">
        <f>IF(C67=0,0,+(C76/C67)*100)</f>
        <v>0</v>
      </c>
      <c r="D58" s="6">
        <f aca="true" t="shared" si="6" ref="D58:Z58">IF(D67=0,0,+(D76/D67)*100)</f>
        <v>100.00001021144325</v>
      </c>
      <c r="E58" s="7">
        <f t="shared" si="6"/>
        <v>100.00001021144325</v>
      </c>
      <c r="F58" s="7">
        <f t="shared" si="6"/>
        <v>0</v>
      </c>
      <c r="G58" s="7">
        <f t="shared" si="6"/>
        <v>-10.627465013923159</v>
      </c>
      <c r="H58" s="7">
        <f t="shared" si="6"/>
        <v>100</v>
      </c>
      <c r="I58" s="7">
        <f t="shared" si="6"/>
        <v>-97.78380018126256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324.31598118615034</v>
      </c>
      <c r="W58" s="7">
        <f t="shared" si="6"/>
        <v>141.6551850432671</v>
      </c>
      <c r="X58" s="7">
        <f t="shared" si="6"/>
        <v>0</v>
      </c>
      <c r="Y58" s="7">
        <f t="shared" si="6"/>
        <v>0</v>
      </c>
      <c r="Z58" s="8">
        <f t="shared" si="6"/>
        <v>100.00001021144325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48.91840260211314</v>
      </c>
      <c r="C60" s="12">
        <f t="shared" si="7"/>
        <v>0</v>
      </c>
      <c r="D60" s="3">
        <f t="shared" si="7"/>
        <v>100.00001021144325</v>
      </c>
      <c r="E60" s="13">
        <f t="shared" si="7"/>
        <v>100.00001021144325</v>
      </c>
      <c r="F60" s="13">
        <f t="shared" si="7"/>
        <v>0</v>
      </c>
      <c r="G60" s="13">
        <f t="shared" si="7"/>
        <v>-10.627465013923159</v>
      </c>
      <c r="H60" s="13">
        <f t="shared" si="7"/>
        <v>100</v>
      </c>
      <c r="I60" s="13">
        <f t="shared" si="7"/>
        <v>-97.78380018126256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324.31598118615034</v>
      </c>
      <c r="W60" s="13">
        <f t="shared" si="7"/>
        <v>141.6551850432671</v>
      </c>
      <c r="X60" s="13">
        <f t="shared" si="7"/>
        <v>0</v>
      </c>
      <c r="Y60" s="13">
        <f t="shared" si="7"/>
        <v>0</v>
      </c>
      <c r="Z60" s="14">
        <f t="shared" si="7"/>
        <v>100.00001021144325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45.60896208714071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-8.371876538242816</v>
      </c>
      <c r="H62" s="13">
        <f t="shared" si="7"/>
        <v>90.96522814059045</v>
      </c>
      <c r="I62" s="13">
        <f t="shared" si="7"/>
        <v>-85.70481793603554</v>
      </c>
      <c r="J62" s="13">
        <f t="shared" si="7"/>
        <v>90.10504861197369</v>
      </c>
      <c r="K62" s="13">
        <f t="shared" si="7"/>
        <v>89.84765834922959</v>
      </c>
      <c r="L62" s="13">
        <f t="shared" si="7"/>
        <v>90.34521357900819</v>
      </c>
      <c r="M62" s="13">
        <f t="shared" si="7"/>
        <v>90.09573345578468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289.4794703562871</v>
      </c>
      <c r="W62" s="13">
        <f t="shared" si="7"/>
        <v>146.48929710606765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100.00009590458644</v>
      </c>
      <c r="E63" s="13">
        <f t="shared" si="7"/>
        <v>100.00009590458644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110.93421850563341</v>
      </c>
      <c r="X63" s="13">
        <f t="shared" si="7"/>
        <v>0</v>
      </c>
      <c r="Y63" s="13">
        <f t="shared" si="7"/>
        <v>0</v>
      </c>
      <c r="Z63" s="14">
        <f t="shared" si="7"/>
        <v>100.00009590458644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35697756</v>
      </c>
      <c r="C67" s="24"/>
      <c r="D67" s="25">
        <v>39171740</v>
      </c>
      <c r="E67" s="26">
        <v>39171740</v>
      </c>
      <c r="F67" s="26">
        <v>4655002</v>
      </c>
      <c r="G67" s="26">
        <v>-14704278</v>
      </c>
      <c r="H67" s="26">
        <v>4178235</v>
      </c>
      <c r="I67" s="26">
        <v>-5871041</v>
      </c>
      <c r="J67" s="26">
        <v>3816138</v>
      </c>
      <c r="K67" s="26">
        <v>3697413</v>
      </c>
      <c r="L67" s="26">
        <v>3534102</v>
      </c>
      <c r="M67" s="26">
        <v>11047653</v>
      </c>
      <c r="N67" s="26"/>
      <c r="O67" s="26"/>
      <c r="P67" s="26"/>
      <c r="Q67" s="26"/>
      <c r="R67" s="26"/>
      <c r="S67" s="26"/>
      <c r="T67" s="26"/>
      <c r="U67" s="26"/>
      <c r="V67" s="26">
        <v>5176612</v>
      </c>
      <c r="W67" s="26">
        <v>13826442</v>
      </c>
      <c r="X67" s="26"/>
      <c r="Y67" s="25"/>
      <c r="Z67" s="27">
        <v>39171740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35697756</v>
      </c>
      <c r="C69" s="19"/>
      <c r="D69" s="20">
        <v>39171740</v>
      </c>
      <c r="E69" s="21">
        <v>39171740</v>
      </c>
      <c r="F69" s="21">
        <v>4655002</v>
      </c>
      <c r="G69" s="21">
        <v>-14704278</v>
      </c>
      <c r="H69" s="21">
        <v>4178235</v>
      </c>
      <c r="I69" s="21">
        <v>-5871041</v>
      </c>
      <c r="J69" s="21">
        <v>3816138</v>
      </c>
      <c r="K69" s="21">
        <v>3697413</v>
      </c>
      <c r="L69" s="21">
        <v>3534102</v>
      </c>
      <c r="M69" s="21">
        <v>11047653</v>
      </c>
      <c r="N69" s="21"/>
      <c r="O69" s="21"/>
      <c r="P69" s="21"/>
      <c r="Q69" s="21"/>
      <c r="R69" s="21"/>
      <c r="S69" s="21"/>
      <c r="T69" s="21"/>
      <c r="U69" s="21"/>
      <c r="V69" s="21">
        <v>5176612</v>
      </c>
      <c r="W69" s="21">
        <v>13826442</v>
      </c>
      <c r="X69" s="21"/>
      <c r="Y69" s="20"/>
      <c r="Z69" s="23">
        <v>39171740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35697756</v>
      </c>
      <c r="C71" s="19"/>
      <c r="D71" s="20">
        <v>35000928</v>
      </c>
      <c r="E71" s="21">
        <v>35000928</v>
      </c>
      <c r="F71" s="21">
        <v>4655002</v>
      </c>
      <c r="G71" s="21">
        <v>-14704278</v>
      </c>
      <c r="H71" s="21">
        <v>4178235</v>
      </c>
      <c r="I71" s="21">
        <v>-5871041</v>
      </c>
      <c r="J71" s="21">
        <v>3816138</v>
      </c>
      <c r="K71" s="21">
        <v>3697413</v>
      </c>
      <c r="L71" s="21">
        <v>3534102</v>
      </c>
      <c r="M71" s="21">
        <v>11047653</v>
      </c>
      <c r="N71" s="21"/>
      <c r="O71" s="21"/>
      <c r="P71" s="21"/>
      <c r="Q71" s="21"/>
      <c r="R71" s="21"/>
      <c r="S71" s="21"/>
      <c r="T71" s="21"/>
      <c r="U71" s="21"/>
      <c r="V71" s="21">
        <v>5176612</v>
      </c>
      <c r="W71" s="21">
        <v>11946582</v>
      </c>
      <c r="X71" s="21"/>
      <c r="Y71" s="20"/>
      <c r="Z71" s="23">
        <v>35000928</v>
      </c>
    </row>
    <row r="72" spans="1:26" ht="12.75" hidden="1">
      <c r="A72" s="39" t="s">
        <v>105</v>
      </c>
      <c r="B72" s="19"/>
      <c r="C72" s="19"/>
      <c r="D72" s="20">
        <v>4170812</v>
      </c>
      <c r="E72" s="21">
        <v>4170812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1879860</v>
      </c>
      <c r="X72" s="21"/>
      <c r="Y72" s="20"/>
      <c r="Z72" s="23">
        <v>4170812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17462772</v>
      </c>
      <c r="C76" s="32"/>
      <c r="D76" s="33">
        <v>39171744</v>
      </c>
      <c r="E76" s="34">
        <v>39171744</v>
      </c>
      <c r="F76" s="34"/>
      <c r="G76" s="34">
        <v>1562692</v>
      </c>
      <c r="H76" s="34">
        <v>4178235</v>
      </c>
      <c r="I76" s="34">
        <v>5740927</v>
      </c>
      <c r="J76" s="34">
        <v>3816138</v>
      </c>
      <c r="K76" s="34">
        <v>3697413</v>
      </c>
      <c r="L76" s="34">
        <v>3534102</v>
      </c>
      <c r="M76" s="34">
        <v>11047653</v>
      </c>
      <c r="N76" s="34"/>
      <c r="O76" s="34"/>
      <c r="P76" s="34"/>
      <c r="Q76" s="34"/>
      <c r="R76" s="34"/>
      <c r="S76" s="34"/>
      <c r="T76" s="34"/>
      <c r="U76" s="34"/>
      <c r="V76" s="34">
        <v>16788580</v>
      </c>
      <c r="W76" s="34">
        <v>19585872</v>
      </c>
      <c r="X76" s="34"/>
      <c r="Y76" s="33"/>
      <c r="Z76" s="35">
        <v>39171744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17462772</v>
      </c>
      <c r="C78" s="19"/>
      <c r="D78" s="20">
        <v>39171744</v>
      </c>
      <c r="E78" s="21">
        <v>39171744</v>
      </c>
      <c r="F78" s="21"/>
      <c r="G78" s="21">
        <v>1562692</v>
      </c>
      <c r="H78" s="21">
        <v>4178235</v>
      </c>
      <c r="I78" s="21">
        <v>5740927</v>
      </c>
      <c r="J78" s="21">
        <v>3816138</v>
      </c>
      <c r="K78" s="21">
        <v>3697413</v>
      </c>
      <c r="L78" s="21">
        <v>3534102</v>
      </c>
      <c r="M78" s="21">
        <v>11047653</v>
      </c>
      <c r="N78" s="21"/>
      <c r="O78" s="21"/>
      <c r="P78" s="21"/>
      <c r="Q78" s="21"/>
      <c r="R78" s="21"/>
      <c r="S78" s="21"/>
      <c r="T78" s="21"/>
      <c r="U78" s="21"/>
      <c r="V78" s="21">
        <v>16788580</v>
      </c>
      <c r="W78" s="21">
        <v>19585872</v>
      </c>
      <c r="X78" s="21"/>
      <c r="Y78" s="20"/>
      <c r="Z78" s="23">
        <v>39171744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16281376</v>
      </c>
      <c r="C80" s="19"/>
      <c r="D80" s="20">
        <v>35000928</v>
      </c>
      <c r="E80" s="21">
        <v>35000928</v>
      </c>
      <c r="F80" s="21"/>
      <c r="G80" s="21">
        <v>1231024</v>
      </c>
      <c r="H80" s="21">
        <v>3800741</v>
      </c>
      <c r="I80" s="21">
        <v>5031765</v>
      </c>
      <c r="J80" s="21">
        <v>3438533</v>
      </c>
      <c r="K80" s="21">
        <v>3322039</v>
      </c>
      <c r="L80" s="21">
        <v>3192892</v>
      </c>
      <c r="M80" s="21">
        <v>9953464</v>
      </c>
      <c r="N80" s="21"/>
      <c r="O80" s="21"/>
      <c r="P80" s="21"/>
      <c r="Q80" s="21"/>
      <c r="R80" s="21"/>
      <c r="S80" s="21"/>
      <c r="T80" s="21"/>
      <c r="U80" s="21"/>
      <c r="V80" s="21">
        <v>14985229</v>
      </c>
      <c r="W80" s="21">
        <v>17500464</v>
      </c>
      <c r="X80" s="21"/>
      <c r="Y80" s="20"/>
      <c r="Z80" s="23">
        <v>35000928</v>
      </c>
    </row>
    <row r="81" spans="1:26" ht="12.75" hidden="1">
      <c r="A81" s="39" t="s">
        <v>105</v>
      </c>
      <c r="B81" s="19"/>
      <c r="C81" s="19"/>
      <c r="D81" s="20">
        <v>4170816</v>
      </c>
      <c r="E81" s="21">
        <v>4170816</v>
      </c>
      <c r="F81" s="21"/>
      <c r="G81" s="21">
        <v>331668</v>
      </c>
      <c r="H81" s="21">
        <v>377494</v>
      </c>
      <c r="I81" s="21">
        <v>709162</v>
      </c>
      <c r="J81" s="21">
        <v>377605</v>
      </c>
      <c r="K81" s="21">
        <v>375374</v>
      </c>
      <c r="L81" s="21">
        <v>341210</v>
      </c>
      <c r="M81" s="21">
        <v>1094189</v>
      </c>
      <c r="N81" s="21"/>
      <c r="O81" s="21"/>
      <c r="P81" s="21"/>
      <c r="Q81" s="21"/>
      <c r="R81" s="21"/>
      <c r="S81" s="21"/>
      <c r="T81" s="21"/>
      <c r="U81" s="21"/>
      <c r="V81" s="21">
        <v>1803351</v>
      </c>
      <c r="W81" s="21">
        <v>2085408</v>
      </c>
      <c r="X81" s="21"/>
      <c r="Y81" s="20"/>
      <c r="Z81" s="23">
        <v>4170816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1181396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48200000</v>
      </c>
      <c r="F5" s="358">
        <f t="shared" si="0"/>
        <v>48200000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24100000</v>
      </c>
      <c r="Y5" s="358">
        <f t="shared" si="0"/>
        <v>-24100000</v>
      </c>
      <c r="Z5" s="359">
        <f>+IF(X5&lt;&gt;0,+(Y5/X5)*100,0)</f>
        <v>-100</v>
      </c>
      <c r="AA5" s="360">
        <f>+AA6+AA8+AA11+AA13+AA15</f>
        <v>48200000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48200000</v>
      </c>
      <c r="F11" s="364">
        <f t="shared" si="3"/>
        <v>48200000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24100000</v>
      </c>
      <c r="Y11" s="364">
        <f t="shared" si="3"/>
        <v>-24100000</v>
      </c>
      <c r="Z11" s="365">
        <f>+IF(X11&lt;&gt;0,+(Y11/X11)*100,0)</f>
        <v>-100</v>
      </c>
      <c r="AA11" s="366">
        <f t="shared" si="3"/>
        <v>48200000</v>
      </c>
    </row>
    <row r="12" spans="1:27" ht="12.75">
      <c r="A12" s="291" t="s">
        <v>233</v>
      </c>
      <c r="B12" s="136"/>
      <c r="C12" s="60"/>
      <c r="D12" s="340"/>
      <c r="E12" s="60">
        <v>48200000</v>
      </c>
      <c r="F12" s="59">
        <v>48200000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24100000</v>
      </c>
      <c r="Y12" s="59">
        <v>-24100000</v>
      </c>
      <c r="Z12" s="61">
        <v>-100</v>
      </c>
      <c r="AA12" s="62">
        <v>48200000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48200000</v>
      </c>
      <c r="F60" s="264">
        <f t="shared" si="14"/>
        <v>48200000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24100000</v>
      </c>
      <c r="Y60" s="264">
        <f t="shared" si="14"/>
        <v>-24100000</v>
      </c>
      <c r="Z60" s="337">
        <f>+IF(X60&lt;&gt;0,+(Y60/X60)*100,0)</f>
        <v>-100</v>
      </c>
      <c r="AA60" s="232">
        <f>+AA57+AA54+AA51+AA40+AA37+AA34+AA22+AA5</f>
        <v>48200000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485384413</v>
      </c>
      <c r="D5" s="153">
        <f>SUM(D6:D8)</f>
        <v>0</v>
      </c>
      <c r="E5" s="154">
        <f t="shared" si="0"/>
        <v>611151326</v>
      </c>
      <c r="F5" s="100">
        <f t="shared" si="0"/>
        <v>611151326</v>
      </c>
      <c r="G5" s="100">
        <f t="shared" si="0"/>
        <v>214311245</v>
      </c>
      <c r="H5" s="100">
        <f t="shared" si="0"/>
        <v>70057896</v>
      </c>
      <c r="I5" s="100">
        <f t="shared" si="0"/>
        <v>2307981</v>
      </c>
      <c r="J5" s="100">
        <f t="shared" si="0"/>
        <v>286677122</v>
      </c>
      <c r="K5" s="100">
        <f t="shared" si="0"/>
        <v>2313144</v>
      </c>
      <c r="L5" s="100">
        <f t="shared" si="0"/>
        <v>60883858</v>
      </c>
      <c r="M5" s="100">
        <f t="shared" si="0"/>
        <v>172838468</v>
      </c>
      <c r="N5" s="100">
        <f t="shared" si="0"/>
        <v>236035470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522712592</v>
      </c>
      <c r="X5" s="100">
        <f t="shared" si="0"/>
        <v>305675664</v>
      </c>
      <c r="Y5" s="100">
        <f t="shared" si="0"/>
        <v>217036928</v>
      </c>
      <c r="Z5" s="137">
        <f>+IF(X5&lt;&gt;0,+(Y5/X5)*100,0)</f>
        <v>71.00235758382127</v>
      </c>
      <c r="AA5" s="153">
        <f>SUM(AA6:AA8)</f>
        <v>611151326</v>
      </c>
    </row>
    <row r="6" spans="1:27" ht="12.75">
      <c r="A6" s="138" t="s">
        <v>75</v>
      </c>
      <c r="B6" s="136"/>
      <c r="C6" s="155">
        <v>5000000</v>
      </c>
      <c r="D6" s="155"/>
      <c r="E6" s="156">
        <v>6000000</v>
      </c>
      <c r="F6" s="60">
        <v>6000000</v>
      </c>
      <c r="G6" s="60"/>
      <c r="H6" s="60">
        <v>-2020000</v>
      </c>
      <c r="I6" s="60">
        <v>495000</v>
      </c>
      <c r="J6" s="60">
        <v>-1525000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-1525000</v>
      </c>
      <c r="X6" s="60">
        <v>3000000</v>
      </c>
      <c r="Y6" s="60">
        <v>-4525000</v>
      </c>
      <c r="Z6" s="140">
        <v>-150.83</v>
      </c>
      <c r="AA6" s="155">
        <v>6000000</v>
      </c>
    </row>
    <row r="7" spans="1:27" ht="12.75">
      <c r="A7" s="138" t="s">
        <v>76</v>
      </c>
      <c r="B7" s="136"/>
      <c r="C7" s="157">
        <v>480384413</v>
      </c>
      <c r="D7" s="157"/>
      <c r="E7" s="158">
        <v>599751326</v>
      </c>
      <c r="F7" s="159">
        <v>599751326</v>
      </c>
      <c r="G7" s="159">
        <v>214311245</v>
      </c>
      <c r="H7" s="159">
        <v>74031203</v>
      </c>
      <c r="I7" s="159">
        <v>1812981</v>
      </c>
      <c r="J7" s="159">
        <v>290155429</v>
      </c>
      <c r="K7" s="159">
        <v>2313144</v>
      </c>
      <c r="L7" s="159">
        <v>60883858</v>
      </c>
      <c r="M7" s="159">
        <v>172502504</v>
      </c>
      <c r="N7" s="159">
        <v>235699506</v>
      </c>
      <c r="O7" s="159"/>
      <c r="P7" s="159"/>
      <c r="Q7" s="159"/>
      <c r="R7" s="159"/>
      <c r="S7" s="159"/>
      <c r="T7" s="159"/>
      <c r="U7" s="159"/>
      <c r="V7" s="159"/>
      <c r="W7" s="159">
        <v>525854935</v>
      </c>
      <c r="X7" s="159">
        <v>299975664</v>
      </c>
      <c r="Y7" s="159">
        <v>225879271</v>
      </c>
      <c r="Z7" s="141">
        <v>75.3</v>
      </c>
      <c r="AA7" s="157">
        <v>599751326</v>
      </c>
    </row>
    <row r="8" spans="1:27" ht="12.75">
      <c r="A8" s="138" t="s">
        <v>77</v>
      </c>
      <c r="B8" s="136"/>
      <c r="C8" s="155"/>
      <c r="D8" s="155"/>
      <c r="E8" s="156">
        <v>5400000</v>
      </c>
      <c r="F8" s="60">
        <v>5400000</v>
      </c>
      <c r="G8" s="60"/>
      <c r="H8" s="60">
        <v>-1953307</v>
      </c>
      <c r="I8" s="60"/>
      <c r="J8" s="60">
        <v>-1953307</v>
      </c>
      <c r="K8" s="60"/>
      <c r="L8" s="60"/>
      <c r="M8" s="60">
        <v>335964</v>
      </c>
      <c r="N8" s="60">
        <v>335964</v>
      </c>
      <c r="O8" s="60"/>
      <c r="P8" s="60"/>
      <c r="Q8" s="60"/>
      <c r="R8" s="60"/>
      <c r="S8" s="60"/>
      <c r="T8" s="60"/>
      <c r="U8" s="60"/>
      <c r="V8" s="60"/>
      <c r="W8" s="60">
        <v>-1617343</v>
      </c>
      <c r="X8" s="60">
        <v>2700000</v>
      </c>
      <c r="Y8" s="60">
        <v>-4317343</v>
      </c>
      <c r="Z8" s="140">
        <v>-159.9</v>
      </c>
      <c r="AA8" s="155">
        <v>5400000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10600</v>
      </c>
      <c r="F9" s="100">
        <f t="shared" si="1"/>
        <v>10600</v>
      </c>
      <c r="G9" s="100">
        <f t="shared" si="1"/>
        <v>0</v>
      </c>
      <c r="H9" s="100">
        <f t="shared" si="1"/>
        <v>-950</v>
      </c>
      <c r="I9" s="100">
        <f t="shared" si="1"/>
        <v>0</v>
      </c>
      <c r="J9" s="100">
        <f t="shared" si="1"/>
        <v>-950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-950</v>
      </c>
      <c r="X9" s="100">
        <f t="shared" si="1"/>
        <v>5298</v>
      </c>
      <c r="Y9" s="100">
        <f t="shared" si="1"/>
        <v>-6248</v>
      </c>
      <c r="Z9" s="137">
        <f>+IF(X9&lt;&gt;0,+(Y9/X9)*100,0)</f>
        <v>-117.93129482823707</v>
      </c>
      <c r="AA9" s="153">
        <f>SUM(AA10:AA14)</f>
        <v>10600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10600</v>
      </c>
      <c r="F12" s="60">
        <v>10600</v>
      </c>
      <c r="G12" s="60"/>
      <c r="H12" s="60">
        <v>-950</v>
      </c>
      <c r="I12" s="60"/>
      <c r="J12" s="60">
        <v>-950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-950</v>
      </c>
      <c r="X12" s="60">
        <v>5298</v>
      </c>
      <c r="Y12" s="60">
        <v>-6248</v>
      </c>
      <c r="Z12" s="140">
        <v>-117.93</v>
      </c>
      <c r="AA12" s="155">
        <v>10600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608536040</v>
      </c>
      <c r="D19" s="153">
        <f>SUM(D20:D23)</f>
        <v>0</v>
      </c>
      <c r="E19" s="154">
        <f t="shared" si="3"/>
        <v>597837740</v>
      </c>
      <c r="F19" s="100">
        <f t="shared" si="3"/>
        <v>597837740</v>
      </c>
      <c r="G19" s="100">
        <f t="shared" si="3"/>
        <v>171288365</v>
      </c>
      <c r="H19" s="100">
        <f t="shared" si="3"/>
        <v>138228585</v>
      </c>
      <c r="I19" s="100">
        <f t="shared" si="3"/>
        <v>60515382</v>
      </c>
      <c r="J19" s="100">
        <f t="shared" si="3"/>
        <v>370032332</v>
      </c>
      <c r="K19" s="100">
        <f t="shared" si="3"/>
        <v>54901582</v>
      </c>
      <c r="L19" s="100">
        <f t="shared" si="3"/>
        <v>19988069</v>
      </c>
      <c r="M19" s="100">
        <f t="shared" si="3"/>
        <v>190519455</v>
      </c>
      <c r="N19" s="100">
        <f t="shared" si="3"/>
        <v>265409106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635441438</v>
      </c>
      <c r="X19" s="100">
        <f t="shared" si="3"/>
        <v>293159442</v>
      </c>
      <c r="Y19" s="100">
        <f t="shared" si="3"/>
        <v>342281996</v>
      </c>
      <c r="Z19" s="137">
        <f>+IF(X19&lt;&gt;0,+(Y19/X19)*100,0)</f>
        <v>116.75625852774002</v>
      </c>
      <c r="AA19" s="153">
        <f>SUM(AA20:AA23)</f>
        <v>597837740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608536040</v>
      </c>
      <c r="D21" s="155"/>
      <c r="E21" s="156">
        <v>593666928</v>
      </c>
      <c r="F21" s="60">
        <v>593666928</v>
      </c>
      <c r="G21" s="60">
        <v>171288365</v>
      </c>
      <c r="H21" s="60">
        <v>138228585</v>
      </c>
      <c r="I21" s="60">
        <v>60515382</v>
      </c>
      <c r="J21" s="60">
        <v>370032332</v>
      </c>
      <c r="K21" s="60">
        <v>54901582</v>
      </c>
      <c r="L21" s="60">
        <v>19988069</v>
      </c>
      <c r="M21" s="60">
        <v>190519455</v>
      </c>
      <c r="N21" s="60">
        <v>265409106</v>
      </c>
      <c r="O21" s="60"/>
      <c r="P21" s="60"/>
      <c r="Q21" s="60"/>
      <c r="R21" s="60"/>
      <c r="S21" s="60"/>
      <c r="T21" s="60"/>
      <c r="U21" s="60"/>
      <c r="V21" s="60"/>
      <c r="W21" s="60">
        <v>635441438</v>
      </c>
      <c r="X21" s="60">
        <v>293159442</v>
      </c>
      <c r="Y21" s="60">
        <v>342281996</v>
      </c>
      <c r="Z21" s="140">
        <v>116.76</v>
      </c>
      <c r="AA21" s="155">
        <v>593666928</v>
      </c>
    </row>
    <row r="22" spans="1:27" ht="12.75">
      <c r="A22" s="138" t="s">
        <v>91</v>
      </c>
      <c r="B22" s="136"/>
      <c r="C22" s="157"/>
      <c r="D22" s="157"/>
      <c r="E22" s="158">
        <v>4170812</v>
      </c>
      <c r="F22" s="159">
        <v>4170812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4170812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1093920453</v>
      </c>
      <c r="D25" s="168">
        <f>+D5+D9+D15+D19+D24</f>
        <v>0</v>
      </c>
      <c r="E25" s="169">
        <f t="shared" si="4"/>
        <v>1208999666</v>
      </c>
      <c r="F25" s="73">
        <f t="shared" si="4"/>
        <v>1208999666</v>
      </c>
      <c r="G25" s="73">
        <f t="shared" si="4"/>
        <v>385599610</v>
      </c>
      <c r="H25" s="73">
        <f t="shared" si="4"/>
        <v>208285531</v>
      </c>
      <c r="I25" s="73">
        <f t="shared" si="4"/>
        <v>62823363</v>
      </c>
      <c r="J25" s="73">
        <f t="shared" si="4"/>
        <v>656708504</v>
      </c>
      <c r="K25" s="73">
        <f t="shared" si="4"/>
        <v>57214726</v>
      </c>
      <c r="L25" s="73">
        <f t="shared" si="4"/>
        <v>80871927</v>
      </c>
      <c r="M25" s="73">
        <f t="shared" si="4"/>
        <v>363357923</v>
      </c>
      <c r="N25" s="73">
        <f t="shared" si="4"/>
        <v>501444576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1158153080</v>
      </c>
      <c r="X25" s="73">
        <f t="shared" si="4"/>
        <v>598840404</v>
      </c>
      <c r="Y25" s="73">
        <f t="shared" si="4"/>
        <v>559312676</v>
      </c>
      <c r="Z25" s="170">
        <f>+IF(X25&lt;&gt;0,+(Y25/X25)*100,0)</f>
        <v>93.39928840205644</v>
      </c>
      <c r="AA25" s="168">
        <f>+AA5+AA9+AA15+AA19+AA24</f>
        <v>1208999666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273061416</v>
      </c>
      <c r="D28" s="153">
        <f>SUM(D29:D31)</f>
        <v>0</v>
      </c>
      <c r="E28" s="154">
        <f t="shared" si="5"/>
        <v>305902587</v>
      </c>
      <c r="F28" s="100">
        <f t="shared" si="5"/>
        <v>305902587</v>
      </c>
      <c r="G28" s="100">
        <f t="shared" si="5"/>
        <v>56370275</v>
      </c>
      <c r="H28" s="100">
        <f t="shared" si="5"/>
        <v>20516172</v>
      </c>
      <c r="I28" s="100">
        <f t="shared" si="5"/>
        <v>14402846</v>
      </c>
      <c r="J28" s="100">
        <f t="shared" si="5"/>
        <v>91289293</v>
      </c>
      <c r="K28" s="100">
        <f t="shared" si="5"/>
        <v>15540544</v>
      </c>
      <c r="L28" s="100">
        <f t="shared" si="5"/>
        <v>15151975</v>
      </c>
      <c r="M28" s="100">
        <f t="shared" si="5"/>
        <v>9314514</v>
      </c>
      <c r="N28" s="100">
        <f t="shared" si="5"/>
        <v>40007033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131296326</v>
      </c>
      <c r="X28" s="100">
        <f t="shared" si="5"/>
        <v>145721670</v>
      </c>
      <c r="Y28" s="100">
        <f t="shared" si="5"/>
        <v>-14425344</v>
      </c>
      <c r="Z28" s="137">
        <f>+IF(X28&lt;&gt;0,+(Y28/X28)*100,0)</f>
        <v>-9.899244223594199</v>
      </c>
      <c r="AA28" s="153">
        <f>SUM(AA29:AA31)</f>
        <v>305902587</v>
      </c>
    </row>
    <row r="29" spans="1:27" ht="12.75">
      <c r="A29" s="138" t="s">
        <v>75</v>
      </c>
      <c r="B29" s="136"/>
      <c r="C29" s="155">
        <v>80516746</v>
      </c>
      <c r="D29" s="155"/>
      <c r="E29" s="156">
        <v>63408863</v>
      </c>
      <c r="F29" s="60">
        <v>63408863</v>
      </c>
      <c r="G29" s="60">
        <v>16845528</v>
      </c>
      <c r="H29" s="60">
        <v>6366061</v>
      </c>
      <c r="I29" s="60">
        <v>3212178</v>
      </c>
      <c r="J29" s="60">
        <v>26423767</v>
      </c>
      <c r="K29" s="60">
        <v>4779304</v>
      </c>
      <c r="L29" s="60">
        <v>7321778</v>
      </c>
      <c r="M29" s="60">
        <v>4494324</v>
      </c>
      <c r="N29" s="60">
        <v>16595406</v>
      </c>
      <c r="O29" s="60"/>
      <c r="P29" s="60"/>
      <c r="Q29" s="60"/>
      <c r="R29" s="60"/>
      <c r="S29" s="60"/>
      <c r="T29" s="60"/>
      <c r="U29" s="60"/>
      <c r="V29" s="60"/>
      <c r="W29" s="60">
        <v>43019173</v>
      </c>
      <c r="X29" s="60">
        <v>31724376</v>
      </c>
      <c r="Y29" s="60">
        <v>11294797</v>
      </c>
      <c r="Z29" s="140">
        <v>35.6</v>
      </c>
      <c r="AA29" s="155">
        <v>63408863</v>
      </c>
    </row>
    <row r="30" spans="1:27" ht="12.75">
      <c r="A30" s="138" t="s">
        <v>76</v>
      </c>
      <c r="B30" s="136"/>
      <c r="C30" s="157">
        <v>192544670</v>
      </c>
      <c r="D30" s="157"/>
      <c r="E30" s="158">
        <v>234178724</v>
      </c>
      <c r="F30" s="159">
        <v>234178724</v>
      </c>
      <c r="G30" s="159">
        <v>38662370</v>
      </c>
      <c r="H30" s="159">
        <v>3115897</v>
      </c>
      <c r="I30" s="159">
        <v>9755999</v>
      </c>
      <c r="J30" s="159">
        <v>51534266</v>
      </c>
      <c r="K30" s="159">
        <v>9855890</v>
      </c>
      <c r="L30" s="159">
        <v>6765773</v>
      </c>
      <c r="M30" s="159">
        <v>4199348</v>
      </c>
      <c r="N30" s="159">
        <v>20821011</v>
      </c>
      <c r="O30" s="159"/>
      <c r="P30" s="159"/>
      <c r="Q30" s="159"/>
      <c r="R30" s="159"/>
      <c r="S30" s="159"/>
      <c r="T30" s="159"/>
      <c r="U30" s="159"/>
      <c r="V30" s="159"/>
      <c r="W30" s="159">
        <v>72355277</v>
      </c>
      <c r="X30" s="159">
        <v>113142294</v>
      </c>
      <c r="Y30" s="159">
        <v>-40787017</v>
      </c>
      <c r="Z30" s="141">
        <v>-36.05</v>
      </c>
      <c r="AA30" s="157">
        <v>234178724</v>
      </c>
    </row>
    <row r="31" spans="1:27" ht="12.75">
      <c r="A31" s="138" t="s">
        <v>77</v>
      </c>
      <c r="B31" s="136"/>
      <c r="C31" s="155"/>
      <c r="D31" s="155"/>
      <c r="E31" s="156">
        <v>8315000</v>
      </c>
      <c r="F31" s="60">
        <v>8315000</v>
      </c>
      <c r="G31" s="60">
        <v>862377</v>
      </c>
      <c r="H31" s="60">
        <v>11034214</v>
      </c>
      <c r="I31" s="60">
        <v>1434669</v>
      </c>
      <c r="J31" s="60">
        <v>13331260</v>
      </c>
      <c r="K31" s="60">
        <v>905350</v>
      </c>
      <c r="L31" s="60">
        <v>1064424</v>
      </c>
      <c r="M31" s="60">
        <v>620842</v>
      </c>
      <c r="N31" s="60">
        <v>2590616</v>
      </c>
      <c r="O31" s="60"/>
      <c r="P31" s="60"/>
      <c r="Q31" s="60"/>
      <c r="R31" s="60"/>
      <c r="S31" s="60"/>
      <c r="T31" s="60"/>
      <c r="U31" s="60"/>
      <c r="V31" s="60"/>
      <c r="W31" s="60">
        <v>15921876</v>
      </c>
      <c r="X31" s="60">
        <v>855000</v>
      </c>
      <c r="Y31" s="60">
        <v>15066876</v>
      </c>
      <c r="Z31" s="140">
        <v>1762.21</v>
      </c>
      <c r="AA31" s="155">
        <v>8315000</v>
      </c>
    </row>
    <row r="32" spans="1:27" ht="12.75">
      <c r="A32" s="135" t="s">
        <v>78</v>
      </c>
      <c r="B32" s="136"/>
      <c r="C32" s="153">
        <f aca="true" t="shared" si="6" ref="C32:Y32">SUM(C33:C37)</f>
        <v>56379919</v>
      </c>
      <c r="D32" s="153">
        <f>SUM(D33:D37)</f>
        <v>0</v>
      </c>
      <c r="E32" s="154">
        <f t="shared" si="6"/>
        <v>75568303</v>
      </c>
      <c r="F32" s="100">
        <f t="shared" si="6"/>
        <v>75568303</v>
      </c>
      <c r="G32" s="100">
        <f t="shared" si="6"/>
        <v>4504497</v>
      </c>
      <c r="H32" s="100">
        <f t="shared" si="6"/>
        <v>1847359</v>
      </c>
      <c r="I32" s="100">
        <f t="shared" si="6"/>
        <v>4404840</v>
      </c>
      <c r="J32" s="100">
        <f t="shared" si="6"/>
        <v>10756696</v>
      </c>
      <c r="K32" s="100">
        <f t="shared" si="6"/>
        <v>4441276</v>
      </c>
      <c r="L32" s="100">
        <f t="shared" si="6"/>
        <v>5563560</v>
      </c>
      <c r="M32" s="100">
        <f t="shared" si="6"/>
        <v>4581042</v>
      </c>
      <c r="N32" s="100">
        <f t="shared" si="6"/>
        <v>14585878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25342574</v>
      </c>
      <c r="X32" s="100">
        <f t="shared" si="6"/>
        <v>40566162</v>
      </c>
      <c r="Y32" s="100">
        <f t="shared" si="6"/>
        <v>-15223588</v>
      </c>
      <c r="Z32" s="137">
        <f>+IF(X32&lt;&gt;0,+(Y32/X32)*100,0)</f>
        <v>-37.527799647400705</v>
      </c>
      <c r="AA32" s="153">
        <f>SUM(AA33:AA37)</f>
        <v>75568303</v>
      </c>
    </row>
    <row r="33" spans="1:27" ht="12.75">
      <c r="A33" s="138" t="s">
        <v>79</v>
      </c>
      <c r="B33" s="136"/>
      <c r="C33" s="155">
        <v>56379919</v>
      </c>
      <c r="D33" s="155"/>
      <c r="E33" s="156">
        <v>74276853</v>
      </c>
      <c r="F33" s="60">
        <v>74276853</v>
      </c>
      <c r="G33" s="60">
        <v>1287513</v>
      </c>
      <c r="H33" s="60">
        <v>655590</v>
      </c>
      <c r="I33" s="60">
        <v>887733</v>
      </c>
      <c r="J33" s="60">
        <v>2830836</v>
      </c>
      <c r="K33" s="60">
        <v>932948</v>
      </c>
      <c r="L33" s="60">
        <v>2018376</v>
      </c>
      <c r="M33" s="60">
        <v>649360</v>
      </c>
      <c r="N33" s="60">
        <v>3600684</v>
      </c>
      <c r="O33" s="60"/>
      <c r="P33" s="60"/>
      <c r="Q33" s="60"/>
      <c r="R33" s="60"/>
      <c r="S33" s="60"/>
      <c r="T33" s="60"/>
      <c r="U33" s="60"/>
      <c r="V33" s="60"/>
      <c r="W33" s="60">
        <v>6431520</v>
      </c>
      <c r="X33" s="60">
        <v>39841158</v>
      </c>
      <c r="Y33" s="60">
        <v>-33409638</v>
      </c>
      <c r="Z33" s="140">
        <v>-83.86</v>
      </c>
      <c r="AA33" s="155">
        <v>74276853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>
        <v>101561</v>
      </c>
      <c r="J34" s="60">
        <v>101561</v>
      </c>
      <c r="K34" s="60">
        <v>112773</v>
      </c>
      <c r="L34" s="60">
        <v>94318</v>
      </c>
      <c r="M34" s="60">
        <v>129259</v>
      </c>
      <c r="N34" s="60">
        <v>336350</v>
      </c>
      <c r="O34" s="60"/>
      <c r="P34" s="60"/>
      <c r="Q34" s="60"/>
      <c r="R34" s="60"/>
      <c r="S34" s="60"/>
      <c r="T34" s="60"/>
      <c r="U34" s="60"/>
      <c r="V34" s="60"/>
      <c r="W34" s="60">
        <v>437911</v>
      </c>
      <c r="X34" s="60"/>
      <c r="Y34" s="60">
        <v>437911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341450</v>
      </c>
      <c r="F35" s="60">
        <v>341450</v>
      </c>
      <c r="G35" s="60">
        <v>2018587</v>
      </c>
      <c r="H35" s="60"/>
      <c r="I35" s="60">
        <v>2134672</v>
      </c>
      <c r="J35" s="60">
        <v>4153259</v>
      </c>
      <c r="K35" s="60">
        <v>2092044</v>
      </c>
      <c r="L35" s="60">
        <v>2137595</v>
      </c>
      <c r="M35" s="60">
        <v>2532864</v>
      </c>
      <c r="N35" s="60">
        <v>6762503</v>
      </c>
      <c r="O35" s="60"/>
      <c r="P35" s="60"/>
      <c r="Q35" s="60"/>
      <c r="R35" s="60"/>
      <c r="S35" s="60"/>
      <c r="T35" s="60"/>
      <c r="U35" s="60"/>
      <c r="V35" s="60"/>
      <c r="W35" s="60">
        <v>10915762</v>
      </c>
      <c r="X35" s="60">
        <v>250002</v>
      </c>
      <c r="Y35" s="60">
        <v>10665760</v>
      </c>
      <c r="Z35" s="140">
        <v>4266.27</v>
      </c>
      <c r="AA35" s="155">
        <v>341450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950000</v>
      </c>
      <c r="F37" s="159">
        <v>950000</v>
      </c>
      <c r="G37" s="159">
        <v>1198397</v>
      </c>
      <c r="H37" s="159">
        <v>1191769</v>
      </c>
      <c r="I37" s="159">
        <v>1280874</v>
      </c>
      <c r="J37" s="159">
        <v>3671040</v>
      </c>
      <c r="K37" s="159">
        <v>1303511</v>
      </c>
      <c r="L37" s="159">
        <v>1313271</v>
      </c>
      <c r="M37" s="159">
        <v>1269559</v>
      </c>
      <c r="N37" s="159">
        <v>3886341</v>
      </c>
      <c r="O37" s="159"/>
      <c r="P37" s="159"/>
      <c r="Q37" s="159"/>
      <c r="R37" s="159"/>
      <c r="S37" s="159"/>
      <c r="T37" s="159"/>
      <c r="U37" s="159"/>
      <c r="V37" s="159"/>
      <c r="W37" s="159">
        <v>7557381</v>
      </c>
      <c r="X37" s="159">
        <v>475002</v>
      </c>
      <c r="Y37" s="159">
        <v>7082379</v>
      </c>
      <c r="Z37" s="141">
        <v>1491.02</v>
      </c>
      <c r="AA37" s="157">
        <v>950000</v>
      </c>
    </row>
    <row r="38" spans="1:27" ht="12.75">
      <c r="A38" s="135" t="s">
        <v>84</v>
      </c>
      <c r="B38" s="142"/>
      <c r="C38" s="153">
        <f aca="true" t="shared" si="7" ref="C38:Y38">SUM(C39:C41)</f>
        <v>74268254</v>
      </c>
      <c r="D38" s="153">
        <f>SUM(D39:D41)</f>
        <v>0</v>
      </c>
      <c r="E38" s="154">
        <f t="shared" si="7"/>
        <v>36878510</v>
      </c>
      <c r="F38" s="100">
        <f t="shared" si="7"/>
        <v>36878510</v>
      </c>
      <c r="G38" s="100">
        <f t="shared" si="7"/>
        <v>5010577</v>
      </c>
      <c r="H38" s="100">
        <f t="shared" si="7"/>
        <v>1377887</v>
      </c>
      <c r="I38" s="100">
        <f t="shared" si="7"/>
        <v>586749</v>
      </c>
      <c r="J38" s="100">
        <f t="shared" si="7"/>
        <v>6975213</v>
      </c>
      <c r="K38" s="100">
        <f t="shared" si="7"/>
        <v>4829429</v>
      </c>
      <c r="L38" s="100">
        <f t="shared" si="7"/>
        <v>469132</v>
      </c>
      <c r="M38" s="100">
        <f t="shared" si="7"/>
        <v>568217</v>
      </c>
      <c r="N38" s="100">
        <f t="shared" si="7"/>
        <v>5866778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12841991</v>
      </c>
      <c r="X38" s="100">
        <f t="shared" si="7"/>
        <v>19313760</v>
      </c>
      <c r="Y38" s="100">
        <f t="shared" si="7"/>
        <v>-6471769</v>
      </c>
      <c r="Z38" s="137">
        <f>+IF(X38&lt;&gt;0,+(Y38/X38)*100,0)</f>
        <v>-33.50859180190703</v>
      </c>
      <c r="AA38" s="153">
        <f>SUM(AA39:AA41)</f>
        <v>36878510</v>
      </c>
    </row>
    <row r="39" spans="1:27" ht="12.75">
      <c r="A39" s="138" t="s">
        <v>85</v>
      </c>
      <c r="B39" s="136"/>
      <c r="C39" s="155">
        <v>74268254</v>
      </c>
      <c r="D39" s="155"/>
      <c r="E39" s="156">
        <v>36878510</v>
      </c>
      <c r="F39" s="60">
        <v>36878510</v>
      </c>
      <c r="G39" s="60">
        <v>5010577</v>
      </c>
      <c r="H39" s="60">
        <v>1377887</v>
      </c>
      <c r="I39" s="60">
        <v>586749</v>
      </c>
      <c r="J39" s="60">
        <v>6975213</v>
      </c>
      <c r="K39" s="60">
        <v>4829429</v>
      </c>
      <c r="L39" s="60">
        <v>469132</v>
      </c>
      <c r="M39" s="60">
        <v>568217</v>
      </c>
      <c r="N39" s="60">
        <v>5866778</v>
      </c>
      <c r="O39" s="60"/>
      <c r="P39" s="60"/>
      <c r="Q39" s="60"/>
      <c r="R39" s="60"/>
      <c r="S39" s="60"/>
      <c r="T39" s="60"/>
      <c r="U39" s="60"/>
      <c r="V39" s="60"/>
      <c r="W39" s="60">
        <v>12841991</v>
      </c>
      <c r="X39" s="60">
        <v>19313760</v>
      </c>
      <c r="Y39" s="60">
        <v>-6471769</v>
      </c>
      <c r="Z39" s="140">
        <v>-33.51</v>
      </c>
      <c r="AA39" s="155">
        <v>36878510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97784527</v>
      </c>
      <c r="D42" s="153">
        <f>SUM(D43:D46)</f>
        <v>0</v>
      </c>
      <c r="E42" s="154">
        <f t="shared" si="8"/>
        <v>217132980</v>
      </c>
      <c r="F42" s="100">
        <f t="shared" si="8"/>
        <v>217132980</v>
      </c>
      <c r="G42" s="100">
        <f t="shared" si="8"/>
        <v>7872414</v>
      </c>
      <c r="H42" s="100">
        <f t="shared" si="8"/>
        <v>16693353</v>
      </c>
      <c r="I42" s="100">
        <f t="shared" si="8"/>
        <v>13367827</v>
      </c>
      <c r="J42" s="100">
        <f t="shared" si="8"/>
        <v>37933594</v>
      </c>
      <c r="K42" s="100">
        <f t="shared" si="8"/>
        <v>17099302</v>
      </c>
      <c r="L42" s="100">
        <f t="shared" si="8"/>
        <v>15427100</v>
      </c>
      <c r="M42" s="100">
        <f t="shared" si="8"/>
        <v>8867297</v>
      </c>
      <c r="N42" s="100">
        <f t="shared" si="8"/>
        <v>41393699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79327293</v>
      </c>
      <c r="X42" s="100">
        <f t="shared" si="8"/>
        <v>123428424</v>
      </c>
      <c r="Y42" s="100">
        <f t="shared" si="8"/>
        <v>-44101131</v>
      </c>
      <c r="Z42" s="137">
        <f>+IF(X42&lt;&gt;0,+(Y42/X42)*100,0)</f>
        <v>-35.73012566376121</v>
      </c>
      <c r="AA42" s="153">
        <f>SUM(AA43:AA46)</f>
        <v>217132980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97784527</v>
      </c>
      <c r="D44" s="155"/>
      <c r="E44" s="156">
        <v>217132980</v>
      </c>
      <c r="F44" s="60">
        <v>217132980</v>
      </c>
      <c r="G44" s="60">
        <v>7872414</v>
      </c>
      <c r="H44" s="60">
        <v>16693353</v>
      </c>
      <c r="I44" s="60">
        <v>13367827</v>
      </c>
      <c r="J44" s="60">
        <v>37933594</v>
      </c>
      <c r="K44" s="60">
        <v>17099302</v>
      </c>
      <c r="L44" s="60">
        <v>15427100</v>
      </c>
      <c r="M44" s="60">
        <v>8867297</v>
      </c>
      <c r="N44" s="60">
        <v>41393699</v>
      </c>
      <c r="O44" s="60"/>
      <c r="P44" s="60"/>
      <c r="Q44" s="60"/>
      <c r="R44" s="60"/>
      <c r="S44" s="60"/>
      <c r="T44" s="60"/>
      <c r="U44" s="60"/>
      <c r="V44" s="60"/>
      <c r="W44" s="60">
        <v>79327293</v>
      </c>
      <c r="X44" s="60">
        <v>123428424</v>
      </c>
      <c r="Y44" s="60">
        <v>-44101131</v>
      </c>
      <c r="Z44" s="140">
        <v>-35.73</v>
      </c>
      <c r="AA44" s="155">
        <v>217132980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501494116</v>
      </c>
      <c r="D48" s="168">
        <f>+D28+D32+D38+D42+D47</f>
        <v>0</v>
      </c>
      <c r="E48" s="169">
        <f t="shared" si="9"/>
        <v>635482380</v>
      </c>
      <c r="F48" s="73">
        <f t="shared" si="9"/>
        <v>635482380</v>
      </c>
      <c r="G48" s="73">
        <f t="shared" si="9"/>
        <v>73757763</v>
      </c>
      <c r="H48" s="73">
        <f t="shared" si="9"/>
        <v>40434771</v>
      </c>
      <c r="I48" s="73">
        <f t="shared" si="9"/>
        <v>32762262</v>
      </c>
      <c r="J48" s="73">
        <f t="shared" si="9"/>
        <v>146954796</v>
      </c>
      <c r="K48" s="73">
        <f t="shared" si="9"/>
        <v>41910551</v>
      </c>
      <c r="L48" s="73">
        <f t="shared" si="9"/>
        <v>36611767</v>
      </c>
      <c r="M48" s="73">
        <f t="shared" si="9"/>
        <v>23331070</v>
      </c>
      <c r="N48" s="73">
        <f t="shared" si="9"/>
        <v>101853388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248808184</v>
      </c>
      <c r="X48" s="73">
        <f t="shared" si="9"/>
        <v>329030016</v>
      </c>
      <c r="Y48" s="73">
        <f t="shared" si="9"/>
        <v>-80221832</v>
      </c>
      <c r="Z48" s="170">
        <f>+IF(X48&lt;&gt;0,+(Y48/X48)*100,0)</f>
        <v>-24.381311156730455</v>
      </c>
      <c r="AA48" s="168">
        <f>+AA28+AA32+AA38+AA42+AA47</f>
        <v>635482380</v>
      </c>
    </row>
    <row r="49" spans="1:27" ht="12.75">
      <c r="A49" s="148" t="s">
        <v>49</v>
      </c>
      <c r="B49" s="149"/>
      <c r="C49" s="171">
        <f aca="true" t="shared" si="10" ref="C49:Y49">+C25-C48</f>
        <v>592426337</v>
      </c>
      <c r="D49" s="171">
        <f>+D25-D48</f>
        <v>0</v>
      </c>
      <c r="E49" s="172">
        <f t="shared" si="10"/>
        <v>573517286</v>
      </c>
      <c r="F49" s="173">
        <f t="shared" si="10"/>
        <v>573517286</v>
      </c>
      <c r="G49" s="173">
        <f t="shared" si="10"/>
        <v>311841847</v>
      </c>
      <c r="H49" s="173">
        <f t="shared" si="10"/>
        <v>167850760</v>
      </c>
      <c r="I49" s="173">
        <f t="shared" si="10"/>
        <v>30061101</v>
      </c>
      <c r="J49" s="173">
        <f t="shared" si="10"/>
        <v>509753708</v>
      </c>
      <c r="K49" s="173">
        <f t="shared" si="10"/>
        <v>15304175</v>
      </c>
      <c r="L49" s="173">
        <f t="shared" si="10"/>
        <v>44260160</v>
      </c>
      <c r="M49" s="173">
        <f t="shared" si="10"/>
        <v>340026853</v>
      </c>
      <c r="N49" s="173">
        <f t="shared" si="10"/>
        <v>399591188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909344896</v>
      </c>
      <c r="X49" s="173">
        <f>IF(F25=F48,0,X25-X48)</f>
        <v>269810388</v>
      </c>
      <c r="Y49" s="173">
        <f t="shared" si="10"/>
        <v>639534508</v>
      </c>
      <c r="Z49" s="174">
        <f>+IF(X49&lt;&gt;0,+(Y49/X49)*100,0)</f>
        <v>237.031091627206</v>
      </c>
      <c r="AA49" s="171">
        <f>+AA25-AA48</f>
        <v>573517286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35697756</v>
      </c>
      <c r="D8" s="155">
        <v>0</v>
      </c>
      <c r="E8" s="156">
        <v>35000928</v>
      </c>
      <c r="F8" s="60">
        <v>35000928</v>
      </c>
      <c r="G8" s="60">
        <v>4655002</v>
      </c>
      <c r="H8" s="60">
        <v>-14704278</v>
      </c>
      <c r="I8" s="60">
        <v>4178235</v>
      </c>
      <c r="J8" s="60">
        <v>-5871041</v>
      </c>
      <c r="K8" s="60">
        <v>3816138</v>
      </c>
      <c r="L8" s="60">
        <v>3697413</v>
      </c>
      <c r="M8" s="60">
        <v>3534102</v>
      </c>
      <c r="N8" s="60">
        <v>11047653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5176612</v>
      </c>
      <c r="X8" s="60">
        <v>11946582</v>
      </c>
      <c r="Y8" s="60">
        <v>-6769970</v>
      </c>
      <c r="Z8" s="140">
        <v>-56.67</v>
      </c>
      <c r="AA8" s="155">
        <v>35000928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4170812</v>
      </c>
      <c r="F9" s="60">
        <v>4170812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1879860</v>
      </c>
      <c r="Y9" s="60">
        <v>-1879860</v>
      </c>
      <c r="Z9" s="140">
        <v>-100</v>
      </c>
      <c r="AA9" s="155">
        <v>4170812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344695</v>
      </c>
      <c r="D12" s="155">
        <v>0</v>
      </c>
      <c r="E12" s="156">
        <v>439506</v>
      </c>
      <c r="F12" s="60">
        <v>439506</v>
      </c>
      <c r="G12" s="60">
        <v>28711</v>
      </c>
      <c r="H12" s="60">
        <v>-422409</v>
      </c>
      <c r="I12" s="60">
        <v>28711</v>
      </c>
      <c r="J12" s="60">
        <v>-364987</v>
      </c>
      <c r="K12" s="60">
        <v>28711</v>
      </c>
      <c r="L12" s="60">
        <v>28711</v>
      </c>
      <c r="M12" s="60">
        <v>28711</v>
      </c>
      <c r="N12" s="60">
        <v>86133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-278854</v>
      </c>
      <c r="X12" s="60">
        <v>219756</v>
      </c>
      <c r="Y12" s="60">
        <v>-498610</v>
      </c>
      <c r="Z12" s="140">
        <v>-226.89</v>
      </c>
      <c r="AA12" s="155">
        <v>439506</v>
      </c>
    </row>
    <row r="13" spans="1:27" ht="12.75">
      <c r="A13" s="181" t="s">
        <v>109</v>
      </c>
      <c r="B13" s="185"/>
      <c r="C13" s="155">
        <v>25263602</v>
      </c>
      <c r="D13" s="155">
        <v>0</v>
      </c>
      <c r="E13" s="156">
        <v>17078885</v>
      </c>
      <c r="F13" s="60">
        <v>17078885</v>
      </c>
      <c r="G13" s="60">
        <v>1552637</v>
      </c>
      <c r="H13" s="60">
        <v>-939158</v>
      </c>
      <c r="I13" s="60">
        <v>1176268</v>
      </c>
      <c r="J13" s="60">
        <v>1789747</v>
      </c>
      <c r="K13" s="60">
        <v>1332635</v>
      </c>
      <c r="L13" s="60">
        <v>1397347</v>
      </c>
      <c r="M13" s="60">
        <v>2302727</v>
      </c>
      <c r="N13" s="60">
        <v>5032709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6822456</v>
      </c>
      <c r="X13" s="60">
        <v>8539440</v>
      </c>
      <c r="Y13" s="60">
        <v>-1716984</v>
      </c>
      <c r="Z13" s="140">
        <v>-20.11</v>
      </c>
      <c r="AA13" s="155">
        <v>17078885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173800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462974613</v>
      </c>
      <c r="D19" s="155">
        <v>0</v>
      </c>
      <c r="E19" s="156">
        <v>536743000</v>
      </c>
      <c r="F19" s="60">
        <v>536743000</v>
      </c>
      <c r="G19" s="60">
        <v>213708177</v>
      </c>
      <c r="H19" s="60">
        <v>52637976</v>
      </c>
      <c r="I19" s="60">
        <v>1899993</v>
      </c>
      <c r="J19" s="60">
        <v>268246146</v>
      </c>
      <c r="K19" s="60">
        <v>1831610</v>
      </c>
      <c r="L19" s="60">
        <v>2962580</v>
      </c>
      <c r="M19" s="60">
        <v>171336095</v>
      </c>
      <c r="N19" s="60">
        <v>176130285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444376431</v>
      </c>
      <c r="X19" s="60">
        <v>268371498</v>
      </c>
      <c r="Y19" s="60">
        <v>176004933</v>
      </c>
      <c r="Z19" s="140">
        <v>65.58</v>
      </c>
      <c r="AA19" s="155">
        <v>536743000</v>
      </c>
    </row>
    <row r="20" spans="1:27" ht="12.75">
      <c r="A20" s="181" t="s">
        <v>35</v>
      </c>
      <c r="B20" s="185"/>
      <c r="C20" s="155">
        <v>9192703</v>
      </c>
      <c r="D20" s="155">
        <v>0</v>
      </c>
      <c r="E20" s="156">
        <v>70652535</v>
      </c>
      <c r="F20" s="54">
        <v>70652535</v>
      </c>
      <c r="G20" s="54">
        <v>41661</v>
      </c>
      <c r="H20" s="54">
        <v>13336553</v>
      </c>
      <c r="I20" s="54">
        <v>9771633</v>
      </c>
      <c r="J20" s="54">
        <v>23149847</v>
      </c>
      <c r="K20" s="54">
        <v>6577325</v>
      </c>
      <c r="L20" s="54">
        <v>16300167</v>
      </c>
      <c r="M20" s="54">
        <v>144515517</v>
      </c>
      <c r="N20" s="54">
        <v>167393009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190542856</v>
      </c>
      <c r="X20" s="54">
        <v>35426268</v>
      </c>
      <c r="Y20" s="54">
        <v>155116588</v>
      </c>
      <c r="Z20" s="184">
        <v>437.86</v>
      </c>
      <c r="AA20" s="130">
        <v>70652535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533647169</v>
      </c>
      <c r="D22" s="188">
        <f>SUM(D5:D21)</f>
        <v>0</v>
      </c>
      <c r="E22" s="189">
        <f t="shared" si="0"/>
        <v>664085666</v>
      </c>
      <c r="F22" s="190">
        <f t="shared" si="0"/>
        <v>664085666</v>
      </c>
      <c r="G22" s="190">
        <f t="shared" si="0"/>
        <v>219986188</v>
      </c>
      <c r="H22" s="190">
        <f t="shared" si="0"/>
        <v>49908684</v>
      </c>
      <c r="I22" s="190">
        <f t="shared" si="0"/>
        <v>17054840</v>
      </c>
      <c r="J22" s="190">
        <f t="shared" si="0"/>
        <v>286949712</v>
      </c>
      <c r="K22" s="190">
        <f t="shared" si="0"/>
        <v>13586419</v>
      </c>
      <c r="L22" s="190">
        <f t="shared" si="0"/>
        <v>24386218</v>
      </c>
      <c r="M22" s="190">
        <f t="shared" si="0"/>
        <v>321717152</v>
      </c>
      <c r="N22" s="190">
        <f t="shared" si="0"/>
        <v>359689789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646639501</v>
      </c>
      <c r="X22" s="190">
        <f t="shared" si="0"/>
        <v>326383404</v>
      </c>
      <c r="Y22" s="190">
        <f t="shared" si="0"/>
        <v>320256097</v>
      </c>
      <c r="Z22" s="191">
        <f>+IF(X22&lt;&gt;0,+(Y22/X22)*100,0)</f>
        <v>98.12266588162674</v>
      </c>
      <c r="AA22" s="188">
        <f>SUM(AA5:AA21)</f>
        <v>664085666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229115772</v>
      </c>
      <c r="D25" s="155">
        <v>0</v>
      </c>
      <c r="E25" s="156">
        <v>271303322</v>
      </c>
      <c r="F25" s="60">
        <v>271303322</v>
      </c>
      <c r="G25" s="60">
        <v>18634078</v>
      </c>
      <c r="H25" s="60">
        <v>16048016</v>
      </c>
      <c r="I25" s="60">
        <v>17812376</v>
      </c>
      <c r="J25" s="60">
        <v>52494470</v>
      </c>
      <c r="K25" s="60">
        <v>18343077</v>
      </c>
      <c r="L25" s="60">
        <v>17645103</v>
      </c>
      <c r="M25" s="60">
        <v>18809603</v>
      </c>
      <c r="N25" s="60">
        <v>54797783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107292253</v>
      </c>
      <c r="X25" s="60">
        <v>133642608</v>
      </c>
      <c r="Y25" s="60">
        <v>-26350355</v>
      </c>
      <c r="Z25" s="140">
        <v>-19.72</v>
      </c>
      <c r="AA25" s="155">
        <v>271303322</v>
      </c>
    </row>
    <row r="26" spans="1:27" ht="12.75">
      <c r="A26" s="183" t="s">
        <v>38</v>
      </c>
      <c r="B26" s="182"/>
      <c r="C26" s="155">
        <v>9803063</v>
      </c>
      <c r="D26" s="155">
        <v>0</v>
      </c>
      <c r="E26" s="156">
        <v>10293058</v>
      </c>
      <c r="F26" s="60">
        <v>10293058</v>
      </c>
      <c r="G26" s="60">
        <v>809349</v>
      </c>
      <c r="H26" s="60">
        <v>825156</v>
      </c>
      <c r="I26" s="60">
        <v>797255</v>
      </c>
      <c r="J26" s="60">
        <v>2431760</v>
      </c>
      <c r="K26" s="60">
        <v>803622</v>
      </c>
      <c r="L26" s="60">
        <v>819767</v>
      </c>
      <c r="M26" s="60">
        <v>840378</v>
      </c>
      <c r="N26" s="60">
        <v>2463767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4895527</v>
      </c>
      <c r="X26" s="60">
        <v>5146530</v>
      </c>
      <c r="Y26" s="60">
        <v>-251003</v>
      </c>
      <c r="Z26" s="140">
        <v>-4.88</v>
      </c>
      <c r="AA26" s="155">
        <v>10293058</v>
      </c>
    </row>
    <row r="27" spans="1:27" ht="12.75">
      <c r="A27" s="183" t="s">
        <v>118</v>
      </c>
      <c r="B27" s="182"/>
      <c r="C27" s="155">
        <v>244496</v>
      </c>
      <c r="D27" s="155">
        <v>0</v>
      </c>
      <c r="E27" s="156">
        <v>25500000</v>
      </c>
      <c r="F27" s="60">
        <v>25500000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12750000</v>
      </c>
      <c r="Y27" s="60">
        <v>-12750000</v>
      </c>
      <c r="Z27" s="140">
        <v>-100</v>
      </c>
      <c r="AA27" s="155">
        <v>25500000</v>
      </c>
    </row>
    <row r="28" spans="1:27" ht="12.75">
      <c r="A28" s="183" t="s">
        <v>39</v>
      </c>
      <c r="B28" s="182"/>
      <c r="C28" s="155">
        <v>73084417</v>
      </c>
      <c r="D28" s="155">
        <v>0</v>
      </c>
      <c r="E28" s="156">
        <v>70000000</v>
      </c>
      <c r="F28" s="60">
        <v>70000000</v>
      </c>
      <c r="G28" s="60">
        <v>30360073</v>
      </c>
      <c r="H28" s="60">
        <v>0</v>
      </c>
      <c r="I28" s="60">
        <v>0</v>
      </c>
      <c r="J28" s="60">
        <v>30360073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30360073</v>
      </c>
      <c r="X28" s="60">
        <v>34999998</v>
      </c>
      <c r="Y28" s="60">
        <v>-4639925</v>
      </c>
      <c r="Z28" s="140">
        <v>-13.26</v>
      </c>
      <c r="AA28" s="155">
        <v>70000000</v>
      </c>
    </row>
    <row r="29" spans="1:27" ht="12.75">
      <c r="A29" s="183" t="s">
        <v>40</v>
      </c>
      <c r="B29" s="182"/>
      <c r="C29" s="155">
        <v>1723031</v>
      </c>
      <c r="D29" s="155">
        <v>0</v>
      </c>
      <c r="E29" s="156">
        <v>808111</v>
      </c>
      <c r="F29" s="60">
        <v>808111</v>
      </c>
      <c r="G29" s="60">
        <v>0</v>
      </c>
      <c r="H29" s="60">
        <v>-54045</v>
      </c>
      <c r="I29" s="60">
        <v>-125338</v>
      </c>
      <c r="J29" s="60">
        <v>-179383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-179383</v>
      </c>
      <c r="X29" s="60">
        <v>404058</v>
      </c>
      <c r="Y29" s="60">
        <v>-583441</v>
      </c>
      <c r="Z29" s="140">
        <v>-144.4</v>
      </c>
      <c r="AA29" s="155">
        <v>808111</v>
      </c>
    </row>
    <row r="30" spans="1:27" ht="12.75">
      <c r="A30" s="183" t="s">
        <v>119</v>
      </c>
      <c r="B30" s="182"/>
      <c r="C30" s="155">
        <v>7965560</v>
      </c>
      <c r="D30" s="155">
        <v>0</v>
      </c>
      <c r="E30" s="156">
        <v>6000000</v>
      </c>
      <c r="F30" s="60">
        <v>6000000</v>
      </c>
      <c r="G30" s="60">
        <v>0</v>
      </c>
      <c r="H30" s="60">
        <v>1243533</v>
      </c>
      <c r="I30" s="60">
        <v>823369</v>
      </c>
      <c r="J30" s="60">
        <v>2066902</v>
      </c>
      <c r="K30" s="60">
        <v>1610774</v>
      </c>
      <c r="L30" s="60">
        <v>0</v>
      </c>
      <c r="M30" s="60">
        <v>0</v>
      </c>
      <c r="N30" s="60">
        <v>1610774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3677676</v>
      </c>
      <c r="X30" s="60">
        <v>3000000</v>
      </c>
      <c r="Y30" s="60">
        <v>677676</v>
      </c>
      <c r="Z30" s="140">
        <v>22.59</v>
      </c>
      <c r="AA30" s="155">
        <v>6000000</v>
      </c>
    </row>
    <row r="31" spans="1:27" ht="12.75">
      <c r="A31" s="183" t="s">
        <v>120</v>
      </c>
      <c r="B31" s="182"/>
      <c r="C31" s="155">
        <v>33439048</v>
      </c>
      <c r="D31" s="155">
        <v>0</v>
      </c>
      <c r="E31" s="156">
        <v>51888948</v>
      </c>
      <c r="F31" s="60">
        <v>51888948</v>
      </c>
      <c r="G31" s="60">
        <v>123210</v>
      </c>
      <c r="H31" s="60">
        <v>6057311</v>
      </c>
      <c r="I31" s="60">
        <v>4568999</v>
      </c>
      <c r="J31" s="60">
        <v>10749520</v>
      </c>
      <c r="K31" s="60">
        <v>3237615</v>
      </c>
      <c r="L31" s="60">
        <v>7106359</v>
      </c>
      <c r="M31" s="60">
        <v>2236718</v>
      </c>
      <c r="N31" s="60">
        <v>12580692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23330212</v>
      </c>
      <c r="X31" s="60">
        <v>25944474</v>
      </c>
      <c r="Y31" s="60">
        <v>-2614262</v>
      </c>
      <c r="Z31" s="140">
        <v>-10.08</v>
      </c>
      <c r="AA31" s="155">
        <v>51888948</v>
      </c>
    </row>
    <row r="32" spans="1:27" ht="12.75">
      <c r="A32" s="183" t="s">
        <v>121</v>
      </c>
      <c r="B32" s="182"/>
      <c r="C32" s="155">
        <v>42866053</v>
      </c>
      <c r="D32" s="155">
        <v>0</v>
      </c>
      <c r="E32" s="156">
        <v>108547209</v>
      </c>
      <c r="F32" s="60">
        <v>108547209</v>
      </c>
      <c r="G32" s="60">
        <v>3713258</v>
      </c>
      <c r="H32" s="60">
        <v>9804972</v>
      </c>
      <c r="I32" s="60">
        <v>6208100</v>
      </c>
      <c r="J32" s="60">
        <v>19726330</v>
      </c>
      <c r="K32" s="60">
        <v>7697692</v>
      </c>
      <c r="L32" s="60">
        <v>3988113</v>
      </c>
      <c r="M32" s="60">
        <v>179960</v>
      </c>
      <c r="N32" s="60">
        <v>11865765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31592095</v>
      </c>
      <c r="X32" s="60">
        <v>49927794</v>
      </c>
      <c r="Y32" s="60">
        <v>-18335699</v>
      </c>
      <c r="Z32" s="140">
        <v>-36.72</v>
      </c>
      <c r="AA32" s="155">
        <v>108547209</v>
      </c>
    </row>
    <row r="33" spans="1:27" ht="12.75">
      <c r="A33" s="183" t="s">
        <v>42</v>
      </c>
      <c r="B33" s="182"/>
      <c r="C33" s="155">
        <v>17888335</v>
      </c>
      <c r="D33" s="155">
        <v>0</v>
      </c>
      <c r="E33" s="156">
        <v>20000000</v>
      </c>
      <c r="F33" s="60">
        <v>20000000</v>
      </c>
      <c r="G33" s="60">
        <v>4347826</v>
      </c>
      <c r="H33" s="60">
        <v>204738</v>
      </c>
      <c r="I33" s="60">
        <v>26221</v>
      </c>
      <c r="J33" s="60">
        <v>4578785</v>
      </c>
      <c r="K33" s="60">
        <v>4365326</v>
      </c>
      <c r="L33" s="60">
        <v>28664</v>
      </c>
      <c r="M33" s="60">
        <v>0</v>
      </c>
      <c r="N33" s="60">
        <v>4393990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8972775</v>
      </c>
      <c r="X33" s="60">
        <v>10000002</v>
      </c>
      <c r="Y33" s="60">
        <v>-1027227</v>
      </c>
      <c r="Z33" s="140">
        <v>-10.27</v>
      </c>
      <c r="AA33" s="155">
        <v>20000000</v>
      </c>
    </row>
    <row r="34" spans="1:27" ht="12.75">
      <c r="A34" s="183" t="s">
        <v>43</v>
      </c>
      <c r="B34" s="182"/>
      <c r="C34" s="155">
        <v>81789510</v>
      </c>
      <c r="D34" s="155">
        <v>0</v>
      </c>
      <c r="E34" s="156">
        <v>71141732</v>
      </c>
      <c r="F34" s="60">
        <v>71141732</v>
      </c>
      <c r="G34" s="60">
        <v>15769969</v>
      </c>
      <c r="H34" s="60">
        <v>6305090</v>
      </c>
      <c r="I34" s="60">
        <v>2651280</v>
      </c>
      <c r="J34" s="60">
        <v>24726339</v>
      </c>
      <c r="K34" s="60">
        <v>5852445</v>
      </c>
      <c r="L34" s="60">
        <v>7023761</v>
      </c>
      <c r="M34" s="60">
        <v>1264411</v>
      </c>
      <c r="N34" s="60">
        <v>14140617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38866956</v>
      </c>
      <c r="X34" s="60">
        <v>53214552</v>
      </c>
      <c r="Y34" s="60">
        <v>-14347596</v>
      </c>
      <c r="Z34" s="140">
        <v>-26.96</v>
      </c>
      <c r="AA34" s="155">
        <v>71141732</v>
      </c>
    </row>
    <row r="35" spans="1:27" ht="12.75">
      <c r="A35" s="181" t="s">
        <v>122</v>
      </c>
      <c r="B35" s="185"/>
      <c r="C35" s="155">
        <v>3574831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501494116</v>
      </c>
      <c r="D36" s="188">
        <f>SUM(D25:D35)</f>
        <v>0</v>
      </c>
      <c r="E36" s="189">
        <f t="shared" si="1"/>
        <v>635482380</v>
      </c>
      <c r="F36" s="190">
        <f t="shared" si="1"/>
        <v>635482380</v>
      </c>
      <c r="G36" s="190">
        <f t="shared" si="1"/>
        <v>73757763</v>
      </c>
      <c r="H36" s="190">
        <f t="shared" si="1"/>
        <v>40434771</v>
      </c>
      <c r="I36" s="190">
        <f t="shared" si="1"/>
        <v>32762262</v>
      </c>
      <c r="J36" s="190">
        <f t="shared" si="1"/>
        <v>146954796</v>
      </c>
      <c r="K36" s="190">
        <f t="shared" si="1"/>
        <v>41910551</v>
      </c>
      <c r="L36" s="190">
        <f t="shared" si="1"/>
        <v>36611767</v>
      </c>
      <c r="M36" s="190">
        <f t="shared" si="1"/>
        <v>23331070</v>
      </c>
      <c r="N36" s="190">
        <f t="shared" si="1"/>
        <v>101853388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248808184</v>
      </c>
      <c r="X36" s="190">
        <f t="shared" si="1"/>
        <v>329030016</v>
      </c>
      <c r="Y36" s="190">
        <f t="shared" si="1"/>
        <v>-80221832</v>
      </c>
      <c r="Z36" s="191">
        <f>+IF(X36&lt;&gt;0,+(Y36/X36)*100,0)</f>
        <v>-24.381311156730455</v>
      </c>
      <c r="AA36" s="188">
        <f>SUM(AA25:AA35)</f>
        <v>635482380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32153053</v>
      </c>
      <c r="D38" s="199">
        <f>+D22-D36</f>
        <v>0</v>
      </c>
      <c r="E38" s="200">
        <f t="shared" si="2"/>
        <v>28603286</v>
      </c>
      <c r="F38" s="106">
        <f t="shared" si="2"/>
        <v>28603286</v>
      </c>
      <c r="G38" s="106">
        <f t="shared" si="2"/>
        <v>146228425</v>
      </c>
      <c r="H38" s="106">
        <f t="shared" si="2"/>
        <v>9473913</v>
      </c>
      <c r="I38" s="106">
        <f t="shared" si="2"/>
        <v>-15707422</v>
      </c>
      <c r="J38" s="106">
        <f t="shared" si="2"/>
        <v>139994916</v>
      </c>
      <c r="K38" s="106">
        <f t="shared" si="2"/>
        <v>-28324132</v>
      </c>
      <c r="L38" s="106">
        <f t="shared" si="2"/>
        <v>-12225549</v>
      </c>
      <c r="M38" s="106">
        <f t="shared" si="2"/>
        <v>298386082</v>
      </c>
      <c r="N38" s="106">
        <f t="shared" si="2"/>
        <v>257836401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397831317</v>
      </c>
      <c r="X38" s="106">
        <f>IF(F22=F36,0,X22-X36)</f>
        <v>-2646612</v>
      </c>
      <c r="Y38" s="106">
        <f t="shared" si="2"/>
        <v>400477929</v>
      </c>
      <c r="Z38" s="201">
        <f>+IF(X38&lt;&gt;0,+(Y38/X38)*100,0)</f>
        <v>-15131.720441077121</v>
      </c>
      <c r="AA38" s="199">
        <f>+AA22-AA36</f>
        <v>28603286</v>
      </c>
    </row>
    <row r="39" spans="1:27" ht="12.75">
      <c r="A39" s="181" t="s">
        <v>46</v>
      </c>
      <c r="B39" s="185"/>
      <c r="C39" s="155">
        <v>560273284</v>
      </c>
      <c r="D39" s="155">
        <v>0</v>
      </c>
      <c r="E39" s="156">
        <v>544914000</v>
      </c>
      <c r="F39" s="60">
        <v>544914000</v>
      </c>
      <c r="G39" s="60">
        <v>165613422</v>
      </c>
      <c r="H39" s="60">
        <v>158376847</v>
      </c>
      <c r="I39" s="60">
        <v>45768523</v>
      </c>
      <c r="J39" s="60">
        <v>369758792</v>
      </c>
      <c r="K39" s="60">
        <v>43628307</v>
      </c>
      <c r="L39" s="60">
        <v>56485709</v>
      </c>
      <c r="M39" s="60">
        <v>41640771</v>
      </c>
      <c r="N39" s="60">
        <v>141754787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511513579</v>
      </c>
      <c r="X39" s="60">
        <v>272457000</v>
      </c>
      <c r="Y39" s="60">
        <v>239056579</v>
      </c>
      <c r="Z39" s="140">
        <v>87.74</v>
      </c>
      <c r="AA39" s="155">
        <v>544914000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592426337</v>
      </c>
      <c r="D42" s="206">
        <f>SUM(D38:D41)</f>
        <v>0</v>
      </c>
      <c r="E42" s="207">
        <f t="shared" si="3"/>
        <v>573517286</v>
      </c>
      <c r="F42" s="88">
        <f t="shared" si="3"/>
        <v>573517286</v>
      </c>
      <c r="G42" s="88">
        <f t="shared" si="3"/>
        <v>311841847</v>
      </c>
      <c r="H42" s="88">
        <f t="shared" si="3"/>
        <v>167850760</v>
      </c>
      <c r="I42" s="88">
        <f t="shared" si="3"/>
        <v>30061101</v>
      </c>
      <c r="J42" s="88">
        <f t="shared" si="3"/>
        <v>509753708</v>
      </c>
      <c r="K42" s="88">
        <f t="shared" si="3"/>
        <v>15304175</v>
      </c>
      <c r="L42" s="88">
        <f t="shared" si="3"/>
        <v>44260160</v>
      </c>
      <c r="M42" s="88">
        <f t="shared" si="3"/>
        <v>340026853</v>
      </c>
      <c r="N42" s="88">
        <f t="shared" si="3"/>
        <v>399591188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909344896</v>
      </c>
      <c r="X42" s="88">
        <f t="shared" si="3"/>
        <v>269810388</v>
      </c>
      <c r="Y42" s="88">
        <f t="shared" si="3"/>
        <v>639534508</v>
      </c>
      <c r="Z42" s="208">
        <f>+IF(X42&lt;&gt;0,+(Y42/X42)*100,0)</f>
        <v>237.031091627206</v>
      </c>
      <c r="AA42" s="206">
        <f>SUM(AA38:AA41)</f>
        <v>573517286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592426337</v>
      </c>
      <c r="D44" s="210">
        <f>+D42-D43</f>
        <v>0</v>
      </c>
      <c r="E44" s="211">
        <f t="shared" si="4"/>
        <v>573517286</v>
      </c>
      <c r="F44" s="77">
        <f t="shared" si="4"/>
        <v>573517286</v>
      </c>
      <c r="G44" s="77">
        <f t="shared" si="4"/>
        <v>311841847</v>
      </c>
      <c r="H44" s="77">
        <f t="shared" si="4"/>
        <v>167850760</v>
      </c>
      <c r="I44" s="77">
        <f t="shared" si="4"/>
        <v>30061101</v>
      </c>
      <c r="J44" s="77">
        <f t="shared" si="4"/>
        <v>509753708</v>
      </c>
      <c r="K44" s="77">
        <f t="shared" si="4"/>
        <v>15304175</v>
      </c>
      <c r="L44" s="77">
        <f t="shared" si="4"/>
        <v>44260160</v>
      </c>
      <c r="M44" s="77">
        <f t="shared" si="4"/>
        <v>340026853</v>
      </c>
      <c r="N44" s="77">
        <f t="shared" si="4"/>
        <v>399591188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909344896</v>
      </c>
      <c r="X44" s="77">
        <f t="shared" si="4"/>
        <v>269810388</v>
      </c>
      <c r="Y44" s="77">
        <f t="shared" si="4"/>
        <v>639534508</v>
      </c>
      <c r="Z44" s="212">
        <f>+IF(X44&lt;&gt;0,+(Y44/X44)*100,0)</f>
        <v>237.031091627206</v>
      </c>
      <c r="AA44" s="210">
        <f>+AA42-AA43</f>
        <v>573517286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592426337</v>
      </c>
      <c r="D46" s="206">
        <f>SUM(D44:D45)</f>
        <v>0</v>
      </c>
      <c r="E46" s="207">
        <f t="shared" si="5"/>
        <v>573517286</v>
      </c>
      <c r="F46" s="88">
        <f t="shared" si="5"/>
        <v>573517286</v>
      </c>
      <c r="G46" s="88">
        <f t="shared" si="5"/>
        <v>311841847</v>
      </c>
      <c r="H46" s="88">
        <f t="shared" si="5"/>
        <v>167850760</v>
      </c>
      <c r="I46" s="88">
        <f t="shared" si="5"/>
        <v>30061101</v>
      </c>
      <c r="J46" s="88">
        <f t="shared" si="5"/>
        <v>509753708</v>
      </c>
      <c r="K46" s="88">
        <f t="shared" si="5"/>
        <v>15304175</v>
      </c>
      <c r="L46" s="88">
        <f t="shared" si="5"/>
        <v>44260160</v>
      </c>
      <c r="M46" s="88">
        <f t="shared" si="5"/>
        <v>340026853</v>
      </c>
      <c r="N46" s="88">
        <f t="shared" si="5"/>
        <v>399591188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909344896</v>
      </c>
      <c r="X46" s="88">
        <f t="shared" si="5"/>
        <v>269810388</v>
      </c>
      <c r="Y46" s="88">
        <f t="shared" si="5"/>
        <v>639534508</v>
      </c>
      <c r="Z46" s="208">
        <f>+IF(X46&lt;&gt;0,+(Y46/X46)*100,0)</f>
        <v>237.031091627206</v>
      </c>
      <c r="AA46" s="206">
        <f>SUM(AA44:AA45)</f>
        <v>573517286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592426337</v>
      </c>
      <c r="D48" s="217">
        <f>SUM(D46:D47)</f>
        <v>0</v>
      </c>
      <c r="E48" s="218">
        <f t="shared" si="6"/>
        <v>573517286</v>
      </c>
      <c r="F48" s="219">
        <f t="shared" si="6"/>
        <v>573517286</v>
      </c>
      <c r="G48" s="219">
        <f t="shared" si="6"/>
        <v>311841847</v>
      </c>
      <c r="H48" s="220">
        <f t="shared" si="6"/>
        <v>167850760</v>
      </c>
      <c r="I48" s="220">
        <f t="shared" si="6"/>
        <v>30061101</v>
      </c>
      <c r="J48" s="220">
        <f t="shared" si="6"/>
        <v>509753708</v>
      </c>
      <c r="K48" s="220">
        <f t="shared" si="6"/>
        <v>15304175</v>
      </c>
      <c r="L48" s="220">
        <f t="shared" si="6"/>
        <v>44260160</v>
      </c>
      <c r="M48" s="219">
        <f t="shared" si="6"/>
        <v>340026853</v>
      </c>
      <c r="N48" s="219">
        <f t="shared" si="6"/>
        <v>399591188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909344896</v>
      </c>
      <c r="X48" s="220">
        <f t="shared" si="6"/>
        <v>269810388</v>
      </c>
      <c r="Y48" s="220">
        <f t="shared" si="6"/>
        <v>639534508</v>
      </c>
      <c r="Z48" s="221">
        <f>+IF(X48&lt;&gt;0,+(Y48/X48)*100,0)</f>
        <v>237.031091627206</v>
      </c>
      <c r="AA48" s="222">
        <f>SUM(AA46:AA47)</f>
        <v>573517286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283321</v>
      </c>
      <c r="D5" s="153">
        <f>SUM(D6:D8)</f>
        <v>0</v>
      </c>
      <c r="E5" s="154">
        <f t="shared" si="0"/>
        <v>22785700</v>
      </c>
      <c r="F5" s="100">
        <f t="shared" si="0"/>
        <v>22785700</v>
      </c>
      <c r="G5" s="100">
        <f t="shared" si="0"/>
        <v>683654</v>
      </c>
      <c r="H5" s="100">
        <f t="shared" si="0"/>
        <v>5835430</v>
      </c>
      <c r="I5" s="100">
        <f t="shared" si="0"/>
        <v>183920</v>
      </c>
      <c r="J5" s="100">
        <f t="shared" si="0"/>
        <v>6703004</v>
      </c>
      <c r="K5" s="100">
        <f t="shared" si="0"/>
        <v>0</v>
      </c>
      <c r="L5" s="100">
        <f t="shared" si="0"/>
        <v>219760</v>
      </c>
      <c r="M5" s="100">
        <f t="shared" si="0"/>
        <v>213016</v>
      </c>
      <c r="N5" s="100">
        <f t="shared" si="0"/>
        <v>432776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7135780</v>
      </c>
      <c r="X5" s="100">
        <f t="shared" si="0"/>
        <v>12602850</v>
      </c>
      <c r="Y5" s="100">
        <f t="shared" si="0"/>
        <v>-5467070</v>
      </c>
      <c r="Z5" s="137">
        <f>+IF(X5&lt;&gt;0,+(Y5/X5)*100,0)</f>
        <v>-43.37963238473837</v>
      </c>
      <c r="AA5" s="153">
        <f>SUM(AA6:AA8)</f>
        <v>22785700</v>
      </c>
    </row>
    <row r="6" spans="1:27" ht="12.75">
      <c r="A6" s="138" t="s">
        <v>75</v>
      </c>
      <c r="B6" s="136"/>
      <c r="C6" s="155"/>
      <c r="D6" s="155"/>
      <c r="E6" s="156">
        <v>105700</v>
      </c>
      <c r="F6" s="60">
        <v>105700</v>
      </c>
      <c r="G6" s="60"/>
      <c r="H6" s="60">
        <v>29400</v>
      </c>
      <c r="I6" s="60"/>
      <c r="J6" s="60">
        <v>29400</v>
      </c>
      <c r="K6" s="60"/>
      <c r="L6" s="60">
        <v>29960</v>
      </c>
      <c r="M6" s="60"/>
      <c r="N6" s="60">
        <v>29960</v>
      </c>
      <c r="O6" s="60"/>
      <c r="P6" s="60"/>
      <c r="Q6" s="60"/>
      <c r="R6" s="60"/>
      <c r="S6" s="60"/>
      <c r="T6" s="60"/>
      <c r="U6" s="60"/>
      <c r="V6" s="60"/>
      <c r="W6" s="60">
        <v>59360</v>
      </c>
      <c r="X6" s="60">
        <v>52848</v>
      </c>
      <c r="Y6" s="60">
        <v>6512</v>
      </c>
      <c r="Z6" s="140">
        <v>12.32</v>
      </c>
      <c r="AA6" s="62">
        <v>105700</v>
      </c>
    </row>
    <row r="7" spans="1:27" ht="12.75">
      <c r="A7" s="138" t="s">
        <v>76</v>
      </c>
      <c r="B7" s="136"/>
      <c r="C7" s="157"/>
      <c r="D7" s="157"/>
      <c r="E7" s="158">
        <v>17100000</v>
      </c>
      <c r="F7" s="159">
        <v>17100000</v>
      </c>
      <c r="G7" s="159">
        <v>122430</v>
      </c>
      <c r="H7" s="159"/>
      <c r="I7" s="159">
        <v>183920</v>
      </c>
      <c r="J7" s="159">
        <v>306350</v>
      </c>
      <c r="K7" s="159"/>
      <c r="L7" s="159">
        <v>189800</v>
      </c>
      <c r="M7" s="159">
        <v>213016</v>
      </c>
      <c r="N7" s="159">
        <v>402816</v>
      </c>
      <c r="O7" s="159"/>
      <c r="P7" s="159"/>
      <c r="Q7" s="159"/>
      <c r="R7" s="159"/>
      <c r="S7" s="159"/>
      <c r="T7" s="159"/>
      <c r="U7" s="159"/>
      <c r="V7" s="159"/>
      <c r="W7" s="159">
        <v>709166</v>
      </c>
      <c r="X7" s="159">
        <v>7300002</v>
      </c>
      <c r="Y7" s="159">
        <v>-6590836</v>
      </c>
      <c r="Z7" s="141">
        <v>-90.29</v>
      </c>
      <c r="AA7" s="225">
        <v>17100000</v>
      </c>
    </row>
    <row r="8" spans="1:27" ht="12.75">
      <c r="A8" s="138" t="s">
        <v>77</v>
      </c>
      <c r="B8" s="136"/>
      <c r="C8" s="155">
        <v>283321</v>
      </c>
      <c r="D8" s="155"/>
      <c r="E8" s="156">
        <v>5580000</v>
      </c>
      <c r="F8" s="60">
        <v>5580000</v>
      </c>
      <c r="G8" s="60">
        <v>561224</v>
      </c>
      <c r="H8" s="60">
        <v>5806030</v>
      </c>
      <c r="I8" s="60"/>
      <c r="J8" s="60">
        <v>6367254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6367254</v>
      </c>
      <c r="X8" s="60">
        <v>5250000</v>
      </c>
      <c r="Y8" s="60">
        <v>1117254</v>
      </c>
      <c r="Z8" s="140">
        <v>21.28</v>
      </c>
      <c r="AA8" s="62">
        <v>5580000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2950000</v>
      </c>
      <c r="F9" s="100">
        <f t="shared" si="1"/>
        <v>2950000</v>
      </c>
      <c r="G9" s="100">
        <f t="shared" si="1"/>
        <v>0</v>
      </c>
      <c r="H9" s="100">
        <f t="shared" si="1"/>
        <v>-24281</v>
      </c>
      <c r="I9" s="100">
        <f t="shared" si="1"/>
        <v>123100</v>
      </c>
      <c r="J9" s="100">
        <f t="shared" si="1"/>
        <v>98819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98819</v>
      </c>
      <c r="X9" s="100">
        <f t="shared" si="1"/>
        <v>1350000</v>
      </c>
      <c r="Y9" s="100">
        <f t="shared" si="1"/>
        <v>-1251181</v>
      </c>
      <c r="Z9" s="137">
        <f>+IF(X9&lt;&gt;0,+(Y9/X9)*100,0)</f>
        <v>-92.68007407407407</v>
      </c>
      <c r="AA9" s="102">
        <f>SUM(AA10:AA14)</f>
        <v>2950000</v>
      </c>
    </row>
    <row r="10" spans="1:27" ht="12.75">
      <c r="A10" s="138" t="s">
        <v>79</v>
      </c>
      <c r="B10" s="136"/>
      <c r="C10" s="155"/>
      <c r="D10" s="155"/>
      <c r="E10" s="156">
        <v>450000</v>
      </c>
      <c r="F10" s="60">
        <v>450000</v>
      </c>
      <c r="G10" s="60"/>
      <c r="H10" s="60">
        <v>-24281</v>
      </c>
      <c r="I10" s="60"/>
      <c r="J10" s="60">
        <v>-24281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-24281</v>
      </c>
      <c r="X10" s="60">
        <v>100002</v>
      </c>
      <c r="Y10" s="60">
        <v>-124283</v>
      </c>
      <c r="Z10" s="140">
        <v>-124.28</v>
      </c>
      <c r="AA10" s="62">
        <v>450000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2500000</v>
      </c>
      <c r="F12" s="60">
        <v>2500000</v>
      </c>
      <c r="G12" s="60"/>
      <c r="H12" s="60"/>
      <c r="I12" s="60">
        <v>123100</v>
      </c>
      <c r="J12" s="60">
        <v>123100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123100</v>
      </c>
      <c r="X12" s="60">
        <v>1249998</v>
      </c>
      <c r="Y12" s="60">
        <v>-1126898</v>
      </c>
      <c r="Z12" s="140">
        <v>-90.15</v>
      </c>
      <c r="AA12" s="62">
        <v>2500000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120000</v>
      </c>
      <c r="F15" s="100">
        <f t="shared" si="2"/>
        <v>120000</v>
      </c>
      <c r="G15" s="100">
        <f t="shared" si="2"/>
        <v>0</v>
      </c>
      <c r="H15" s="100">
        <f t="shared" si="2"/>
        <v>0</v>
      </c>
      <c r="I15" s="100">
        <f t="shared" si="2"/>
        <v>33440</v>
      </c>
      <c r="J15" s="100">
        <f t="shared" si="2"/>
        <v>33440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33440</v>
      </c>
      <c r="X15" s="100">
        <f t="shared" si="2"/>
        <v>34998</v>
      </c>
      <c r="Y15" s="100">
        <f t="shared" si="2"/>
        <v>-1558</v>
      </c>
      <c r="Z15" s="137">
        <f>+IF(X15&lt;&gt;0,+(Y15/X15)*100,0)</f>
        <v>-4.451682953311618</v>
      </c>
      <c r="AA15" s="102">
        <f>SUM(AA16:AA18)</f>
        <v>120000</v>
      </c>
    </row>
    <row r="16" spans="1:27" ht="12.75">
      <c r="A16" s="138" t="s">
        <v>85</v>
      </c>
      <c r="B16" s="136"/>
      <c r="C16" s="155"/>
      <c r="D16" s="155"/>
      <c r="E16" s="156">
        <v>120000</v>
      </c>
      <c r="F16" s="60">
        <v>120000</v>
      </c>
      <c r="G16" s="60"/>
      <c r="H16" s="60"/>
      <c r="I16" s="60">
        <v>33440</v>
      </c>
      <c r="J16" s="60">
        <v>33440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33440</v>
      </c>
      <c r="X16" s="60">
        <v>34998</v>
      </c>
      <c r="Y16" s="60">
        <v>-1558</v>
      </c>
      <c r="Z16" s="140">
        <v>-4.45</v>
      </c>
      <c r="AA16" s="62">
        <v>120000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488435486</v>
      </c>
      <c r="D19" s="153">
        <f>SUM(D20:D23)</f>
        <v>0</v>
      </c>
      <c r="E19" s="154">
        <f t="shared" si="3"/>
        <v>540448300</v>
      </c>
      <c r="F19" s="100">
        <f t="shared" si="3"/>
        <v>540448300</v>
      </c>
      <c r="G19" s="100">
        <f t="shared" si="3"/>
        <v>12257541</v>
      </c>
      <c r="H19" s="100">
        <f t="shared" si="3"/>
        <v>87596391</v>
      </c>
      <c r="I19" s="100">
        <f t="shared" si="3"/>
        <v>40400787</v>
      </c>
      <c r="J19" s="100">
        <f t="shared" si="3"/>
        <v>140254719</v>
      </c>
      <c r="K19" s="100">
        <f t="shared" si="3"/>
        <v>44631054</v>
      </c>
      <c r="L19" s="100">
        <f t="shared" si="3"/>
        <v>52604775</v>
      </c>
      <c r="M19" s="100">
        <f t="shared" si="3"/>
        <v>2821574</v>
      </c>
      <c r="N19" s="100">
        <f t="shared" si="3"/>
        <v>100057403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240312122</v>
      </c>
      <c r="X19" s="100">
        <f t="shared" si="3"/>
        <v>252162522</v>
      </c>
      <c r="Y19" s="100">
        <f t="shared" si="3"/>
        <v>-11850400</v>
      </c>
      <c r="Z19" s="137">
        <f>+IF(X19&lt;&gt;0,+(Y19/X19)*100,0)</f>
        <v>-4.699508835020297</v>
      </c>
      <c r="AA19" s="102">
        <f>SUM(AA20:AA23)</f>
        <v>540448300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488435486</v>
      </c>
      <c r="D21" s="155"/>
      <c r="E21" s="156">
        <v>540448300</v>
      </c>
      <c r="F21" s="60">
        <v>540448300</v>
      </c>
      <c r="G21" s="60">
        <v>12257541</v>
      </c>
      <c r="H21" s="60">
        <v>87596391</v>
      </c>
      <c r="I21" s="60">
        <v>40400787</v>
      </c>
      <c r="J21" s="60">
        <v>140254719</v>
      </c>
      <c r="K21" s="60">
        <v>44631054</v>
      </c>
      <c r="L21" s="60">
        <v>52604775</v>
      </c>
      <c r="M21" s="60">
        <v>2821574</v>
      </c>
      <c r="N21" s="60">
        <v>100057403</v>
      </c>
      <c r="O21" s="60"/>
      <c r="P21" s="60"/>
      <c r="Q21" s="60"/>
      <c r="R21" s="60"/>
      <c r="S21" s="60"/>
      <c r="T21" s="60"/>
      <c r="U21" s="60"/>
      <c r="V21" s="60"/>
      <c r="W21" s="60">
        <v>240312122</v>
      </c>
      <c r="X21" s="60">
        <v>252162522</v>
      </c>
      <c r="Y21" s="60">
        <v>-11850400</v>
      </c>
      <c r="Z21" s="140">
        <v>-4.7</v>
      </c>
      <c r="AA21" s="62">
        <v>540448300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488718807</v>
      </c>
      <c r="D25" s="217">
        <f>+D5+D9+D15+D19+D24</f>
        <v>0</v>
      </c>
      <c r="E25" s="230">
        <f t="shared" si="4"/>
        <v>566304000</v>
      </c>
      <c r="F25" s="219">
        <f t="shared" si="4"/>
        <v>566304000</v>
      </c>
      <c r="G25" s="219">
        <f t="shared" si="4"/>
        <v>12941195</v>
      </c>
      <c r="H25" s="219">
        <f t="shared" si="4"/>
        <v>93407540</v>
      </c>
      <c r="I25" s="219">
        <f t="shared" si="4"/>
        <v>40741247</v>
      </c>
      <c r="J25" s="219">
        <f t="shared" si="4"/>
        <v>147089982</v>
      </c>
      <c r="K25" s="219">
        <f t="shared" si="4"/>
        <v>44631054</v>
      </c>
      <c r="L25" s="219">
        <f t="shared" si="4"/>
        <v>52824535</v>
      </c>
      <c r="M25" s="219">
        <f t="shared" si="4"/>
        <v>3034590</v>
      </c>
      <c r="N25" s="219">
        <f t="shared" si="4"/>
        <v>100490179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247580161</v>
      </c>
      <c r="X25" s="219">
        <f t="shared" si="4"/>
        <v>266150370</v>
      </c>
      <c r="Y25" s="219">
        <f t="shared" si="4"/>
        <v>-18570209</v>
      </c>
      <c r="Z25" s="231">
        <f>+IF(X25&lt;&gt;0,+(Y25/X25)*100,0)</f>
        <v>-6.977337284934077</v>
      </c>
      <c r="AA25" s="232">
        <f>+AA5+AA9+AA15+AA19+AA24</f>
        <v>566304000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488718807</v>
      </c>
      <c r="D28" s="155"/>
      <c r="E28" s="156">
        <v>566304000</v>
      </c>
      <c r="F28" s="60">
        <v>566304000</v>
      </c>
      <c r="G28" s="60">
        <v>12941195</v>
      </c>
      <c r="H28" s="60">
        <v>93407540</v>
      </c>
      <c r="I28" s="60">
        <v>40741247</v>
      </c>
      <c r="J28" s="60">
        <v>147089982</v>
      </c>
      <c r="K28" s="60">
        <v>44631054</v>
      </c>
      <c r="L28" s="60">
        <v>52824535</v>
      </c>
      <c r="M28" s="60">
        <v>3034590</v>
      </c>
      <c r="N28" s="60">
        <v>100490179</v>
      </c>
      <c r="O28" s="60"/>
      <c r="P28" s="60"/>
      <c r="Q28" s="60"/>
      <c r="R28" s="60"/>
      <c r="S28" s="60"/>
      <c r="T28" s="60"/>
      <c r="U28" s="60"/>
      <c r="V28" s="60"/>
      <c r="W28" s="60">
        <v>247580161</v>
      </c>
      <c r="X28" s="60">
        <v>266150370</v>
      </c>
      <c r="Y28" s="60">
        <v>-18570209</v>
      </c>
      <c r="Z28" s="140">
        <v>-6.98</v>
      </c>
      <c r="AA28" s="155">
        <v>566304000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488718807</v>
      </c>
      <c r="D32" s="210">
        <f>SUM(D28:D31)</f>
        <v>0</v>
      </c>
      <c r="E32" s="211">
        <f t="shared" si="5"/>
        <v>566304000</v>
      </c>
      <c r="F32" s="77">
        <f t="shared" si="5"/>
        <v>566304000</v>
      </c>
      <c r="G32" s="77">
        <f t="shared" si="5"/>
        <v>12941195</v>
      </c>
      <c r="H32" s="77">
        <f t="shared" si="5"/>
        <v>93407540</v>
      </c>
      <c r="I32" s="77">
        <f t="shared" si="5"/>
        <v>40741247</v>
      </c>
      <c r="J32" s="77">
        <f t="shared" si="5"/>
        <v>147089982</v>
      </c>
      <c r="K32" s="77">
        <f t="shared" si="5"/>
        <v>44631054</v>
      </c>
      <c r="L32" s="77">
        <f t="shared" si="5"/>
        <v>52824535</v>
      </c>
      <c r="M32" s="77">
        <f t="shared" si="5"/>
        <v>3034590</v>
      </c>
      <c r="N32" s="77">
        <f t="shared" si="5"/>
        <v>100490179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247580161</v>
      </c>
      <c r="X32" s="77">
        <f t="shared" si="5"/>
        <v>266150370</v>
      </c>
      <c r="Y32" s="77">
        <f t="shared" si="5"/>
        <v>-18570209</v>
      </c>
      <c r="Z32" s="212">
        <f>+IF(X32&lt;&gt;0,+(Y32/X32)*100,0)</f>
        <v>-6.977337284934077</v>
      </c>
      <c r="AA32" s="79">
        <f>SUM(AA28:AA31)</f>
        <v>566304000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488718807</v>
      </c>
      <c r="D36" s="222">
        <f>SUM(D32:D35)</f>
        <v>0</v>
      </c>
      <c r="E36" s="218">
        <f t="shared" si="6"/>
        <v>566304000</v>
      </c>
      <c r="F36" s="220">
        <f t="shared" si="6"/>
        <v>566304000</v>
      </c>
      <c r="G36" s="220">
        <f t="shared" si="6"/>
        <v>12941195</v>
      </c>
      <c r="H36" s="220">
        <f t="shared" si="6"/>
        <v>93407540</v>
      </c>
      <c r="I36" s="220">
        <f t="shared" si="6"/>
        <v>40741247</v>
      </c>
      <c r="J36" s="220">
        <f t="shared" si="6"/>
        <v>147089982</v>
      </c>
      <c r="K36" s="220">
        <f t="shared" si="6"/>
        <v>44631054</v>
      </c>
      <c r="L36" s="220">
        <f t="shared" si="6"/>
        <v>52824535</v>
      </c>
      <c r="M36" s="220">
        <f t="shared" si="6"/>
        <v>3034590</v>
      </c>
      <c r="N36" s="220">
        <f t="shared" si="6"/>
        <v>100490179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247580161</v>
      </c>
      <c r="X36" s="220">
        <f t="shared" si="6"/>
        <v>266150370</v>
      </c>
      <c r="Y36" s="220">
        <f t="shared" si="6"/>
        <v>-18570209</v>
      </c>
      <c r="Z36" s="221">
        <f>+IF(X36&lt;&gt;0,+(Y36/X36)*100,0)</f>
        <v>-6.977337284934077</v>
      </c>
      <c r="AA36" s="239">
        <f>SUM(AA32:AA35)</f>
        <v>566304000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94661103</v>
      </c>
      <c r="D6" s="155"/>
      <c r="E6" s="59">
        <v>36369344</v>
      </c>
      <c r="F6" s="60">
        <v>36369344</v>
      </c>
      <c r="G6" s="60">
        <v>94661103</v>
      </c>
      <c r="H6" s="60">
        <v>210423472</v>
      </c>
      <c r="I6" s="60">
        <v>210423472</v>
      </c>
      <c r="J6" s="60">
        <v>210423472</v>
      </c>
      <c r="K6" s="60">
        <v>168161692</v>
      </c>
      <c r="L6" s="60">
        <v>168161692</v>
      </c>
      <c r="M6" s="60">
        <v>168161692</v>
      </c>
      <c r="N6" s="60">
        <v>168161692</v>
      </c>
      <c r="O6" s="60"/>
      <c r="P6" s="60"/>
      <c r="Q6" s="60"/>
      <c r="R6" s="60"/>
      <c r="S6" s="60"/>
      <c r="T6" s="60"/>
      <c r="U6" s="60"/>
      <c r="V6" s="60"/>
      <c r="W6" s="60">
        <v>168161692</v>
      </c>
      <c r="X6" s="60">
        <v>18184672</v>
      </c>
      <c r="Y6" s="60">
        <v>149977020</v>
      </c>
      <c r="Z6" s="140">
        <v>824.74</v>
      </c>
      <c r="AA6" s="62">
        <v>36369344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>
        <v>414391</v>
      </c>
      <c r="I7" s="60">
        <v>414391</v>
      </c>
      <c r="J7" s="60">
        <v>414391</v>
      </c>
      <c r="K7" s="60">
        <v>468358</v>
      </c>
      <c r="L7" s="60">
        <v>468358</v>
      </c>
      <c r="M7" s="60">
        <v>468358</v>
      </c>
      <c r="N7" s="60">
        <v>468358</v>
      </c>
      <c r="O7" s="60"/>
      <c r="P7" s="60"/>
      <c r="Q7" s="60"/>
      <c r="R7" s="60"/>
      <c r="S7" s="60"/>
      <c r="T7" s="60"/>
      <c r="U7" s="60"/>
      <c r="V7" s="60"/>
      <c r="W7" s="60">
        <v>468358</v>
      </c>
      <c r="X7" s="60"/>
      <c r="Y7" s="60">
        <v>468358</v>
      </c>
      <c r="Z7" s="140"/>
      <c r="AA7" s="62"/>
    </row>
    <row r="8" spans="1:27" ht="12.75">
      <c r="A8" s="249" t="s">
        <v>145</v>
      </c>
      <c r="B8" s="182"/>
      <c r="C8" s="155">
        <v>49878241</v>
      </c>
      <c r="D8" s="155"/>
      <c r="E8" s="59">
        <v>25500000</v>
      </c>
      <c r="F8" s="60">
        <v>25500000</v>
      </c>
      <c r="G8" s="60">
        <v>49878241</v>
      </c>
      <c r="H8" s="60">
        <v>113164990</v>
      </c>
      <c r="I8" s="60">
        <v>113164990</v>
      </c>
      <c r="J8" s="60">
        <v>113164990</v>
      </c>
      <c r="K8" s="60">
        <v>113624649</v>
      </c>
      <c r="L8" s="60">
        <v>113624649</v>
      </c>
      <c r="M8" s="60">
        <v>113624649</v>
      </c>
      <c r="N8" s="60">
        <v>113624649</v>
      </c>
      <c r="O8" s="60"/>
      <c r="P8" s="60"/>
      <c r="Q8" s="60"/>
      <c r="R8" s="60"/>
      <c r="S8" s="60"/>
      <c r="T8" s="60"/>
      <c r="U8" s="60"/>
      <c r="V8" s="60"/>
      <c r="W8" s="60">
        <v>113624649</v>
      </c>
      <c r="X8" s="60">
        <v>12750000</v>
      </c>
      <c r="Y8" s="60">
        <v>100874649</v>
      </c>
      <c r="Z8" s="140">
        <v>791.17</v>
      </c>
      <c r="AA8" s="62">
        <v>25500000</v>
      </c>
    </row>
    <row r="9" spans="1:27" ht="12.75">
      <c r="A9" s="249" t="s">
        <v>146</v>
      </c>
      <c r="B9" s="182"/>
      <c r="C9" s="155">
        <v>29182545</v>
      </c>
      <c r="D9" s="155"/>
      <c r="E9" s="59"/>
      <c r="F9" s="60"/>
      <c r="G9" s="60">
        <v>29308533</v>
      </c>
      <c r="H9" s="60">
        <v>-42043878</v>
      </c>
      <c r="I9" s="60">
        <v>-42043878</v>
      </c>
      <c r="J9" s="60">
        <v>-42043878</v>
      </c>
      <c r="K9" s="60">
        <v>-39301569</v>
      </c>
      <c r="L9" s="60">
        <v>-39301569</v>
      </c>
      <c r="M9" s="60">
        <v>-39301569</v>
      </c>
      <c r="N9" s="60">
        <v>-39301569</v>
      </c>
      <c r="O9" s="60"/>
      <c r="P9" s="60"/>
      <c r="Q9" s="60"/>
      <c r="R9" s="60"/>
      <c r="S9" s="60"/>
      <c r="T9" s="60"/>
      <c r="U9" s="60"/>
      <c r="V9" s="60"/>
      <c r="W9" s="60">
        <v>-39301569</v>
      </c>
      <c r="X9" s="60"/>
      <c r="Y9" s="60">
        <v>-39301569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10772899</v>
      </c>
      <c r="D11" s="155"/>
      <c r="E11" s="59">
        <v>8656987</v>
      </c>
      <c r="F11" s="60">
        <v>8656987</v>
      </c>
      <c r="G11" s="60">
        <v>10772899</v>
      </c>
      <c r="H11" s="60">
        <v>7749509</v>
      </c>
      <c r="I11" s="60">
        <v>7749509</v>
      </c>
      <c r="J11" s="60">
        <v>7749509</v>
      </c>
      <c r="K11" s="60">
        <v>7845384</v>
      </c>
      <c r="L11" s="60">
        <v>7845384</v>
      </c>
      <c r="M11" s="60">
        <v>7845384</v>
      </c>
      <c r="N11" s="60">
        <v>7845384</v>
      </c>
      <c r="O11" s="60"/>
      <c r="P11" s="60"/>
      <c r="Q11" s="60"/>
      <c r="R11" s="60"/>
      <c r="S11" s="60"/>
      <c r="T11" s="60"/>
      <c r="U11" s="60"/>
      <c r="V11" s="60"/>
      <c r="W11" s="60">
        <v>7845384</v>
      </c>
      <c r="X11" s="60">
        <v>4328494</v>
      </c>
      <c r="Y11" s="60">
        <v>3516890</v>
      </c>
      <c r="Z11" s="140">
        <v>81.25</v>
      </c>
      <c r="AA11" s="62">
        <v>8656987</v>
      </c>
    </row>
    <row r="12" spans="1:27" ht="12.75">
      <c r="A12" s="250" t="s">
        <v>56</v>
      </c>
      <c r="B12" s="251"/>
      <c r="C12" s="168">
        <f aca="true" t="shared" si="0" ref="C12:Y12">SUM(C6:C11)</f>
        <v>184494788</v>
      </c>
      <c r="D12" s="168">
        <f>SUM(D6:D11)</f>
        <v>0</v>
      </c>
      <c r="E12" s="72">
        <f t="shared" si="0"/>
        <v>70526331</v>
      </c>
      <c r="F12" s="73">
        <f t="shared" si="0"/>
        <v>70526331</v>
      </c>
      <c r="G12" s="73">
        <f t="shared" si="0"/>
        <v>184620776</v>
      </c>
      <c r="H12" s="73">
        <f t="shared" si="0"/>
        <v>289708484</v>
      </c>
      <c r="I12" s="73">
        <f t="shared" si="0"/>
        <v>289708484</v>
      </c>
      <c r="J12" s="73">
        <f t="shared" si="0"/>
        <v>289708484</v>
      </c>
      <c r="K12" s="73">
        <f t="shared" si="0"/>
        <v>250798514</v>
      </c>
      <c r="L12" s="73">
        <f t="shared" si="0"/>
        <v>250798514</v>
      </c>
      <c r="M12" s="73">
        <f t="shared" si="0"/>
        <v>250798514</v>
      </c>
      <c r="N12" s="73">
        <f t="shared" si="0"/>
        <v>250798514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250798514</v>
      </c>
      <c r="X12" s="73">
        <f t="shared" si="0"/>
        <v>35263166</v>
      </c>
      <c r="Y12" s="73">
        <f t="shared" si="0"/>
        <v>215535348</v>
      </c>
      <c r="Z12" s="170">
        <f>+IF(X12&lt;&gt;0,+(Y12/X12)*100,0)</f>
        <v>611.2195030928306</v>
      </c>
      <c r="AA12" s="74">
        <f>SUM(AA6:AA11)</f>
        <v>70526331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>
        <v>16547396</v>
      </c>
      <c r="I15" s="60">
        <v>16547396</v>
      </c>
      <c r="J15" s="60">
        <v>16547396</v>
      </c>
      <c r="K15" s="60">
        <v>15377746</v>
      </c>
      <c r="L15" s="60">
        <v>15377746</v>
      </c>
      <c r="M15" s="60">
        <v>15377746</v>
      </c>
      <c r="N15" s="60">
        <v>15377746</v>
      </c>
      <c r="O15" s="60"/>
      <c r="P15" s="60"/>
      <c r="Q15" s="60"/>
      <c r="R15" s="60"/>
      <c r="S15" s="60"/>
      <c r="T15" s="60"/>
      <c r="U15" s="60"/>
      <c r="V15" s="60"/>
      <c r="W15" s="60">
        <v>15377746</v>
      </c>
      <c r="X15" s="60"/>
      <c r="Y15" s="60">
        <v>15377746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413006</v>
      </c>
      <c r="F17" s="60">
        <v>413006</v>
      </c>
      <c r="G17" s="60">
        <v>7318659</v>
      </c>
      <c r="H17" s="60">
        <v>-1803139</v>
      </c>
      <c r="I17" s="60">
        <v>-1803139</v>
      </c>
      <c r="J17" s="60">
        <v>-1803139</v>
      </c>
      <c r="K17" s="60">
        <v>-1803139</v>
      </c>
      <c r="L17" s="60">
        <v>-1803139</v>
      </c>
      <c r="M17" s="60">
        <v>-1803139</v>
      </c>
      <c r="N17" s="60">
        <v>-1803139</v>
      </c>
      <c r="O17" s="60"/>
      <c r="P17" s="60"/>
      <c r="Q17" s="60"/>
      <c r="R17" s="60"/>
      <c r="S17" s="60"/>
      <c r="T17" s="60"/>
      <c r="U17" s="60"/>
      <c r="V17" s="60"/>
      <c r="W17" s="60">
        <v>-1803139</v>
      </c>
      <c r="X17" s="60">
        <v>206503</v>
      </c>
      <c r="Y17" s="60">
        <v>-2009642</v>
      </c>
      <c r="Z17" s="140">
        <v>-973.18</v>
      </c>
      <c r="AA17" s="62">
        <v>413006</v>
      </c>
    </row>
    <row r="18" spans="1:27" ht="12.75">
      <c r="A18" s="249" t="s">
        <v>153</v>
      </c>
      <c r="B18" s="182"/>
      <c r="C18" s="155">
        <v>7318659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3586954168</v>
      </c>
      <c r="D19" s="155"/>
      <c r="E19" s="59">
        <v>4124061615</v>
      </c>
      <c r="F19" s="60">
        <v>4124061615</v>
      </c>
      <c r="G19" s="60">
        <v>3595203740</v>
      </c>
      <c r="H19" s="60">
        <v>3414235245</v>
      </c>
      <c r="I19" s="60">
        <v>3414235245</v>
      </c>
      <c r="J19" s="60">
        <v>3414235245</v>
      </c>
      <c r="K19" s="60">
        <v>3423559880</v>
      </c>
      <c r="L19" s="60">
        <v>3569134059</v>
      </c>
      <c r="M19" s="60">
        <v>3572168649</v>
      </c>
      <c r="N19" s="60">
        <v>3572168649</v>
      </c>
      <c r="O19" s="60"/>
      <c r="P19" s="60"/>
      <c r="Q19" s="60"/>
      <c r="R19" s="60"/>
      <c r="S19" s="60"/>
      <c r="T19" s="60"/>
      <c r="U19" s="60"/>
      <c r="V19" s="60"/>
      <c r="W19" s="60">
        <v>3572168649</v>
      </c>
      <c r="X19" s="60">
        <v>2062030808</v>
      </c>
      <c r="Y19" s="60">
        <v>1510137841</v>
      </c>
      <c r="Z19" s="140">
        <v>73.24</v>
      </c>
      <c r="AA19" s="62">
        <v>4124061615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2821545</v>
      </c>
      <c r="D22" s="155"/>
      <c r="E22" s="59"/>
      <c r="F22" s="60"/>
      <c r="G22" s="60">
        <v>2841545</v>
      </c>
      <c r="H22" s="60">
        <v>2659343</v>
      </c>
      <c r="I22" s="60">
        <v>2659343</v>
      </c>
      <c r="J22" s="60">
        <v>2659343</v>
      </c>
      <c r="K22" s="60">
        <v>1788552</v>
      </c>
      <c r="L22" s="60">
        <v>1788552</v>
      </c>
      <c r="M22" s="60">
        <v>1788552</v>
      </c>
      <c r="N22" s="60">
        <v>1788552</v>
      </c>
      <c r="O22" s="60"/>
      <c r="P22" s="60"/>
      <c r="Q22" s="60"/>
      <c r="R22" s="60"/>
      <c r="S22" s="60"/>
      <c r="T22" s="60"/>
      <c r="U22" s="60"/>
      <c r="V22" s="60"/>
      <c r="W22" s="60">
        <v>1788552</v>
      </c>
      <c r="X22" s="60"/>
      <c r="Y22" s="60">
        <v>1788552</v>
      </c>
      <c r="Z22" s="140"/>
      <c r="AA22" s="62"/>
    </row>
    <row r="23" spans="1:27" ht="12.75">
      <c r="A23" s="249" t="s">
        <v>158</v>
      </c>
      <c r="B23" s="182"/>
      <c r="C23" s="155">
        <v>131200</v>
      </c>
      <c r="D23" s="155"/>
      <c r="E23" s="59">
        <v>4790053</v>
      </c>
      <c r="F23" s="60">
        <v>4790053</v>
      </c>
      <c r="G23" s="159">
        <v>131200</v>
      </c>
      <c r="H23" s="159">
        <v>11953205</v>
      </c>
      <c r="I23" s="159">
        <v>11953205</v>
      </c>
      <c r="J23" s="60">
        <v>11953205</v>
      </c>
      <c r="K23" s="159">
        <v>11953205</v>
      </c>
      <c r="L23" s="159">
        <v>11953205</v>
      </c>
      <c r="M23" s="60">
        <v>11953205</v>
      </c>
      <c r="N23" s="159">
        <v>11953205</v>
      </c>
      <c r="O23" s="159"/>
      <c r="P23" s="159"/>
      <c r="Q23" s="60"/>
      <c r="R23" s="159"/>
      <c r="S23" s="159"/>
      <c r="T23" s="60"/>
      <c r="U23" s="159"/>
      <c r="V23" s="159"/>
      <c r="W23" s="159">
        <v>11953205</v>
      </c>
      <c r="X23" s="60">
        <v>2395027</v>
      </c>
      <c r="Y23" s="159">
        <v>9558178</v>
      </c>
      <c r="Z23" s="141">
        <v>399.08</v>
      </c>
      <c r="AA23" s="225">
        <v>4790053</v>
      </c>
    </row>
    <row r="24" spans="1:27" ht="12.75">
      <c r="A24" s="250" t="s">
        <v>57</v>
      </c>
      <c r="B24" s="253"/>
      <c r="C24" s="168">
        <f aca="true" t="shared" si="1" ref="C24:Y24">SUM(C15:C23)</f>
        <v>3597225572</v>
      </c>
      <c r="D24" s="168">
        <f>SUM(D15:D23)</f>
        <v>0</v>
      </c>
      <c r="E24" s="76">
        <f t="shared" si="1"/>
        <v>4129264674</v>
      </c>
      <c r="F24" s="77">
        <f t="shared" si="1"/>
        <v>4129264674</v>
      </c>
      <c r="G24" s="77">
        <f t="shared" si="1"/>
        <v>3605495144</v>
      </c>
      <c r="H24" s="77">
        <f t="shared" si="1"/>
        <v>3443592050</v>
      </c>
      <c r="I24" s="77">
        <f t="shared" si="1"/>
        <v>3443592050</v>
      </c>
      <c r="J24" s="77">
        <f t="shared" si="1"/>
        <v>3443592050</v>
      </c>
      <c r="K24" s="77">
        <f t="shared" si="1"/>
        <v>3450876244</v>
      </c>
      <c r="L24" s="77">
        <f t="shared" si="1"/>
        <v>3596450423</v>
      </c>
      <c r="M24" s="77">
        <f t="shared" si="1"/>
        <v>3599485013</v>
      </c>
      <c r="N24" s="77">
        <f t="shared" si="1"/>
        <v>3599485013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3599485013</v>
      </c>
      <c r="X24" s="77">
        <f t="shared" si="1"/>
        <v>2064632338</v>
      </c>
      <c r="Y24" s="77">
        <f t="shared" si="1"/>
        <v>1534852675</v>
      </c>
      <c r="Z24" s="212">
        <f>+IF(X24&lt;&gt;0,+(Y24/X24)*100,0)</f>
        <v>74.34024192834279</v>
      </c>
      <c r="AA24" s="79">
        <f>SUM(AA15:AA23)</f>
        <v>4129264674</v>
      </c>
    </row>
    <row r="25" spans="1:27" ht="12.75">
      <c r="A25" s="250" t="s">
        <v>159</v>
      </c>
      <c r="B25" s="251"/>
      <c r="C25" s="168">
        <f aca="true" t="shared" si="2" ref="C25:Y25">+C12+C24</f>
        <v>3781720360</v>
      </c>
      <c r="D25" s="168">
        <f>+D12+D24</f>
        <v>0</v>
      </c>
      <c r="E25" s="72">
        <f t="shared" si="2"/>
        <v>4199791005</v>
      </c>
      <c r="F25" s="73">
        <f t="shared" si="2"/>
        <v>4199791005</v>
      </c>
      <c r="G25" s="73">
        <f t="shared" si="2"/>
        <v>3790115920</v>
      </c>
      <c r="H25" s="73">
        <f t="shared" si="2"/>
        <v>3733300534</v>
      </c>
      <c r="I25" s="73">
        <f t="shared" si="2"/>
        <v>3733300534</v>
      </c>
      <c r="J25" s="73">
        <f t="shared" si="2"/>
        <v>3733300534</v>
      </c>
      <c r="K25" s="73">
        <f t="shared" si="2"/>
        <v>3701674758</v>
      </c>
      <c r="L25" s="73">
        <f t="shared" si="2"/>
        <v>3847248937</v>
      </c>
      <c r="M25" s="73">
        <f t="shared" si="2"/>
        <v>3850283527</v>
      </c>
      <c r="N25" s="73">
        <f t="shared" si="2"/>
        <v>3850283527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3850283527</v>
      </c>
      <c r="X25" s="73">
        <f t="shared" si="2"/>
        <v>2099895504</v>
      </c>
      <c r="Y25" s="73">
        <f t="shared" si="2"/>
        <v>1750388023</v>
      </c>
      <c r="Z25" s="170">
        <f>+IF(X25&lt;&gt;0,+(Y25/X25)*100,0)</f>
        <v>83.35595841153818</v>
      </c>
      <c r="AA25" s="74">
        <f>+AA12+AA24</f>
        <v>4199791005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952631</v>
      </c>
      <c r="D30" s="155"/>
      <c r="E30" s="59">
        <v>808111</v>
      </c>
      <c r="F30" s="60">
        <v>808111</v>
      </c>
      <c r="G30" s="60">
        <v>952631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404056</v>
      </c>
      <c r="Y30" s="60">
        <v>-404056</v>
      </c>
      <c r="Z30" s="140">
        <v>-100</v>
      </c>
      <c r="AA30" s="62">
        <v>808111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129681074</v>
      </c>
      <c r="D32" s="155"/>
      <c r="E32" s="59">
        <v>175995000</v>
      </c>
      <c r="F32" s="60">
        <v>175995000</v>
      </c>
      <c r="G32" s="60">
        <v>131677860</v>
      </c>
      <c r="H32" s="60">
        <v>-313093362</v>
      </c>
      <c r="I32" s="60">
        <v>-313093362</v>
      </c>
      <c r="J32" s="60">
        <v>-313093362</v>
      </c>
      <c r="K32" s="60">
        <v>-216968632</v>
      </c>
      <c r="L32" s="60">
        <v>-216968632</v>
      </c>
      <c r="M32" s="60">
        <v>-216968632</v>
      </c>
      <c r="N32" s="60">
        <v>-216968632</v>
      </c>
      <c r="O32" s="60"/>
      <c r="P32" s="60"/>
      <c r="Q32" s="60"/>
      <c r="R32" s="60"/>
      <c r="S32" s="60"/>
      <c r="T32" s="60"/>
      <c r="U32" s="60"/>
      <c r="V32" s="60"/>
      <c r="W32" s="60">
        <v>-216968632</v>
      </c>
      <c r="X32" s="60">
        <v>87997500</v>
      </c>
      <c r="Y32" s="60">
        <v>-304966132</v>
      </c>
      <c r="Z32" s="140">
        <v>-346.56</v>
      </c>
      <c r="AA32" s="62">
        <v>175995000</v>
      </c>
    </row>
    <row r="33" spans="1:27" ht="12.75">
      <c r="A33" s="249" t="s">
        <v>165</v>
      </c>
      <c r="B33" s="182"/>
      <c r="C33" s="155">
        <v>897048</v>
      </c>
      <c r="D33" s="155"/>
      <c r="E33" s="59">
        <v>12443990</v>
      </c>
      <c r="F33" s="60">
        <v>12443990</v>
      </c>
      <c r="G33" s="60">
        <v>897048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6221995</v>
      </c>
      <c r="Y33" s="60">
        <v>-6221995</v>
      </c>
      <c r="Z33" s="140">
        <v>-100</v>
      </c>
      <c r="AA33" s="62">
        <v>12443990</v>
      </c>
    </row>
    <row r="34" spans="1:27" ht="12.75">
      <c r="A34" s="250" t="s">
        <v>58</v>
      </c>
      <c r="B34" s="251"/>
      <c r="C34" s="168">
        <f aca="true" t="shared" si="3" ref="C34:Y34">SUM(C29:C33)</f>
        <v>131530753</v>
      </c>
      <c r="D34" s="168">
        <f>SUM(D29:D33)</f>
        <v>0</v>
      </c>
      <c r="E34" s="72">
        <f t="shared" si="3"/>
        <v>189247101</v>
      </c>
      <c r="F34" s="73">
        <f t="shared" si="3"/>
        <v>189247101</v>
      </c>
      <c r="G34" s="73">
        <f t="shared" si="3"/>
        <v>133527539</v>
      </c>
      <c r="H34" s="73">
        <f t="shared" si="3"/>
        <v>-313093362</v>
      </c>
      <c r="I34" s="73">
        <f t="shared" si="3"/>
        <v>-313093362</v>
      </c>
      <c r="J34" s="73">
        <f t="shared" si="3"/>
        <v>-313093362</v>
      </c>
      <c r="K34" s="73">
        <f t="shared" si="3"/>
        <v>-216968632</v>
      </c>
      <c r="L34" s="73">
        <f t="shared" si="3"/>
        <v>-216968632</v>
      </c>
      <c r="M34" s="73">
        <f t="shared" si="3"/>
        <v>-216968632</v>
      </c>
      <c r="N34" s="73">
        <f t="shared" si="3"/>
        <v>-216968632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-216968632</v>
      </c>
      <c r="X34" s="73">
        <f t="shared" si="3"/>
        <v>94623551</v>
      </c>
      <c r="Y34" s="73">
        <f t="shared" si="3"/>
        <v>-311592183</v>
      </c>
      <c r="Z34" s="170">
        <f>+IF(X34&lt;&gt;0,+(Y34/X34)*100,0)</f>
        <v>-329.2966494144782</v>
      </c>
      <c r="AA34" s="74">
        <f>SUM(AA29:AA33)</f>
        <v>189247101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6669086</v>
      </c>
      <c r="D37" s="155"/>
      <c r="E37" s="59"/>
      <c r="F37" s="60"/>
      <c r="G37" s="60">
        <v>6669086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6660419</v>
      </c>
      <c r="D38" s="155"/>
      <c r="E38" s="59"/>
      <c r="F38" s="60"/>
      <c r="G38" s="60">
        <v>6660419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13329505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13329505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144860258</v>
      </c>
      <c r="D40" s="168">
        <f>+D34+D39</f>
        <v>0</v>
      </c>
      <c r="E40" s="72">
        <f t="shared" si="5"/>
        <v>189247101</v>
      </c>
      <c r="F40" s="73">
        <f t="shared" si="5"/>
        <v>189247101</v>
      </c>
      <c r="G40" s="73">
        <f t="shared" si="5"/>
        <v>146857044</v>
      </c>
      <c r="H40" s="73">
        <f t="shared" si="5"/>
        <v>-313093362</v>
      </c>
      <c r="I40" s="73">
        <f t="shared" si="5"/>
        <v>-313093362</v>
      </c>
      <c r="J40" s="73">
        <f t="shared" si="5"/>
        <v>-313093362</v>
      </c>
      <c r="K40" s="73">
        <f t="shared" si="5"/>
        <v>-216968632</v>
      </c>
      <c r="L40" s="73">
        <f t="shared" si="5"/>
        <v>-216968632</v>
      </c>
      <c r="M40" s="73">
        <f t="shared" si="5"/>
        <v>-216968632</v>
      </c>
      <c r="N40" s="73">
        <f t="shared" si="5"/>
        <v>-216968632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-216968632</v>
      </c>
      <c r="X40" s="73">
        <f t="shared" si="5"/>
        <v>94623551</v>
      </c>
      <c r="Y40" s="73">
        <f t="shared" si="5"/>
        <v>-311592183</v>
      </c>
      <c r="Z40" s="170">
        <f>+IF(X40&lt;&gt;0,+(Y40/X40)*100,0)</f>
        <v>-329.2966494144782</v>
      </c>
      <c r="AA40" s="74">
        <f>+AA34+AA39</f>
        <v>189247101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3636860102</v>
      </c>
      <c r="D42" s="257">
        <f>+D25-D40</f>
        <v>0</v>
      </c>
      <c r="E42" s="258">
        <f t="shared" si="6"/>
        <v>4010543904</v>
      </c>
      <c r="F42" s="259">
        <f t="shared" si="6"/>
        <v>4010543904</v>
      </c>
      <c r="G42" s="259">
        <f t="shared" si="6"/>
        <v>3643258876</v>
      </c>
      <c r="H42" s="259">
        <f t="shared" si="6"/>
        <v>4046393896</v>
      </c>
      <c r="I42" s="259">
        <f t="shared" si="6"/>
        <v>4046393896</v>
      </c>
      <c r="J42" s="259">
        <f t="shared" si="6"/>
        <v>4046393896</v>
      </c>
      <c r="K42" s="259">
        <f t="shared" si="6"/>
        <v>3918643390</v>
      </c>
      <c r="L42" s="259">
        <f t="shared" si="6"/>
        <v>4064217569</v>
      </c>
      <c r="M42" s="259">
        <f t="shared" si="6"/>
        <v>4067252159</v>
      </c>
      <c r="N42" s="259">
        <f t="shared" si="6"/>
        <v>4067252159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4067252159</v>
      </c>
      <c r="X42" s="259">
        <f t="shared" si="6"/>
        <v>2005271953</v>
      </c>
      <c r="Y42" s="259">
        <f t="shared" si="6"/>
        <v>2061980206</v>
      </c>
      <c r="Z42" s="260">
        <f>+IF(X42&lt;&gt;0,+(Y42/X42)*100,0)</f>
        <v>102.82795821859281</v>
      </c>
      <c r="AA42" s="261">
        <f>+AA25-AA40</f>
        <v>4010543904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3636860102</v>
      </c>
      <c r="D45" s="155"/>
      <c r="E45" s="59">
        <v>3940543904</v>
      </c>
      <c r="F45" s="60">
        <v>3940543904</v>
      </c>
      <c r="G45" s="60">
        <v>3643258876</v>
      </c>
      <c r="H45" s="60">
        <v>4046361453</v>
      </c>
      <c r="I45" s="60">
        <v>4046361453</v>
      </c>
      <c r="J45" s="60">
        <v>4046361453</v>
      </c>
      <c r="K45" s="60">
        <v>3918610946</v>
      </c>
      <c r="L45" s="60">
        <v>4064185125</v>
      </c>
      <c r="M45" s="60">
        <v>4067219715</v>
      </c>
      <c r="N45" s="60">
        <v>4067219715</v>
      </c>
      <c r="O45" s="60"/>
      <c r="P45" s="60"/>
      <c r="Q45" s="60"/>
      <c r="R45" s="60"/>
      <c r="S45" s="60"/>
      <c r="T45" s="60"/>
      <c r="U45" s="60"/>
      <c r="V45" s="60"/>
      <c r="W45" s="60">
        <v>4067219715</v>
      </c>
      <c r="X45" s="60">
        <v>1970271952</v>
      </c>
      <c r="Y45" s="60">
        <v>2096947763</v>
      </c>
      <c r="Z45" s="139">
        <v>106.43</v>
      </c>
      <c r="AA45" s="62">
        <v>3940543904</v>
      </c>
    </row>
    <row r="46" spans="1:27" ht="12.75">
      <c r="A46" s="249" t="s">
        <v>171</v>
      </c>
      <c r="B46" s="182"/>
      <c r="C46" s="155"/>
      <c r="D46" s="155"/>
      <c r="E46" s="59">
        <v>70000000</v>
      </c>
      <c r="F46" s="60">
        <v>70000000</v>
      </c>
      <c r="G46" s="60"/>
      <c r="H46" s="60">
        <v>32443</v>
      </c>
      <c r="I46" s="60">
        <v>32443</v>
      </c>
      <c r="J46" s="60">
        <v>32443</v>
      </c>
      <c r="K46" s="60">
        <v>32444</v>
      </c>
      <c r="L46" s="60">
        <v>32444</v>
      </c>
      <c r="M46" s="60">
        <v>32444</v>
      </c>
      <c r="N46" s="60">
        <v>32444</v>
      </c>
      <c r="O46" s="60"/>
      <c r="P46" s="60"/>
      <c r="Q46" s="60"/>
      <c r="R46" s="60"/>
      <c r="S46" s="60"/>
      <c r="T46" s="60"/>
      <c r="U46" s="60"/>
      <c r="V46" s="60"/>
      <c r="W46" s="60">
        <v>32444</v>
      </c>
      <c r="X46" s="60">
        <v>35000000</v>
      </c>
      <c r="Y46" s="60">
        <v>-34967556</v>
      </c>
      <c r="Z46" s="139">
        <v>-99.91</v>
      </c>
      <c r="AA46" s="62">
        <v>70000000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3636860102</v>
      </c>
      <c r="D48" s="217">
        <f>SUM(D45:D47)</f>
        <v>0</v>
      </c>
      <c r="E48" s="264">
        <f t="shared" si="7"/>
        <v>4010543904</v>
      </c>
      <c r="F48" s="219">
        <f t="shared" si="7"/>
        <v>4010543904</v>
      </c>
      <c r="G48" s="219">
        <f t="shared" si="7"/>
        <v>3643258876</v>
      </c>
      <c r="H48" s="219">
        <f t="shared" si="7"/>
        <v>4046393896</v>
      </c>
      <c r="I48" s="219">
        <f t="shared" si="7"/>
        <v>4046393896</v>
      </c>
      <c r="J48" s="219">
        <f t="shared" si="7"/>
        <v>4046393896</v>
      </c>
      <c r="K48" s="219">
        <f t="shared" si="7"/>
        <v>3918643390</v>
      </c>
      <c r="L48" s="219">
        <f t="shared" si="7"/>
        <v>4064217569</v>
      </c>
      <c r="M48" s="219">
        <f t="shared" si="7"/>
        <v>4067252159</v>
      </c>
      <c r="N48" s="219">
        <f t="shared" si="7"/>
        <v>4067252159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4067252159</v>
      </c>
      <c r="X48" s="219">
        <f t="shared" si="7"/>
        <v>2005271952</v>
      </c>
      <c r="Y48" s="219">
        <f t="shared" si="7"/>
        <v>2061980207</v>
      </c>
      <c r="Z48" s="265">
        <f>+IF(X48&lt;&gt;0,+(Y48/X48)*100,0)</f>
        <v>102.82795831974016</v>
      </c>
      <c r="AA48" s="232">
        <f>SUM(AA45:AA47)</f>
        <v>4010543904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17462772</v>
      </c>
      <c r="D7" s="155"/>
      <c r="E7" s="59">
        <v>39171744</v>
      </c>
      <c r="F7" s="60">
        <v>39171744</v>
      </c>
      <c r="G7" s="60"/>
      <c r="H7" s="60">
        <v>1562692</v>
      </c>
      <c r="I7" s="60">
        <v>4178235</v>
      </c>
      <c r="J7" s="60">
        <v>5740927</v>
      </c>
      <c r="K7" s="60">
        <v>3816138</v>
      </c>
      <c r="L7" s="60">
        <v>3697413</v>
      </c>
      <c r="M7" s="60">
        <v>3534102</v>
      </c>
      <c r="N7" s="60">
        <v>11047653</v>
      </c>
      <c r="O7" s="60"/>
      <c r="P7" s="60"/>
      <c r="Q7" s="60"/>
      <c r="R7" s="60"/>
      <c r="S7" s="60"/>
      <c r="T7" s="60"/>
      <c r="U7" s="60"/>
      <c r="V7" s="60"/>
      <c r="W7" s="60">
        <v>16788580</v>
      </c>
      <c r="X7" s="60">
        <v>19585872</v>
      </c>
      <c r="Y7" s="60">
        <v>-2797292</v>
      </c>
      <c r="Z7" s="140">
        <v>-14.28</v>
      </c>
      <c r="AA7" s="62">
        <v>39171744</v>
      </c>
    </row>
    <row r="8" spans="1:27" ht="12.75">
      <c r="A8" s="249" t="s">
        <v>178</v>
      </c>
      <c r="B8" s="182"/>
      <c r="C8" s="155">
        <v>14842111</v>
      </c>
      <c r="D8" s="155"/>
      <c r="E8" s="59">
        <v>71092044</v>
      </c>
      <c r="F8" s="60">
        <v>71092044</v>
      </c>
      <c r="G8" s="60">
        <v>70372</v>
      </c>
      <c r="H8" s="60">
        <v>29496</v>
      </c>
      <c r="I8" s="60">
        <v>9800344</v>
      </c>
      <c r="J8" s="60">
        <v>9900212</v>
      </c>
      <c r="K8" s="60">
        <v>6606036</v>
      </c>
      <c r="L8" s="60">
        <v>16328878</v>
      </c>
      <c r="M8" s="60">
        <v>144544228</v>
      </c>
      <c r="N8" s="60">
        <v>167479142</v>
      </c>
      <c r="O8" s="60"/>
      <c r="P8" s="60"/>
      <c r="Q8" s="60"/>
      <c r="R8" s="60"/>
      <c r="S8" s="60"/>
      <c r="T8" s="60"/>
      <c r="U8" s="60"/>
      <c r="V8" s="60"/>
      <c r="W8" s="60">
        <v>177379354</v>
      </c>
      <c r="X8" s="60">
        <v>35546022</v>
      </c>
      <c r="Y8" s="60">
        <v>141833332</v>
      </c>
      <c r="Z8" s="140">
        <v>399.01</v>
      </c>
      <c r="AA8" s="62">
        <v>71092044</v>
      </c>
    </row>
    <row r="9" spans="1:27" ht="12.75">
      <c r="A9" s="249" t="s">
        <v>179</v>
      </c>
      <c r="B9" s="182"/>
      <c r="C9" s="155">
        <v>462569493</v>
      </c>
      <c r="D9" s="155"/>
      <c r="E9" s="59">
        <v>536742996</v>
      </c>
      <c r="F9" s="60">
        <v>536742996</v>
      </c>
      <c r="G9" s="60">
        <v>213708177</v>
      </c>
      <c r="H9" s="60">
        <v>6542046</v>
      </c>
      <c r="I9" s="60">
        <v>1899993</v>
      </c>
      <c r="J9" s="60">
        <v>222150216</v>
      </c>
      <c r="K9" s="60">
        <v>1831610</v>
      </c>
      <c r="L9" s="60">
        <v>2962580</v>
      </c>
      <c r="M9" s="60">
        <v>171336095</v>
      </c>
      <c r="N9" s="60">
        <v>176130285</v>
      </c>
      <c r="O9" s="60"/>
      <c r="P9" s="60"/>
      <c r="Q9" s="60"/>
      <c r="R9" s="60"/>
      <c r="S9" s="60"/>
      <c r="T9" s="60"/>
      <c r="U9" s="60"/>
      <c r="V9" s="60"/>
      <c r="W9" s="60">
        <v>398280501</v>
      </c>
      <c r="X9" s="60">
        <v>268371498</v>
      </c>
      <c r="Y9" s="60">
        <v>129909003</v>
      </c>
      <c r="Z9" s="140">
        <v>48.41</v>
      </c>
      <c r="AA9" s="62">
        <v>536742996</v>
      </c>
    </row>
    <row r="10" spans="1:27" ht="12.75">
      <c r="A10" s="249" t="s">
        <v>180</v>
      </c>
      <c r="B10" s="182"/>
      <c r="C10" s="155">
        <v>560273284</v>
      </c>
      <c r="D10" s="155"/>
      <c r="E10" s="59">
        <v>544914000</v>
      </c>
      <c r="F10" s="60">
        <v>544914000</v>
      </c>
      <c r="G10" s="60">
        <v>165613422</v>
      </c>
      <c r="H10" s="60">
        <v>12819885</v>
      </c>
      <c r="I10" s="60">
        <v>45768523</v>
      </c>
      <c r="J10" s="60">
        <v>224201830</v>
      </c>
      <c r="K10" s="60">
        <v>43628307</v>
      </c>
      <c r="L10" s="60">
        <v>56485709</v>
      </c>
      <c r="M10" s="60">
        <v>41640771</v>
      </c>
      <c r="N10" s="60">
        <v>141754787</v>
      </c>
      <c r="O10" s="60"/>
      <c r="P10" s="60"/>
      <c r="Q10" s="60"/>
      <c r="R10" s="60"/>
      <c r="S10" s="60"/>
      <c r="T10" s="60"/>
      <c r="U10" s="60"/>
      <c r="V10" s="60"/>
      <c r="W10" s="60">
        <v>365956617</v>
      </c>
      <c r="X10" s="60">
        <v>272457000</v>
      </c>
      <c r="Y10" s="60">
        <v>93499617</v>
      </c>
      <c r="Z10" s="140">
        <v>34.32</v>
      </c>
      <c r="AA10" s="62">
        <v>544914000</v>
      </c>
    </row>
    <row r="11" spans="1:27" ht="12.75">
      <c r="A11" s="249" t="s">
        <v>181</v>
      </c>
      <c r="B11" s="182"/>
      <c r="C11" s="155"/>
      <c r="D11" s="155"/>
      <c r="E11" s="59">
        <v>17078880</v>
      </c>
      <c r="F11" s="60">
        <v>17078880</v>
      </c>
      <c r="G11" s="60">
        <v>1552637</v>
      </c>
      <c r="H11" s="60">
        <v>1608897</v>
      </c>
      <c r="I11" s="60">
        <v>1176268</v>
      </c>
      <c r="J11" s="60">
        <v>4337802</v>
      </c>
      <c r="K11" s="60">
        <v>1332635</v>
      </c>
      <c r="L11" s="60">
        <v>1397347</v>
      </c>
      <c r="M11" s="60">
        <v>2302727</v>
      </c>
      <c r="N11" s="60">
        <v>5032709</v>
      </c>
      <c r="O11" s="60"/>
      <c r="P11" s="60"/>
      <c r="Q11" s="60"/>
      <c r="R11" s="60"/>
      <c r="S11" s="60"/>
      <c r="T11" s="60"/>
      <c r="U11" s="60"/>
      <c r="V11" s="60"/>
      <c r="W11" s="60">
        <v>9370511</v>
      </c>
      <c r="X11" s="60">
        <v>8539440</v>
      </c>
      <c r="Y11" s="60">
        <v>831071</v>
      </c>
      <c r="Z11" s="140">
        <v>9.73</v>
      </c>
      <c r="AA11" s="62">
        <v>17078880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482340840</v>
      </c>
      <c r="D14" s="155"/>
      <c r="E14" s="59">
        <v>-519174276</v>
      </c>
      <c r="F14" s="60">
        <v>-519174276</v>
      </c>
      <c r="G14" s="60">
        <v>-39049864</v>
      </c>
      <c r="H14" s="60">
        <v>-10151862</v>
      </c>
      <c r="I14" s="60">
        <v>-32861379</v>
      </c>
      <c r="J14" s="60">
        <v>-82063105</v>
      </c>
      <c r="K14" s="60">
        <v>-37545225</v>
      </c>
      <c r="L14" s="60">
        <v>-36583103</v>
      </c>
      <c r="M14" s="60">
        <v>-23331070</v>
      </c>
      <c r="N14" s="60">
        <v>-97459398</v>
      </c>
      <c r="O14" s="60"/>
      <c r="P14" s="60"/>
      <c r="Q14" s="60"/>
      <c r="R14" s="60"/>
      <c r="S14" s="60"/>
      <c r="T14" s="60"/>
      <c r="U14" s="60"/>
      <c r="V14" s="60"/>
      <c r="W14" s="60">
        <v>-179522503</v>
      </c>
      <c r="X14" s="60">
        <v>-259587138</v>
      </c>
      <c r="Y14" s="60">
        <v>80064635</v>
      </c>
      <c r="Z14" s="140">
        <v>-30.84</v>
      </c>
      <c r="AA14" s="62">
        <v>-519174276</v>
      </c>
    </row>
    <row r="15" spans="1:27" ht="12.75">
      <c r="A15" s="249" t="s">
        <v>40</v>
      </c>
      <c r="B15" s="182"/>
      <c r="C15" s="155">
        <v>1680371</v>
      </c>
      <c r="D15" s="155"/>
      <c r="E15" s="59">
        <v>-808116</v>
      </c>
      <c r="F15" s="60">
        <v>-808116</v>
      </c>
      <c r="G15" s="60"/>
      <c r="H15" s="60">
        <v>-914</v>
      </c>
      <c r="I15" s="60"/>
      <c r="J15" s="60">
        <v>-914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-914</v>
      </c>
      <c r="X15" s="60">
        <v>-404058</v>
      </c>
      <c r="Y15" s="60">
        <v>403144</v>
      </c>
      <c r="Z15" s="140">
        <v>-99.77</v>
      </c>
      <c r="AA15" s="62">
        <v>-808116</v>
      </c>
    </row>
    <row r="16" spans="1:27" ht="12.75">
      <c r="A16" s="249" t="s">
        <v>42</v>
      </c>
      <c r="B16" s="182"/>
      <c r="C16" s="155"/>
      <c r="D16" s="155"/>
      <c r="E16" s="59">
        <v>-20000004</v>
      </c>
      <c r="F16" s="60">
        <v>-20000004</v>
      </c>
      <c r="G16" s="60">
        <v>-4347826</v>
      </c>
      <c r="H16" s="60"/>
      <c r="I16" s="60">
        <v>-26221</v>
      </c>
      <c r="J16" s="60">
        <v>-4374047</v>
      </c>
      <c r="K16" s="60">
        <v>-4365326</v>
      </c>
      <c r="L16" s="60">
        <v>-28664</v>
      </c>
      <c r="M16" s="60"/>
      <c r="N16" s="60">
        <v>-4393990</v>
      </c>
      <c r="O16" s="60"/>
      <c r="P16" s="60"/>
      <c r="Q16" s="60"/>
      <c r="R16" s="60"/>
      <c r="S16" s="60"/>
      <c r="T16" s="60"/>
      <c r="U16" s="60"/>
      <c r="V16" s="60"/>
      <c r="W16" s="60">
        <v>-8768037</v>
      </c>
      <c r="X16" s="60">
        <v>-10000002</v>
      </c>
      <c r="Y16" s="60">
        <v>1231965</v>
      </c>
      <c r="Z16" s="140">
        <v>-12.32</v>
      </c>
      <c r="AA16" s="62">
        <v>-20000004</v>
      </c>
    </row>
    <row r="17" spans="1:27" ht="12.75">
      <c r="A17" s="250" t="s">
        <v>185</v>
      </c>
      <c r="B17" s="251"/>
      <c r="C17" s="168">
        <f aca="true" t="shared" si="0" ref="C17:Y17">SUM(C6:C16)</f>
        <v>1539168871</v>
      </c>
      <c r="D17" s="168">
        <f t="shared" si="0"/>
        <v>0</v>
      </c>
      <c r="E17" s="72">
        <f t="shared" si="0"/>
        <v>669017268</v>
      </c>
      <c r="F17" s="73">
        <f t="shared" si="0"/>
        <v>669017268</v>
      </c>
      <c r="G17" s="73">
        <f t="shared" si="0"/>
        <v>337546918</v>
      </c>
      <c r="H17" s="73">
        <f t="shared" si="0"/>
        <v>12410240</v>
      </c>
      <c r="I17" s="73">
        <f t="shared" si="0"/>
        <v>29935763</v>
      </c>
      <c r="J17" s="73">
        <f t="shared" si="0"/>
        <v>379892921</v>
      </c>
      <c r="K17" s="73">
        <f t="shared" si="0"/>
        <v>15304175</v>
      </c>
      <c r="L17" s="73">
        <f t="shared" si="0"/>
        <v>44260160</v>
      </c>
      <c r="M17" s="73">
        <f t="shared" si="0"/>
        <v>340026853</v>
      </c>
      <c r="N17" s="73">
        <f t="shared" si="0"/>
        <v>399591188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779484109</v>
      </c>
      <c r="X17" s="73">
        <f t="shared" si="0"/>
        <v>334508634</v>
      </c>
      <c r="Y17" s="73">
        <f t="shared" si="0"/>
        <v>444975475</v>
      </c>
      <c r="Z17" s="170">
        <f>+IF(X17&lt;&gt;0,+(Y17/X17)*100,0)</f>
        <v>133.02361427238975</v>
      </c>
      <c r="AA17" s="74">
        <f>SUM(AA6:AA16)</f>
        <v>669017268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>
        <v>-1063965</v>
      </c>
      <c r="I22" s="60"/>
      <c r="J22" s="60">
        <v>-1063965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-1063965</v>
      </c>
      <c r="X22" s="60"/>
      <c r="Y22" s="60">
        <v>-1063965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478165690</v>
      </c>
      <c r="D26" s="155"/>
      <c r="E26" s="59">
        <v>-566304000</v>
      </c>
      <c r="F26" s="60">
        <v>-566304000</v>
      </c>
      <c r="G26" s="60">
        <v>-12941195</v>
      </c>
      <c r="H26" s="60">
        <v>-63541722</v>
      </c>
      <c r="I26" s="60">
        <v>-40741247</v>
      </c>
      <c r="J26" s="60">
        <v>-117224164</v>
      </c>
      <c r="K26" s="60">
        <v>-44631054</v>
      </c>
      <c r="L26" s="60">
        <v>-52824535</v>
      </c>
      <c r="M26" s="60">
        <v>-3034590</v>
      </c>
      <c r="N26" s="60">
        <v>-100490179</v>
      </c>
      <c r="O26" s="60"/>
      <c r="P26" s="60"/>
      <c r="Q26" s="60"/>
      <c r="R26" s="60"/>
      <c r="S26" s="60"/>
      <c r="T26" s="60"/>
      <c r="U26" s="60"/>
      <c r="V26" s="60"/>
      <c r="W26" s="60">
        <v>-217714343</v>
      </c>
      <c r="X26" s="60">
        <v>-283152000</v>
      </c>
      <c r="Y26" s="60">
        <v>65437657</v>
      </c>
      <c r="Z26" s="140">
        <v>-23.11</v>
      </c>
      <c r="AA26" s="62">
        <v>-566304000</v>
      </c>
    </row>
    <row r="27" spans="1:27" ht="12.75">
      <c r="A27" s="250" t="s">
        <v>192</v>
      </c>
      <c r="B27" s="251"/>
      <c r="C27" s="168">
        <f aca="true" t="shared" si="1" ref="C27:Y27">SUM(C21:C26)</f>
        <v>478165690</v>
      </c>
      <c r="D27" s="168">
        <f>SUM(D21:D26)</f>
        <v>0</v>
      </c>
      <c r="E27" s="72">
        <f t="shared" si="1"/>
        <v>-566304000</v>
      </c>
      <c r="F27" s="73">
        <f t="shared" si="1"/>
        <v>-566304000</v>
      </c>
      <c r="G27" s="73">
        <f t="shared" si="1"/>
        <v>-12941195</v>
      </c>
      <c r="H27" s="73">
        <f t="shared" si="1"/>
        <v>-64605687</v>
      </c>
      <c r="I27" s="73">
        <f t="shared" si="1"/>
        <v>-40741247</v>
      </c>
      <c r="J27" s="73">
        <f t="shared" si="1"/>
        <v>-118288129</v>
      </c>
      <c r="K27" s="73">
        <f t="shared" si="1"/>
        <v>-44631054</v>
      </c>
      <c r="L27" s="73">
        <f t="shared" si="1"/>
        <v>-52824535</v>
      </c>
      <c r="M27" s="73">
        <f t="shared" si="1"/>
        <v>-3034590</v>
      </c>
      <c r="N27" s="73">
        <f t="shared" si="1"/>
        <v>-100490179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-218778308</v>
      </c>
      <c r="X27" s="73">
        <f t="shared" si="1"/>
        <v>-283152000</v>
      </c>
      <c r="Y27" s="73">
        <f t="shared" si="1"/>
        <v>64373692</v>
      </c>
      <c r="Z27" s="170">
        <f>+IF(X27&lt;&gt;0,+(Y27/X27)*100,0)</f>
        <v>-22.734676781375374</v>
      </c>
      <c r="AA27" s="74">
        <f>SUM(AA21:AA26)</f>
        <v>-566304000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8193256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8193256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2025527817</v>
      </c>
      <c r="D38" s="153">
        <f>+D17+D27+D36</f>
        <v>0</v>
      </c>
      <c r="E38" s="99">
        <f t="shared" si="3"/>
        <v>102713268</v>
      </c>
      <c r="F38" s="100">
        <f t="shared" si="3"/>
        <v>102713268</v>
      </c>
      <c r="G38" s="100">
        <f t="shared" si="3"/>
        <v>324605723</v>
      </c>
      <c r="H38" s="100">
        <f t="shared" si="3"/>
        <v>-52195447</v>
      </c>
      <c r="I38" s="100">
        <f t="shared" si="3"/>
        <v>-10805484</v>
      </c>
      <c r="J38" s="100">
        <f t="shared" si="3"/>
        <v>261604792</v>
      </c>
      <c r="K38" s="100">
        <f t="shared" si="3"/>
        <v>-29326879</v>
      </c>
      <c r="L38" s="100">
        <f t="shared" si="3"/>
        <v>-8564375</v>
      </c>
      <c r="M38" s="100">
        <f t="shared" si="3"/>
        <v>336992263</v>
      </c>
      <c r="N38" s="100">
        <f t="shared" si="3"/>
        <v>299101009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560705801</v>
      </c>
      <c r="X38" s="100">
        <f t="shared" si="3"/>
        <v>51356634</v>
      </c>
      <c r="Y38" s="100">
        <f t="shared" si="3"/>
        <v>509349167</v>
      </c>
      <c r="Z38" s="137">
        <f>+IF(X38&lt;&gt;0,+(Y38/X38)*100,0)</f>
        <v>991.7884552169054</v>
      </c>
      <c r="AA38" s="102">
        <f>+AA17+AA27+AA36</f>
        <v>102713268</v>
      </c>
    </row>
    <row r="39" spans="1:27" ht="12.75">
      <c r="A39" s="249" t="s">
        <v>200</v>
      </c>
      <c r="B39" s="182"/>
      <c r="C39" s="153">
        <v>9893610</v>
      </c>
      <c r="D39" s="153"/>
      <c r="E39" s="99">
        <v>36369344</v>
      </c>
      <c r="F39" s="100">
        <v>36369344</v>
      </c>
      <c r="G39" s="100">
        <v>94305162</v>
      </c>
      <c r="H39" s="100">
        <v>418910885</v>
      </c>
      <c r="I39" s="100">
        <v>366715438</v>
      </c>
      <c r="J39" s="100">
        <v>94305162</v>
      </c>
      <c r="K39" s="100">
        <v>355909954</v>
      </c>
      <c r="L39" s="100">
        <v>326583075</v>
      </c>
      <c r="M39" s="100">
        <v>318018700</v>
      </c>
      <c r="N39" s="100">
        <v>355909954</v>
      </c>
      <c r="O39" s="100"/>
      <c r="P39" s="100"/>
      <c r="Q39" s="100"/>
      <c r="R39" s="100"/>
      <c r="S39" s="100"/>
      <c r="T39" s="100"/>
      <c r="U39" s="100"/>
      <c r="V39" s="100"/>
      <c r="W39" s="100">
        <v>94305162</v>
      </c>
      <c r="X39" s="100">
        <v>36369344</v>
      </c>
      <c r="Y39" s="100">
        <v>57935818</v>
      </c>
      <c r="Z39" s="137">
        <v>159.3</v>
      </c>
      <c r="AA39" s="102">
        <v>36369344</v>
      </c>
    </row>
    <row r="40" spans="1:27" ht="12.75">
      <c r="A40" s="269" t="s">
        <v>201</v>
      </c>
      <c r="B40" s="256"/>
      <c r="C40" s="257">
        <v>2035421427</v>
      </c>
      <c r="D40" s="257"/>
      <c r="E40" s="258">
        <v>139082613</v>
      </c>
      <c r="F40" s="259">
        <v>139082613</v>
      </c>
      <c r="G40" s="259">
        <v>418910885</v>
      </c>
      <c r="H40" s="259">
        <v>366715438</v>
      </c>
      <c r="I40" s="259">
        <v>355909954</v>
      </c>
      <c r="J40" s="259">
        <v>355909954</v>
      </c>
      <c r="K40" s="259">
        <v>326583075</v>
      </c>
      <c r="L40" s="259">
        <v>318018700</v>
      </c>
      <c r="M40" s="259">
        <v>655010963</v>
      </c>
      <c r="N40" s="259">
        <v>655010963</v>
      </c>
      <c r="O40" s="259"/>
      <c r="P40" s="259"/>
      <c r="Q40" s="259"/>
      <c r="R40" s="259"/>
      <c r="S40" s="259"/>
      <c r="T40" s="259"/>
      <c r="U40" s="259"/>
      <c r="V40" s="259"/>
      <c r="W40" s="259">
        <v>655010963</v>
      </c>
      <c r="X40" s="259">
        <v>87725979</v>
      </c>
      <c r="Y40" s="259">
        <v>567284984</v>
      </c>
      <c r="Z40" s="260">
        <v>646.66</v>
      </c>
      <c r="AA40" s="261">
        <v>139082613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488718807</v>
      </c>
      <c r="D5" s="200">
        <f t="shared" si="0"/>
        <v>0</v>
      </c>
      <c r="E5" s="106">
        <f t="shared" si="0"/>
        <v>566304000</v>
      </c>
      <c r="F5" s="106">
        <f t="shared" si="0"/>
        <v>566304000</v>
      </c>
      <c r="G5" s="106">
        <f t="shared" si="0"/>
        <v>12941195</v>
      </c>
      <c r="H5" s="106">
        <f t="shared" si="0"/>
        <v>93407540</v>
      </c>
      <c r="I5" s="106">
        <f t="shared" si="0"/>
        <v>40741247</v>
      </c>
      <c r="J5" s="106">
        <f t="shared" si="0"/>
        <v>147089982</v>
      </c>
      <c r="K5" s="106">
        <f t="shared" si="0"/>
        <v>44631054</v>
      </c>
      <c r="L5" s="106">
        <f t="shared" si="0"/>
        <v>52824535</v>
      </c>
      <c r="M5" s="106">
        <f t="shared" si="0"/>
        <v>3034590</v>
      </c>
      <c r="N5" s="106">
        <f t="shared" si="0"/>
        <v>100490179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247580161</v>
      </c>
      <c r="X5" s="106">
        <f t="shared" si="0"/>
        <v>283152000</v>
      </c>
      <c r="Y5" s="106">
        <f t="shared" si="0"/>
        <v>-35571839</v>
      </c>
      <c r="Z5" s="201">
        <f>+IF(X5&lt;&gt;0,+(Y5/X5)*100,0)</f>
        <v>-12.562806902299824</v>
      </c>
      <c r="AA5" s="199">
        <f>SUM(AA11:AA18)</f>
        <v>566304000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484799278</v>
      </c>
      <c r="D8" s="156"/>
      <c r="E8" s="60">
        <v>540448300</v>
      </c>
      <c r="F8" s="60">
        <v>540448300</v>
      </c>
      <c r="G8" s="60">
        <v>12257541</v>
      </c>
      <c r="H8" s="60">
        <v>87596391</v>
      </c>
      <c r="I8" s="60">
        <v>40400787</v>
      </c>
      <c r="J8" s="60">
        <v>140254719</v>
      </c>
      <c r="K8" s="60">
        <v>44631054</v>
      </c>
      <c r="L8" s="60">
        <v>52604775</v>
      </c>
      <c r="M8" s="60">
        <v>2821574</v>
      </c>
      <c r="N8" s="60">
        <v>100057403</v>
      </c>
      <c r="O8" s="60"/>
      <c r="P8" s="60"/>
      <c r="Q8" s="60"/>
      <c r="R8" s="60"/>
      <c r="S8" s="60"/>
      <c r="T8" s="60"/>
      <c r="U8" s="60"/>
      <c r="V8" s="60"/>
      <c r="W8" s="60">
        <v>240312122</v>
      </c>
      <c r="X8" s="60">
        <v>270224150</v>
      </c>
      <c r="Y8" s="60">
        <v>-29912028</v>
      </c>
      <c r="Z8" s="140">
        <v>-11.07</v>
      </c>
      <c r="AA8" s="155">
        <v>540448300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484799278</v>
      </c>
      <c r="D11" s="294">
        <f t="shared" si="1"/>
        <v>0</v>
      </c>
      <c r="E11" s="295">
        <f t="shared" si="1"/>
        <v>540448300</v>
      </c>
      <c r="F11" s="295">
        <f t="shared" si="1"/>
        <v>540448300</v>
      </c>
      <c r="G11" s="295">
        <f t="shared" si="1"/>
        <v>12257541</v>
      </c>
      <c r="H11" s="295">
        <f t="shared" si="1"/>
        <v>87596391</v>
      </c>
      <c r="I11" s="295">
        <f t="shared" si="1"/>
        <v>40400787</v>
      </c>
      <c r="J11" s="295">
        <f t="shared" si="1"/>
        <v>140254719</v>
      </c>
      <c r="K11" s="295">
        <f t="shared" si="1"/>
        <v>44631054</v>
      </c>
      <c r="L11" s="295">
        <f t="shared" si="1"/>
        <v>52604775</v>
      </c>
      <c r="M11" s="295">
        <f t="shared" si="1"/>
        <v>2821574</v>
      </c>
      <c r="N11" s="295">
        <f t="shared" si="1"/>
        <v>100057403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240312122</v>
      </c>
      <c r="X11" s="295">
        <f t="shared" si="1"/>
        <v>270224150</v>
      </c>
      <c r="Y11" s="295">
        <f t="shared" si="1"/>
        <v>-29912028</v>
      </c>
      <c r="Z11" s="296">
        <f>+IF(X11&lt;&gt;0,+(Y11/X11)*100,0)</f>
        <v>-11.069339287402698</v>
      </c>
      <c r="AA11" s="297">
        <f>SUM(AA6:AA10)</f>
        <v>540448300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3636208</v>
      </c>
      <c r="D15" s="156"/>
      <c r="E15" s="60">
        <v>25205700</v>
      </c>
      <c r="F15" s="60">
        <v>25205700</v>
      </c>
      <c r="G15" s="60">
        <v>683654</v>
      </c>
      <c r="H15" s="60">
        <v>5811149</v>
      </c>
      <c r="I15" s="60">
        <v>340460</v>
      </c>
      <c r="J15" s="60">
        <v>6835263</v>
      </c>
      <c r="K15" s="60"/>
      <c r="L15" s="60">
        <v>219760</v>
      </c>
      <c r="M15" s="60">
        <v>213016</v>
      </c>
      <c r="N15" s="60">
        <v>432776</v>
      </c>
      <c r="O15" s="60"/>
      <c r="P15" s="60"/>
      <c r="Q15" s="60"/>
      <c r="R15" s="60"/>
      <c r="S15" s="60"/>
      <c r="T15" s="60"/>
      <c r="U15" s="60"/>
      <c r="V15" s="60"/>
      <c r="W15" s="60">
        <v>7268039</v>
      </c>
      <c r="X15" s="60">
        <v>12602850</v>
      </c>
      <c r="Y15" s="60">
        <v>-5334811</v>
      </c>
      <c r="Z15" s="140">
        <v>-42.33</v>
      </c>
      <c r="AA15" s="155">
        <v>25205700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283321</v>
      </c>
      <c r="D18" s="276"/>
      <c r="E18" s="82">
        <v>650000</v>
      </c>
      <c r="F18" s="82">
        <v>650000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325000</v>
      </c>
      <c r="Y18" s="82">
        <v>-325000</v>
      </c>
      <c r="Z18" s="270">
        <v>-100</v>
      </c>
      <c r="AA18" s="278">
        <v>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484799278</v>
      </c>
      <c r="D38" s="156">
        <f t="shared" si="4"/>
        <v>0</v>
      </c>
      <c r="E38" s="60">
        <f t="shared" si="4"/>
        <v>540448300</v>
      </c>
      <c r="F38" s="60">
        <f t="shared" si="4"/>
        <v>540448300</v>
      </c>
      <c r="G38" s="60">
        <f t="shared" si="4"/>
        <v>12257541</v>
      </c>
      <c r="H38" s="60">
        <f t="shared" si="4"/>
        <v>87596391</v>
      </c>
      <c r="I38" s="60">
        <f t="shared" si="4"/>
        <v>40400787</v>
      </c>
      <c r="J38" s="60">
        <f t="shared" si="4"/>
        <v>140254719</v>
      </c>
      <c r="K38" s="60">
        <f t="shared" si="4"/>
        <v>44631054</v>
      </c>
      <c r="L38" s="60">
        <f t="shared" si="4"/>
        <v>52604775</v>
      </c>
      <c r="M38" s="60">
        <f t="shared" si="4"/>
        <v>2821574</v>
      </c>
      <c r="N38" s="60">
        <f t="shared" si="4"/>
        <v>100057403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240312122</v>
      </c>
      <c r="X38" s="60">
        <f t="shared" si="4"/>
        <v>270224150</v>
      </c>
      <c r="Y38" s="60">
        <f t="shared" si="4"/>
        <v>-29912028</v>
      </c>
      <c r="Z38" s="140">
        <f t="shared" si="5"/>
        <v>-11.069339287402698</v>
      </c>
      <c r="AA38" s="155">
        <f>AA8+AA23</f>
        <v>540448300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484799278</v>
      </c>
      <c r="D41" s="294">
        <f t="shared" si="6"/>
        <v>0</v>
      </c>
      <c r="E41" s="295">
        <f t="shared" si="6"/>
        <v>540448300</v>
      </c>
      <c r="F41" s="295">
        <f t="shared" si="6"/>
        <v>540448300</v>
      </c>
      <c r="G41" s="295">
        <f t="shared" si="6"/>
        <v>12257541</v>
      </c>
      <c r="H41" s="295">
        <f t="shared" si="6"/>
        <v>87596391</v>
      </c>
      <c r="I41" s="295">
        <f t="shared" si="6"/>
        <v>40400787</v>
      </c>
      <c r="J41" s="295">
        <f t="shared" si="6"/>
        <v>140254719</v>
      </c>
      <c r="K41" s="295">
        <f t="shared" si="6"/>
        <v>44631054</v>
      </c>
      <c r="L41" s="295">
        <f t="shared" si="6"/>
        <v>52604775</v>
      </c>
      <c r="M41" s="295">
        <f t="shared" si="6"/>
        <v>2821574</v>
      </c>
      <c r="N41" s="295">
        <f t="shared" si="6"/>
        <v>100057403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240312122</v>
      </c>
      <c r="X41" s="295">
        <f t="shared" si="6"/>
        <v>270224150</v>
      </c>
      <c r="Y41" s="295">
        <f t="shared" si="6"/>
        <v>-29912028</v>
      </c>
      <c r="Z41" s="296">
        <f t="shared" si="5"/>
        <v>-11.069339287402698</v>
      </c>
      <c r="AA41" s="297">
        <f>SUM(AA36:AA40)</f>
        <v>540448300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3636208</v>
      </c>
      <c r="D45" s="129">
        <f t="shared" si="7"/>
        <v>0</v>
      </c>
      <c r="E45" s="54">
        <f t="shared" si="7"/>
        <v>25205700</v>
      </c>
      <c r="F45" s="54">
        <f t="shared" si="7"/>
        <v>25205700</v>
      </c>
      <c r="G45" s="54">
        <f t="shared" si="7"/>
        <v>683654</v>
      </c>
      <c r="H45" s="54">
        <f t="shared" si="7"/>
        <v>5811149</v>
      </c>
      <c r="I45" s="54">
        <f t="shared" si="7"/>
        <v>340460</v>
      </c>
      <c r="J45" s="54">
        <f t="shared" si="7"/>
        <v>6835263</v>
      </c>
      <c r="K45" s="54">
        <f t="shared" si="7"/>
        <v>0</v>
      </c>
      <c r="L45" s="54">
        <f t="shared" si="7"/>
        <v>219760</v>
      </c>
      <c r="M45" s="54">
        <f t="shared" si="7"/>
        <v>213016</v>
      </c>
      <c r="N45" s="54">
        <f t="shared" si="7"/>
        <v>432776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7268039</v>
      </c>
      <c r="X45" s="54">
        <f t="shared" si="7"/>
        <v>12602850</v>
      </c>
      <c r="Y45" s="54">
        <f t="shared" si="7"/>
        <v>-5334811</v>
      </c>
      <c r="Z45" s="184">
        <f t="shared" si="5"/>
        <v>-42.33019515427066</v>
      </c>
      <c r="AA45" s="130">
        <f t="shared" si="8"/>
        <v>25205700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283321</v>
      </c>
      <c r="D48" s="129">
        <f t="shared" si="7"/>
        <v>0</v>
      </c>
      <c r="E48" s="54">
        <f t="shared" si="7"/>
        <v>650000</v>
      </c>
      <c r="F48" s="54">
        <f t="shared" si="7"/>
        <v>650000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325000</v>
      </c>
      <c r="Y48" s="54">
        <f t="shared" si="7"/>
        <v>-325000</v>
      </c>
      <c r="Z48" s="184">
        <f t="shared" si="5"/>
        <v>-100</v>
      </c>
      <c r="AA48" s="130">
        <f t="shared" si="8"/>
        <v>650000</v>
      </c>
    </row>
    <row r="49" spans="1:27" ht="12.75">
      <c r="A49" s="308" t="s">
        <v>221</v>
      </c>
      <c r="B49" s="149"/>
      <c r="C49" s="239">
        <f aca="true" t="shared" si="9" ref="C49:Y49">SUM(C41:C48)</f>
        <v>488718807</v>
      </c>
      <c r="D49" s="218">
        <f t="shared" si="9"/>
        <v>0</v>
      </c>
      <c r="E49" s="220">
        <f t="shared" si="9"/>
        <v>566304000</v>
      </c>
      <c r="F49" s="220">
        <f t="shared" si="9"/>
        <v>566304000</v>
      </c>
      <c r="G49" s="220">
        <f t="shared" si="9"/>
        <v>12941195</v>
      </c>
      <c r="H49" s="220">
        <f t="shared" si="9"/>
        <v>93407540</v>
      </c>
      <c r="I49" s="220">
        <f t="shared" si="9"/>
        <v>40741247</v>
      </c>
      <c r="J49" s="220">
        <f t="shared" si="9"/>
        <v>147089982</v>
      </c>
      <c r="K49" s="220">
        <f t="shared" si="9"/>
        <v>44631054</v>
      </c>
      <c r="L49" s="220">
        <f t="shared" si="9"/>
        <v>52824535</v>
      </c>
      <c r="M49" s="220">
        <f t="shared" si="9"/>
        <v>3034590</v>
      </c>
      <c r="N49" s="220">
        <f t="shared" si="9"/>
        <v>100490179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247580161</v>
      </c>
      <c r="X49" s="220">
        <f t="shared" si="9"/>
        <v>283152000</v>
      </c>
      <c r="Y49" s="220">
        <f t="shared" si="9"/>
        <v>-35571839</v>
      </c>
      <c r="Z49" s="221">
        <f t="shared" si="5"/>
        <v>-12.562806902299824</v>
      </c>
      <c r="AA49" s="222">
        <f>SUM(AA41:AA48)</f>
        <v>566304000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48200000</v>
      </c>
      <c r="F51" s="54">
        <f t="shared" si="10"/>
        <v>48200000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24100000</v>
      </c>
      <c r="Y51" s="54">
        <f t="shared" si="10"/>
        <v>-24100000</v>
      </c>
      <c r="Z51" s="184">
        <f>+IF(X51&lt;&gt;0,+(Y51/X51)*100,0)</f>
        <v>-100</v>
      </c>
      <c r="AA51" s="130">
        <f>SUM(AA57:AA61)</f>
        <v>48200000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48200000</v>
      </c>
      <c r="F54" s="60">
        <v>48200000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24100000</v>
      </c>
      <c r="Y54" s="60">
        <v>-24100000</v>
      </c>
      <c r="Z54" s="140">
        <v>-100</v>
      </c>
      <c r="AA54" s="155">
        <v>48200000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48200000</v>
      </c>
      <c r="F57" s="295">
        <f t="shared" si="11"/>
        <v>48200000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24100000</v>
      </c>
      <c r="Y57" s="295">
        <f t="shared" si="11"/>
        <v>-24100000</v>
      </c>
      <c r="Z57" s="296">
        <f>+IF(X57&lt;&gt;0,+(Y57/X57)*100,0)</f>
        <v>-100</v>
      </c>
      <c r="AA57" s="297">
        <f>SUM(AA52:AA56)</f>
        <v>48200000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18634078</v>
      </c>
      <c r="H65" s="60">
        <v>16048016</v>
      </c>
      <c r="I65" s="60">
        <v>17812376</v>
      </c>
      <c r="J65" s="60">
        <v>52494470</v>
      </c>
      <c r="K65" s="60">
        <v>18343077</v>
      </c>
      <c r="L65" s="60">
        <v>17645103</v>
      </c>
      <c r="M65" s="60">
        <v>18809603</v>
      </c>
      <c r="N65" s="60">
        <v>54797783</v>
      </c>
      <c r="O65" s="60"/>
      <c r="P65" s="60"/>
      <c r="Q65" s="60"/>
      <c r="R65" s="60"/>
      <c r="S65" s="60"/>
      <c r="T65" s="60"/>
      <c r="U65" s="60"/>
      <c r="V65" s="60"/>
      <c r="W65" s="60">
        <v>107292253</v>
      </c>
      <c r="X65" s="60"/>
      <c r="Y65" s="60">
        <v>107292253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123210</v>
      </c>
      <c r="H66" s="275">
        <v>6057311</v>
      </c>
      <c r="I66" s="275">
        <v>4568999</v>
      </c>
      <c r="J66" s="275">
        <v>10749520</v>
      </c>
      <c r="K66" s="275">
        <v>3237615</v>
      </c>
      <c r="L66" s="275">
        <v>7106359</v>
      </c>
      <c r="M66" s="275">
        <v>2236718</v>
      </c>
      <c r="N66" s="275">
        <v>12580692</v>
      </c>
      <c r="O66" s="275"/>
      <c r="P66" s="275"/>
      <c r="Q66" s="275"/>
      <c r="R66" s="275"/>
      <c r="S66" s="275"/>
      <c r="T66" s="275"/>
      <c r="U66" s="275"/>
      <c r="V66" s="275"/>
      <c r="W66" s="275">
        <v>23330212</v>
      </c>
      <c r="X66" s="275"/>
      <c r="Y66" s="275">
        <v>23330212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3713258</v>
      </c>
      <c r="H67" s="60">
        <v>9804972</v>
      </c>
      <c r="I67" s="60">
        <v>6208100</v>
      </c>
      <c r="J67" s="60">
        <v>19726330</v>
      </c>
      <c r="K67" s="60">
        <v>7697692</v>
      </c>
      <c r="L67" s="60">
        <v>3988113</v>
      </c>
      <c r="M67" s="60">
        <v>179960</v>
      </c>
      <c r="N67" s="60">
        <v>11865765</v>
      </c>
      <c r="O67" s="60"/>
      <c r="P67" s="60"/>
      <c r="Q67" s="60"/>
      <c r="R67" s="60"/>
      <c r="S67" s="60"/>
      <c r="T67" s="60"/>
      <c r="U67" s="60"/>
      <c r="V67" s="60"/>
      <c r="W67" s="60">
        <v>31592095</v>
      </c>
      <c r="X67" s="60"/>
      <c r="Y67" s="60">
        <v>31592095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15769969</v>
      </c>
      <c r="H68" s="60">
        <v>204738</v>
      </c>
      <c r="I68" s="60">
        <v>2651280</v>
      </c>
      <c r="J68" s="60">
        <v>18625987</v>
      </c>
      <c r="K68" s="60">
        <v>5852445</v>
      </c>
      <c r="L68" s="60">
        <v>7023761</v>
      </c>
      <c r="M68" s="60">
        <v>1264411</v>
      </c>
      <c r="N68" s="60">
        <v>14140617</v>
      </c>
      <c r="O68" s="60"/>
      <c r="P68" s="60"/>
      <c r="Q68" s="60"/>
      <c r="R68" s="60"/>
      <c r="S68" s="60"/>
      <c r="T68" s="60"/>
      <c r="U68" s="60"/>
      <c r="V68" s="60"/>
      <c r="W68" s="60">
        <v>32766604</v>
      </c>
      <c r="X68" s="60"/>
      <c r="Y68" s="60">
        <v>32766604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38240515</v>
      </c>
      <c r="H69" s="220">
        <f t="shared" si="12"/>
        <v>32115037</v>
      </c>
      <c r="I69" s="220">
        <f t="shared" si="12"/>
        <v>31240755</v>
      </c>
      <c r="J69" s="220">
        <f t="shared" si="12"/>
        <v>101596307</v>
      </c>
      <c r="K69" s="220">
        <f t="shared" si="12"/>
        <v>35130829</v>
      </c>
      <c r="L69" s="220">
        <f t="shared" si="12"/>
        <v>35763336</v>
      </c>
      <c r="M69" s="220">
        <f t="shared" si="12"/>
        <v>22490692</v>
      </c>
      <c r="N69" s="220">
        <f t="shared" si="12"/>
        <v>93384857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194981164</v>
      </c>
      <c r="X69" s="220">
        <f t="shared" si="12"/>
        <v>0</v>
      </c>
      <c r="Y69" s="220">
        <f t="shared" si="12"/>
        <v>194981164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484799278</v>
      </c>
      <c r="D5" s="357">
        <f t="shared" si="0"/>
        <v>0</v>
      </c>
      <c r="E5" s="356">
        <f t="shared" si="0"/>
        <v>540448300</v>
      </c>
      <c r="F5" s="358">
        <f t="shared" si="0"/>
        <v>540448300</v>
      </c>
      <c r="G5" s="358">
        <f t="shared" si="0"/>
        <v>12257541</v>
      </c>
      <c r="H5" s="356">
        <f t="shared" si="0"/>
        <v>87596391</v>
      </c>
      <c r="I5" s="356">
        <f t="shared" si="0"/>
        <v>40400787</v>
      </c>
      <c r="J5" s="358">
        <f t="shared" si="0"/>
        <v>140254719</v>
      </c>
      <c r="K5" s="358">
        <f t="shared" si="0"/>
        <v>44631054</v>
      </c>
      <c r="L5" s="356">
        <f t="shared" si="0"/>
        <v>52604775</v>
      </c>
      <c r="M5" s="356">
        <f t="shared" si="0"/>
        <v>2821574</v>
      </c>
      <c r="N5" s="358">
        <f t="shared" si="0"/>
        <v>100057403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240312122</v>
      </c>
      <c r="X5" s="356">
        <f t="shared" si="0"/>
        <v>270224150</v>
      </c>
      <c r="Y5" s="358">
        <f t="shared" si="0"/>
        <v>-29912028</v>
      </c>
      <c r="Z5" s="359">
        <f>+IF(X5&lt;&gt;0,+(Y5/X5)*100,0)</f>
        <v>-11.069339287402698</v>
      </c>
      <c r="AA5" s="360">
        <f>+AA6+AA8+AA11+AA13+AA15</f>
        <v>540448300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484799278</v>
      </c>
      <c r="D11" s="363">
        <f aca="true" t="shared" si="3" ref="D11:AA11">+D12</f>
        <v>0</v>
      </c>
      <c r="E11" s="362">
        <f t="shared" si="3"/>
        <v>540448300</v>
      </c>
      <c r="F11" s="364">
        <f t="shared" si="3"/>
        <v>540448300</v>
      </c>
      <c r="G11" s="364">
        <f t="shared" si="3"/>
        <v>12257541</v>
      </c>
      <c r="H11" s="362">
        <f t="shared" si="3"/>
        <v>87596391</v>
      </c>
      <c r="I11" s="362">
        <f t="shared" si="3"/>
        <v>40400787</v>
      </c>
      <c r="J11" s="364">
        <f t="shared" si="3"/>
        <v>140254719</v>
      </c>
      <c r="K11" s="364">
        <f t="shared" si="3"/>
        <v>44631054</v>
      </c>
      <c r="L11" s="362">
        <f t="shared" si="3"/>
        <v>52604775</v>
      </c>
      <c r="M11" s="362">
        <f t="shared" si="3"/>
        <v>2821574</v>
      </c>
      <c r="N11" s="364">
        <f t="shared" si="3"/>
        <v>100057403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240312122</v>
      </c>
      <c r="X11" s="362">
        <f t="shared" si="3"/>
        <v>270224150</v>
      </c>
      <c r="Y11" s="364">
        <f t="shared" si="3"/>
        <v>-29912028</v>
      </c>
      <c r="Z11" s="365">
        <f>+IF(X11&lt;&gt;0,+(Y11/X11)*100,0)</f>
        <v>-11.069339287402698</v>
      </c>
      <c r="AA11" s="366">
        <f t="shared" si="3"/>
        <v>540448300</v>
      </c>
    </row>
    <row r="12" spans="1:27" ht="12.75">
      <c r="A12" s="291" t="s">
        <v>233</v>
      </c>
      <c r="B12" s="136"/>
      <c r="C12" s="60">
        <v>484799278</v>
      </c>
      <c r="D12" s="340"/>
      <c r="E12" s="60">
        <v>540448300</v>
      </c>
      <c r="F12" s="59">
        <v>540448300</v>
      </c>
      <c r="G12" s="59">
        <v>12257541</v>
      </c>
      <c r="H12" s="60">
        <v>87596391</v>
      </c>
      <c r="I12" s="60">
        <v>40400787</v>
      </c>
      <c r="J12" s="59">
        <v>140254719</v>
      </c>
      <c r="K12" s="59">
        <v>44631054</v>
      </c>
      <c r="L12" s="60">
        <v>52604775</v>
      </c>
      <c r="M12" s="60">
        <v>2821574</v>
      </c>
      <c r="N12" s="59">
        <v>100057403</v>
      </c>
      <c r="O12" s="59"/>
      <c r="P12" s="60"/>
      <c r="Q12" s="60"/>
      <c r="R12" s="59"/>
      <c r="S12" s="59"/>
      <c r="T12" s="60"/>
      <c r="U12" s="60"/>
      <c r="V12" s="59"/>
      <c r="W12" s="59">
        <v>240312122</v>
      </c>
      <c r="X12" s="60">
        <v>270224150</v>
      </c>
      <c r="Y12" s="59">
        <v>-29912028</v>
      </c>
      <c r="Z12" s="61">
        <v>-11.07</v>
      </c>
      <c r="AA12" s="62">
        <v>540448300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3636208</v>
      </c>
      <c r="D40" s="344">
        <f t="shared" si="9"/>
        <v>0</v>
      </c>
      <c r="E40" s="343">
        <f t="shared" si="9"/>
        <v>25205700</v>
      </c>
      <c r="F40" s="345">
        <f t="shared" si="9"/>
        <v>25205700</v>
      </c>
      <c r="G40" s="345">
        <f t="shared" si="9"/>
        <v>683654</v>
      </c>
      <c r="H40" s="343">
        <f t="shared" si="9"/>
        <v>5811149</v>
      </c>
      <c r="I40" s="343">
        <f t="shared" si="9"/>
        <v>340460</v>
      </c>
      <c r="J40" s="345">
        <f t="shared" si="9"/>
        <v>6835263</v>
      </c>
      <c r="K40" s="345">
        <f t="shared" si="9"/>
        <v>0</v>
      </c>
      <c r="L40" s="343">
        <f t="shared" si="9"/>
        <v>219760</v>
      </c>
      <c r="M40" s="343">
        <f t="shared" si="9"/>
        <v>213016</v>
      </c>
      <c r="N40" s="345">
        <f t="shared" si="9"/>
        <v>432776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7268039</v>
      </c>
      <c r="X40" s="343">
        <f t="shared" si="9"/>
        <v>12602850</v>
      </c>
      <c r="Y40" s="345">
        <f t="shared" si="9"/>
        <v>-5334811</v>
      </c>
      <c r="Z40" s="336">
        <f>+IF(X40&lt;&gt;0,+(Y40/X40)*100,0)</f>
        <v>-42.33019515427066</v>
      </c>
      <c r="AA40" s="350">
        <f>SUM(AA41:AA49)</f>
        <v>25205700</v>
      </c>
    </row>
    <row r="41" spans="1:27" ht="12.75">
      <c r="A41" s="361" t="s">
        <v>249</v>
      </c>
      <c r="B41" s="142"/>
      <c r="C41" s="362"/>
      <c r="D41" s="363"/>
      <c r="E41" s="362">
        <v>9750000</v>
      </c>
      <c r="F41" s="364">
        <v>9750000</v>
      </c>
      <c r="G41" s="364"/>
      <c r="H41" s="362">
        <v>-24281</v>
      </c>
      <c r="I41" s="362"/>
      <c r="J41" s="364">
        <v>-24281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-24281</v>
      </c>
      <c r="X41" s="362">
        <v>4875000</v>
      </c>
      <c r="Y41" s="364">
        <v>-4899281</v>
      </c>
      <c r="Z41" s="365">
        <v>-100.5</v>
      </c>
      <c r="AA41" s="366">
        <v>9750000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800000</v>
      </c>
      <c r="F43" s="370">
        <v>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400000</v>
      </c>
      <c r="Y43" s="370">
        <v>-400000</v>
      </c>
      <c r="Z43" s="371">
        <v>-100</v>
      </c>
      <c r="AA43" s="303">
        <v>800000</v>
      </c>
    </row>
    <row r="44" spans="1:27" ht="12.75">
      <c r="A44" s="361" t="s">
        <v>252</v>
      </c>
      <c r="B44" s="136"/>
      <c r="C44" s="60"/>
      <c r="D44" s="368"/>
      <c r="E44" s="54">
        <v>6375700</v>
      </c>
      <c r="F44" s="53">
        <v>6375700</v>
      </c>
      <c r="G44" s="53">
        <v>683654</v>
      </c>
      <c r="H44" s="54">
        <v>5835430</v>
      </c>
      <c r="I44" s="54">
        <v>340460</v>
      </c>
      <c r="J44" s="53">
        <v>6859544</v>
      </c>
      <c r="K44" s="53"/>
      <c r="L44" s="54">
        <v>219760</v>
      </c>
      <c r="M44" s="54">
        <v>40800</v>
      </c>
      <c r="N44" s="53">
        <v>260560</v>
      </c>
      <c r="O44" s="53"/>
      <c r="P44" s="54"/>
      <c r="Q44" s="54"/>
      <c r="R44" s="53"/>
      <c r="S44" s="53"/>
      <c r="T44" s="54"/>
      <c r="U44" s="54"/>
      <c r="V44" s="53"/>
      <c r="W44" s="53">
        <v>7120104</v>
      </c>
      <c r="X44" s="54">
        <v>3187850</v>
      </c>
      <c r="Y44" s="53">
        <v>3932254</v>
      </c>
      <c r="Z44" s="94">
        <v>123.35</v>
      </c>
      <c r="AA44" s="95">
        <v>6375700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514419</v>
      </c>
      <c r="D48" s="368"/>
      <c r="E48" s="54">
        <v>2630000</v>
      </c>
      <c r="F48" s="53">
        <v>2630000</v>
      </c>
      <c r="G48" s="53"/>
      <c r="H48" s="54"/>
      <c r="I48" s="54"/>
      <c r="J48" s="53"/>
      <c r="K48" s="53"/>
      <c r="L48" s="54"/>
      <c r="M48" s="54">
        <v>172216</v>
      </c>
      <c r="N48" s="53">
        <v>172216</v>
      </c>
      <c r="O48" s="53"/>
      <c r="P48" s="54"/>
      <c r="Q48" s="54"/>
      <c r="R48" s="53"/>
      <c r="S48" s="53"/>
      <c r="T48" s="54"/>
      <c r="U48" s="54"/>
      <c r="V48" s="53"/>
      <c r="W48" s="53">
        <v>172216</v>
      </c>
      <c r="X48" s="54">
        <v>1315000</v>
      </c>
      <c r="Y48" s="53">
        <v>-1142784</v>
      </c>
      <c r="Z48" s="94">
        <v>-86.9</v>
      </c>
      <c r="AA48" s="95">
        <v>2630000</v>
      </c>
    </row>
    <row r="49" spans="1:27" ht="12.75">
      <c r="A49" s="361" t="s">
        <v>93</v>
      </c>
      <c r="B49" s="136"/>
      <c r="C49" s="54">
        <v>3121789</v>
      </c>
      <c r="D49" s="368"/>
      <c r="E49" s="54">
        <v>5650000</v>
      </c>
      <c r="F49" s="53">
        <v>5650000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2825000</v>
      </c>
      <c r="Y49" s="53">
        <v>-2825000</v>
      </c>
      <c r="Z49" s="94">
        <v>-100</v>
      </c>
      <c r="AA49" s="95">
        <v>5650000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283321</v>
      </c>
      <c r="D57" s="344">
        <f aca="true" t="shared" si="13" ref="D57:AA57">+D58</f>
        <v>0</v>
      </c>
      <c r="E57" s="343">
        <f t="shared" si="13"/>
        <v>650000</v>
      </c>
      <c r="F57" s="345">
        <f t="shared" si="13"/>
        <v>650000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325000</v>
      </c>
      <c r="Y57" s="345">
        <f t="shared" si="13"/>
        <v>-325000</v>
      </c>
      <c r="Z57" s="336">
        <f>+IF(X57&lt;&gt;0,+(Y57/X57)*100,0)</f>
        <v>-100</v>
      </c>
      <c r="AA57" s="350">
        <f t="shared" si="13"/>
        <v>650000</v>
      </c>
    </row>
    <row r="58" spans="1:27" ht="12.75">
      <c r="A58" s="361" t="s">
        <v>218</v>
      </c>
      <c r="B58" s="136"/>
      <c r="C58" s="60">
        <v>283321</v>
      </c>
      <c r="D58" s="340"/>
      <c r="E58" s="60">
        <v>650000</v>
      </c>
      <c r="F58" s="59">
        <v>650000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325000</v>
      </c>
      <c r="Y58" s="59">
        <v>-325000</v>
      </c>
      <c r="Z58" s="61">
        <v>-100</v>
      </c>
      <c r="AA58" s="62">
        <v>650000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488718807</v>
      </c>
      <c r="D60" s="346">
        <f t="shared" si="14"/>
        <v>0</v>
      </c>
      <c r="E60" s="219">
        <f t="shared" si="14"/>
        <v>566304000</v>
      </c>
      <c r="F60" s="264">
        <f t="shared" si="14"/>
        <v>566304000</v>
      </c>
      <c r="G60" s="264">
        <f t="shared" si="14"/>
        <v>12941195</v>
      </c>
      <c r="H60" s="219">
        <f t="shared" si="14"/>
        <v>93407540</v>
      </c>
      <c r="I60" s="219">
        <f t="shared" si="14"/>
        <v>40741247</v>
      </c>
      <c r="J60" s="264">
        <f t="shared" si="14"/>
        <v>147089982</v>
      </c>
      <c r="K60" s="264">
        <f t="shared" si="14"/>
        <v>44631054</v>
      </c>
      <c r="L60" s="219">
        <f t="shared" si="14"/>
        <v>52824535</v>
      </c>
      <c r="M60" s="219">
        <f t="shared" si="14"/>
        <v>3034590</v>
      </c>
      <c r="N60" s="264">
        <f t="shared" si="14"/>
        <v>100490179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247580161</v>
      </c>
      <c r="X60" s="219">
        <f t="shared" si="14"/>
        <v>283152000</v>
      </c>
      <c r="Y60" s="264">
        <f t="shared" si="14"/>
        <v>-35571839</v>
      </c>
      <c r="Z60" s="337">
        <f>+IF(X60&lt;&gt;0,+(Y60/X60)*100,0)</f>
        <v>-12.562806902299824</v>
      </c>
      <c r="AA60" s="232">
        <f>+AA57+AA54+AA51+AA40+AA37+AA34+AA22+AA5</f>
        <v>566304000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2019-01-31T12:09:36Z</dcterms:created>
  <dcterms:modified xsi:type="dcterms:W3CDTF">2019-01-31T12:09:40Z</dcterms:modified>
  <cp:category/>
  <cp:version/>
  <cp:contentType/>
  <cp:contentStatus/>
</cp:coreProperties>
</file>