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<sst xmlns="http://schemas.openxmlformats.org/spreadsheetml/2006/main" count="859" uniqueCount="304">
  <si>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West Rand(DC48)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</si>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</sst>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3783604</v>
      </c>
      <c r="C6" s="19">
        <v>0</v>
      </c>
      <c r="D6" s="59">
        <v>600745</v>
      </c>
      <c r="E6" s="60">
        <v>600745</v>
      </c>
      <c r="F6" s="60">
        <v>188300</v>
      </c>
      <c r="G6" s="60">
        <v>75984</v>
      </c>
      <c r="H6" s="60">
        <v>81734</v>
      </c>
      <c r="I6" s="60">
        <v>346018</v>
      </c>
      <c r="J6" s="60">
        <v>69747</v>
      </c>
      <c r="K6" s="60">
        <v>35836</v>
      </c>
      <c r="L6" s="60">
        <v>80784</v>
      </c>
      <c r="M6" s="60">
        <v>186367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532385</v>
      </c>
      <c r="W6" s="60">
        <v>318700</v>
      </c>
      <c r="X6" s="60">
        <v>213685</v>
      </c>
      <c r="Y6" s="61">
        <v>67.05</v>
      </c>
      <c r="Z6" s="62">
        <v>600745</v>
      </c>
    </row>
    <row r="7" spans="1:26" ht="12.75">
      <c r="A7" s="58" t="s">
        <v>33</v>
      </c>
      <c r="B7" s="19">
        <v>954005</v>
      </c>
      <c r="C7" s="19">
        <v>0</v>
      </c>
      <c r="D7" s="59">
        <v>0</v>
      </c>
      <c r="E7" s="60">
        <v>0</v>
      </c>
      <c r="F7" s="60">
        <v>0</v>
      </c>
      <c r="G7" s="60">
        <v>85410</v>
      </c>
      <c r="H7" s="60">
        <v>19976</v>
      </c>
      <c r="I7" s="60">
        <v>105386</v>
      </c>
      <c r="J7" s="60">
        <v>3439</v>
      </c>
      <c r="K7" s="60">
        <v>1864</v>
      </c>
      <c r="L7" s="60">
        <v>50697</v>
      </c>
      <c r="M7" s="60">
        <v>56000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161386</v>
      </c>
      <c r="W7" s="60"/>
      <c r="X7" s="60">
        <v>161386</v>
      </c>
      <c r="Y7" s="61">
        <v>0</v>
      </c>
      <c r="Z7" s="62">
        <v>0</v>
      </c>
    </row>
    <row r="8" spans="1:26" ht="12.75">
      <c r="A8" s="58" t="s">
        <v>34</v>
      </c>
      <c r="B8" s="19">
        <v>252905775</v>
      </c>
      <c r="C8" s="19">
        <v>0</v>
      </c>
      <c r="D8" s="59">
        <v>214708001</v>
      </c>
      <c r="E8" s="60">
        <v>214708001</v>
      </c>
      <c r="F8" s="60">
        <v>90003000</v>
      </c>
      <c r="G8" s="60">
        <v>31770600</v>
      </c>
      <c r="H8" s="60">
        <v>0</v>
      </c>
      <c r="I8" s="60">
        <v>121773600</v>
      </c>
      <c r="J8" s="60">
        <v>4134705</v>
      </c>
      <c r="K8" s="60">
        <v>18643382</v>
      </c>
      <c r="L8" s="60">
        <v>54607001</v>
      </c>
      <c r="M8" s="60">
        <v>77385088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199158688</v>
      </c>
      <c r="W8" s="60">
        <v>145801000</v>
      </c>
      <c r="X8" s="60">
        <v>53357688</v>
      </c>
      <c r="Y8" s="61">
        <v>36.6</v>
      </c>
      <c r="Z8" s="62">
        <v>214708001</v>
      </c>
    </row>
    <row r="9" spans="1:26" ht="12.75">
      <c r="A9" s="58" t="s">
        <v>35</v>
      </c>
      <c r="B9" s="19">
        <v>26648463</v>
      </c>
      <c r="C9" s="19">
        <v>0</v>
      </c>
      <c r="D9" s="59">
        <v>124286545</v>
      </c>
      <c r="E9" s="60">
        <v>124286545</v>
      </c>
      <c r="F9" s="60">
        <v>702142</v>
      </c>
      <c r="G9" s="60">
        <v>74106</v>
      </c>
      <c r="H9" s="60">
        <v>4861660</v>
      </c>
      <c r="I9" s="60">
        <v>5637908</v>
      </c>
      <c r="J9" s="60">
        <v>1580847</v>
      </c>
      <c r="K9" s="60">
        <v>3115943</v>
      </c>
      <c r="L9" s="60">
        <v>2362543</v>
      </c>
      <c r="M9" s="60">
        <v>7059333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12697241</v>
      </c>
      <c r="W9" s="60">
        <v>6886042</v>
      </c>
      <c r="X9" s="60">
        <v>5811199</v>
      </c>
      <c r="Y9" s="61">
        <v>84.39</v>
      </c>
      <c r="Z9" s="62">
        <v>124286545</v>
      </c>
    </row>
    <row r="10" spans="1:26" ht="22.5">
      <c r="A10" s="63" t="s">
        <v>279</v>
      </c>
      <c r="B10" s="64">
        <f>SUM(B5:B9)</f>
        <v>284291847</v>
      </c>
      <c r="C10" s="64">
        <f>SUM(C5:C9)</f>
        <v>0</v>
      </c>
      <c r="D10" s="65">
        <f aca="true" t="shared" si="0" ref="D10:Z10">SUM(D5:D9)</f>
        <v>339595291</v>
      </c>
      <c r="E10" s="66">
        <f t="shared" si="0"/>
        <v>339595291</v>
      </c>
      <c r="F10" s="66">
        <f t="shared" si="0"/>
        <v>90893442</v>
      </c>
      <c r="G10" s="66">
        <f t="shared" si="0"/>
        <v>32006100</v>
      </c>
      <c r="H10" s="66">
        <f t="shared" si="0"/>
        <v>4963370</v>
      </c>
      <c r="I10" s="66">
        <f t="shared" si="0"/>
        <v>127862912</v>
      </c>
      <c r="J10" s="66">
        <f t="shared" si="0"/>
        <v>5788738</v>
      </c>
      <c r="K10" s="66">
        <f t="shared" si="0"/>
        <v>21797025</v>
      </c>
      <c r="L10" s="66">
        <f t="shared" si="0"/>
        <v>57101025</v>
      </c>
      <c r="M10" s="66">
        <f t="shared" si="0"/>
        <v>84686788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212549700</v>
      </c>
      <c r="W10" s="66">
        <f t="shared" si="0"/>
        <v>153005742</v>
      </c>
      <c r="X10" s="66">
        <f t="shared" si="0"/>
        <v>59543958</v>
      </c>
      <c r="Y10" s="67">
        <f>+IF(W10&lt;&gt;0,(X10/W10)*100,0)</f>
        <v>38.9161591072837</v>
      </c>
      <c r="Z10" s="68">
        <f t="shared" si="0"/>
        <v>339595291</v>
      </c>
    </row>
    <row r="11" spans="1:26" ht="12.75">
      <c r="A11" s="58" t="s">
        <v>37</v>
      </c>
      <c r="B11" s="19">
        <v>164505103</v>
      </c>
      <c r="C11" s="19">
        <v>0</v>
      </c>
      <c r="D11" s="59">
        <v>168328808</v>
      </c>
      <c r="E11" s="60">
        <v>168328808</v>
      </c>
      <c r="F11" s="60">
        <v>25216139</v>
      </c>
      <c r="G11" s="60">
        <v>14860144</v>
      </c>
      <c r="H11" s="60">
        <v>13797342</v>
      </c>
      <c r="I11" s="60">
        <v>53873625</v>
      </c>
      <c r="J11" s="60">
        <v>13390187</v>
      </c>
      <c r="K11" s="60">
        <v>13934683</v>
      </c>
      <c r="L11" s="60">
        <v>13482353</v>
      </c>
      <c r="M11" s="60">
        <v>40807223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94680848</v>
      </c>
      <c r="W11" s="60">
        <v>84164406</v>
      </c>
      <c r="X11" s="60">
        <v>10516442</v>
      </c>
      <c r="Y11" s="61">
        <v>12.5</v>
      </c>
      <c r="Z11" s="62">
        <v>168328808</v>
      </c>
    </row>
    <row r="12" spans="1:26" ht="12.75">
      <c r="A12" s="58" t="s">
        <v>38</v>
      </c>
      <c r="B12" s="19">
        <v>12323284</v>
      </c>
      <c r="C12" s="19">
        <v>0</v>
      </c>
      <c r="D12" s="59">
        <v>13684728</v>
      </c>
      <c r="E12" s="60">
        <v>13684728</v>
      </c>
      <c r="F12" s="60">
        <v>1053939</v>
      </c>
      <c r="G12" s="60">
        <v>1053939</v>
      </c>
      <c r="H12" s="60">
        <v>1053939</v>
      </c>
      <c r="I12" s="60">
        <v>3161817</v>
      </c>
      <c r="J12" s="60">
        <v>1053939</v>
      </c>
      <c r="K12" s="60">
        <v>1076013</v>
      </c>
      <c r="L12" s="60">
        <v>1078075</v>
      </c>
      <c r="M12" s="60">
        <v>3208027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6369844</v>
      </c>
      <c r="W12" s="60">
        <v>6842364</v>
      </c>
      <c r="X12" s="60">
        <v>-472520</v>
      </c>
      <c r="Y12" s="61">
        <v>-6.91</v>
      </c>
      <c r="Z12" s="62">
        <v>13684728</v>
      </c>
    </row>
    <row r="13" spans="1:26" ht="12.75">
      <c r="A13" s="58" t="s">
        <v>280</v>
      </c>
      <c r="B13" s="19">
        <v>86572148</v>
      </c>
      <c r="C13" s="19">
        <v>0</v>
      </c>
      <c r="D13" s="59">
        <v>8160512</v>
      </c>
      <c r="E13" s="60">
        <v>8160512</v>
      </c>
      <c r="F13" s="60">
        <v>404560</v>
      </c>
      <c r="G13" s="60">
        <v>720844</v>
      </c>
      <c r="H13" s="60">
        <v>720847</v>
      </c>
      <c r="I13" s="60">
        <v>1846251</v>
      </c>
      <c r="J13" s="60">
        <v>720845</v>
      </c>
      <c r="K13" s="60">
        <v>720845</v>
      </c>
      <c r="L13" s="60">
        <v>720847</v>
      </c>
      <c r="M13" s="60">
        <v>2162537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4008788</v>
      </c>
      <c r="W13" s="60">
        <v>4080258</v>
      </c>
      <c r="X13" s="60">
        <v>-71470</v>
      </c>
      <c r="Y13" s="61">
        <v>-1.75</v>
      </c>
      <c r="Z13" s="62">
        <v>8160512</v>
      </c>
    </row>
    <row r="14" spans="1:26" ht="12.75">
      <c r="A14" s="58" t="s">
        <v>40</v>
      </c>
      <c r="B14" s="19">
        <v>6768309</v>
      </c>
      <c r="C14" s="19">
        <v>0</v>
      </c>
      <c r="D14" s="59">
        <v>1485507</v>
      </c>
      <c r="E14" s="60">
        <v>1485507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742752</v>
      </c>
      <c r="X14" s="60">
        <v>-742752</v>
      </c>
      <c r="Y14" s="61">
        <v>-100</v>
      </c>
      <c r="Z14" s="62">
        <v>1485507</v>
      </c>
    </row>
    <row r="15" spans="1:26" ht="12.75">
      <c r="A15" s="58" t="s">
        <v>41</v>
      </c>
      <c r="B15" s="19">
        <v>0</v>
      </c>
      <c r="C15" s="19">
        <v>0</v>
      </c>
      <c r="D15" s="59">
        <v>100000</v>
      </c>
      <c r="E15" s="60">
        <v>100000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49998</v>
      </c>
      <c r="X15" s="60">
        <v>-49998</v>
      </c>
      <c r="Y15" s="61">
        <v>-100</v>
      </c>
      <c r="Z15" s="62">
        <v>100000</v>
      </c>
    </row>
    <row r="16" spans="1:26" ht="12.75">
      <c r="A16" s="69" t="s">
        <v>42</v>
      </c>
      <c r="B16" s="19">
        <v>13982195</v>
      </c>
      <c r="C16" s="19">
        <v>0</v>
      </c>
      <c r="D16" s="59">
        <v>4392200</v>
      </c>
      <c r="E16" s="60">
        <v>4392200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2200000</v>
      </c>
      <c r="M16" s="60">
        <v>2200000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2200000</v>
      </c>
      <c r="W16" s="60">
        <v>2196102</v>
      </c>
      <c r="X16" s="60">
        <v>3898</v>
      </c>
      <c r="Y16" s="61">
        <v>0.18</v>
      </c>
      <c r="Z16" s="62">
        <v>4392200</v>
      </c>
    </row>
    <row r="17" spans="1:26" ht="12.75">
      <c r="A17" s="58" t="s">
        <v>43</v>
      </c>
      <c r="B17" s="19">
        <v>105937711</v>
      </c>
      <c r="C17" s="19">
        <v>0</v>
      </c>
      <c r="D17" s="59">
        <v>146041533</v>
      </c>
      <c r="E17" s="60">
        <v>146041533</v>
      </c>
      <c r="F17" s="60">
        <v>1311555</v>
      </c>
      <c r="G17" s="60">
        <v>3377258</v>
      </c>
      <c r="H17" s="60">
        <v>2140340</v>
      </c>
      <c r="I17" s="60">
        <v>6829153</v>
      </c>
      <c r="J17" s="60">
        <v>2864712</v>
      </c>
      <c r="K17" s="60">
        <v>2732222</v>
      </c>
      <c r="L17" s="60">
        <v>3055093</v>
      </c>
      <c r="M17" s="60">
        <v>8652027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15481180</v>
      </c>
      <c r="W17" s="60">
        <v>73020768</v>
      </c>
      <c r="X17" s="60">
        <v>-57539588</v>
      </c>
      <c r="Y17" s="61">
        <v>-78.8</v>
      </c>
      <c r="Z17" s="62">
        <v>146041533</v>
      </c>
    </row>
    <row r="18" spans="1:26" ht="12.75">
      <c r="A18" s="70" t="s">
        <v>44</v>
      </c>
      <c r="B18" s="71">
        <f>SUM(B11:B17)</f>
        <v>390088750</v>
      </c>
      <c r="C18" s="71">
        <f>SUM(C11:C17)</f>
        <v>0</v>
      </c>
      <c r="D18" s="72">
        <f aca="true" t="shared" si="1" ref="D18:Z18">SUM(D11:D17)</f>
        <v>342193288</v>
      </c>
      <c r="E18" s="73">
        <f t="shared" si="1"/>
        <v>342193288</v>
      </c>
      <c r="F18" s="73">
        <f t="shared" si="1"/>
        <v>27986193</v>
      </c>
      <c r="G18" s="73">
        <f t="shared" si="1"/>
        <v>20012185</v>
      </c>
      <c r="H18" s="73">
        <f t="shared" si="1"/>
        <v>17712468</v>
      </c>
      <c r="I18" s="73">
        <f t="shared" si="1"/>
        <v>65710846</v>
      </c>
      <c r="J18" s="73">
        <f t="shared" si="1"/>
        <v>18029683</v>
      </c>
      <c r="K18" s="73">
        <f t="shared" si="1"/>
        <v>18463763</v>
      </c>
      <c r="L18" s="73">
        <f t="shared" si="1"/>
        <v>20536368</v>
      </c>
      <c r="M18" s="73">
        <f t="shared" si="1"/>
        <v>57029814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122740660</v>
      </c>
      <c r="W18" s="73">
        <f t="shared" si="1"/>
        <v>171096648</v>
      </c>
      <c r="X18" s="73">
        <f t="shared" si="1"/>
        <v>-48355988</v>
      </c>
      <c r="Y18" s="67">
        <f>+IF(W18&lt;&gt;0,(X18/W18)*100,0)</f>
        <v>-28.26238185566324</v>
      </c>
      <c r="Z18" s="74">
        <f t="shared" si="1"/>
        <v>342193288</v>
      </c>
    </row>
    <row r="19" spans="1:26" ht="12.75">
      <c r="A19" s="70" t="s">
        <v>45</v>
      </c>
      <c r="B19" s="75">
        <f>+B10-B18</f>
        <v>-105796903</v>
      </c>
      <c r="C19" s="75">
        <f>+C10-C18</f>
        <v>0</v>
      </c>
      <c r="D19" s="76">
        <f aca="true" t="shared" si="2" ref="D19:Z19">+D10-D18</f>
        <v>-2597997</v>
      </c>
      <c r="E19" s="77">
        <f t="shared" si="2"/>
        <v>-2597997</v>
      </c>
      <c r="F19" s="77">
        <f t="shared" si="2"/>
        <v>62907249</v>
      </c>
      <c r="G19" s="77">
        <f t="shared" si="2"/>
        <v>11993915</v>
      </c>
      <c r="H19" s="77">
        <f t="shared" si="2"/>
        <v>-12749098</v>
      </c>
      <c r="I19" s="77">
        <f t="shared" si="2"/>
        <v>62152066</v>
      </c>
      <c r="J19" s="77">
        <f t="shared" si="2"/>
        <v>-12240945</v>
      </c>
      <c r="K19" s="77">
        <f t="shared" si="2"/>
        <v>3333262</v>
      </c>
      <c r="L19" s="77">
        <f t="shared" si="2"/>
        <v>36564657</v>
      </c>
      <c r="M19" s="77">
        <f t="shared" si="2"/>
        <v>27656974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89809040</v>
      </c>
      <c r="W19" s="77">
        <f>IF(E10=E18,0,W10-W18)</f>
        <v>-18090906</v>
      </c>
      <c r="X19" s="77">
        <f t="shared" si="2"/>
        <v>107899946</v>
      </c>
      <c r="Y19" s="78">
        <f>+IF(W19&lt;&gt;0,(X19/W19)*100,0)</f>
        <v>-596.4319642145065</v>
      </c>
      <c r="Z19" s="79">
        <f t="shared" si="2"/>
        <v>-2597997</v>
      </c>
    </row>
    <row r="20" spans="1:26" ht="12.75">
      <c r="A20" s="58" t="s">
        <v>46</v>
      </c>
      <c r="B20" s="19">
        <v>10690440</v>
      </c>
      <c r="C20" s="19">
        <v>0</v>
      </c>
      <c r="D20" s="59">
        <v>2598000</v>
      </c>
      <c r="E20" s="60">
        <v>2598000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1577000</v>
      </c>
      <c r="X20" s="60">
        <v>-1577000</v>
      </c>
      <c r="Y20" s="61">
        <v>-100</v>
      </c>
      <c r="Z20" s="62">
        <v>2598000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-95106463</v>
      </c>
      <c r="C22" s="86">
        <f>SUM(C19:C21)</f>
        <v>0</v>
      </c>
      <c r="D22" s="87">
        <f aca="true" t="shared" si="3" ref="D22:Z22">SUM(D19:D21)</f>
        <v>3</v>
      </c>
      <c r="E22" s="88">
        <f t="shared" si="3"/>
        <v>3</v>
      </c>
      <c r="F22" s="88">
        <f t="shared" si="3"/>
        <v>62907249</v>
      </c>
      <c r="G22" s="88">
        <f t="shared" si="3"/>
        <v>11993915</v>
      </c>
      <c r="H22" s="88">
        <f t="shared" si="3"/>
        <v>-12749098</v>
      </c>
      <c r="I22" s="88">
        <f t="shared" si="3"/>
        <v>62152066</v>
      </c>
      <c r="J22" s="88">
        <f t="shared" si="3"/>
        <v>-12240945</v>
      </c>
      <c r="K22" s="88">
        <f t="shared" si="3"/>
        <v>3333262</v>
      </c>
      <c r="L22" s="88">
        <f t="shared" si="3"/>
        <v>36564657</v>
      </c>
      <c r="M22" s="88">
        <f t="shared" si="3"/>
        <v>27656974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89809040</v>
      </c>
      <c r="W22" s="88">
        <f t="shared" si="3"/>
        <v>-16513906</v>
      </c>
      <c r="X22" s="88">
        <f t="shared" si="3"/>
        <v>106322946</v>
      </c>
      <c r="Y22" s="89">
        <f>+IF(W22&lt;&gt;0,(X22/W22)*100,0)</f>
        <v>-643.8388713124563</v>
      </c>
      <c r="Z22" s="90">
        <f t="shared" si="3"/>
        <v>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-95106463</v>
      </c>
      <c r="C24" s="75">
        <f>SUM(C22:C23)</f>
        <v>0</v>
      </c>
      <c r="D24" s="76">
        <f aca="true" t="shared" si="4" ref="D24:Z24">SUM(D22:D23)</f>
        <v>3</v>
      </c>
      <c r="E24" s="77">
        <f t="shared" si="4"/>
        <v>3</v>
      </c>
      <c r="F24" s="77">
        <f t="shared" si="4"/>
        <v>62907249</v>
      </c>
      <c r="G24" s="77">
        <f t="shared" si="4"/>
        <v>11993915</v>
      </c>
      <c r="H24" s="77">
        <f t="shared" si="4"/>
        <v>-12749098</v>
      </c>
      <c r="I24" s="77">
        <f t="shared" si="4"/>
        <v>62152066</v>
      </c>
      <c r="J24" s="77">
        <f t="shared" si="4"/>
        <v>-12240945</v>
      </c>
      <c r="K24" s="77">
        <f t="shared" si="4"/>
        <v>3333262</v>
      </c>
      <c r="L24" s="77">
        <f t="shared" si="4"/>
        <v>36564657</v>
      </c>
      <c r="M24" s="77">
        <f t="shared" si="4"/>
        <v>27656974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89809040</v>
      </c>
      <c r="W24" s="77">
        <f t="shared" si="4"/>
        <v>-16513906</v>
      </c>
      <c r="X24" s="77">
        <f t="shared" si="4"/>
        <v>106322946</v>
      </c>
      <c r="Y24" s="78">
        <f>+IF(W24&lt;&gt;0,(X24/W24)*100,0)</f>
        <v>-643.8388713124563</v>
      </c>
      <c r="Z24" s="79">
        <f t="shared" si="4"/>
        <v>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9669585</v>
      </c>
      <c r="C27" s="22">
        <v>0</v>
      </c>
      <c r="D27" s="99">
        <v>43277000</v>
      </c>
      <c r="E27" s="100">
        <v>43277000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21638500</v>
      </c>
      <c r="X27" s="100">
        <v>-21638500</v>
      </c>
      <c r="Y27" s="101">
        <v>-100</v>
      </c>
      <c r="Z27" s="102">
        <v>43277000</v>
      </c>
    </row>
    <row r="28" spans="1:26" ht="12.75">
      <c r="A28" s="103" t="s">
        <v>46</v>
      </c>
      <c r="B28" s="19">
        <v>9655245</v>
      </c>
      <c r="C28" s="19">
        <v>0</v>
      </c>
      <c r="D28" s="59">
        <v>43277000</v>
      </c>
      <c r="E28" s="60">
        <v>43277000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21638500</v>
      </c>
      <c r="X28" s="60">
        <v>-21638500</v>
      </c>
      <c r="Y28" s="61">
        <v>-100</v>
      </c>
      <c r="Z28" s="62">
        <v>43277000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14340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9669585</v>
      </c>
      <c r="C32" s="22">
        <f>SUM(C28:C31)</f>
        <v>0</v>
      </c>
      <c r="D32" s="99">
        <f aca="true" t="shared" si="5" ref="D32:Z32">SUM(D28:D31)</f>
        <v>43277000</v>
      </c>
      <c r="E32" s="100">
        <f t="shared" si="5"/>
        <v>43277000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21638500</v>
      </c>
      <c r="X32" s="100">
        <f t="shared" si="5"/>
        <v>-21638500</v>
      </c>
      <c r="Y32" s="101">
        <f>+IF(W32&lt;&gt;0,(X32/W32)*100,0)</f>
        <v>-100</v>
      </c>
      <c r="Z32" s="102">
        <f t="shared" si="5"/>
        <v>43277000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40816330</v>
      </c>
      <c r="C35" s="19">
        <v>0</v>
      </c>
      <c r="D35" s="59">
        <v>41560067</v>
      </c>
      <c r="E35" s="60">
        <v>41560067</v>
      </c>
      <c r="F35" s="60">
        <v>118819306</v>
      </c>
      <c r="G35" s="60">
        <v>64958765</v>
      </c>
      <c r="H35" s="60">
        <v>51088773</v>
      </c>
      <c r="I35" s="60">
        <v>51088773</v>
      </c>
      <c r="J35" s="60">
        <v>53750436</v>
      </c>
      <c r="K35" s="60">
        <v>45074777</v>
      </c>
      <c r="L35" s="60">
        <v>71258469</v>
      </c>
      <c r="M35" s="60">
        <v>71258469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71258469</v>
      </c>
      <c r="W35" s="60">
        <v>20780034</v>
      </c>
      <c r="X35" s="60">
        <v>50478435</v>
      </c>
      <c r="Y35" s="61">
        <v>242.92</v>
      </c>
      <c r="Z35" s="62">
        <v>41560067</v>
      </c>
    </row>
    <row r="36" spans="1:26" ht="12.75">
      <c r="A36" s="58" t="s">
        <v>57</v>
      </c>
      <c r="B36" s="19">
        <v>86914980</v>
      </c>
      <c r="C36" s="19">
        <v>0</v>
      </c>
      <c r="D36" s="59">
        <v>108315828</v>
      </c>
      <c r="E36" s="60">
        <v>108315828</v>
      </c>
      <c r="F36" s="60">
        <v>87991595</v>
      </c>
      <c r="G36" s="60">
        <v>87270750</v>
      </c>
      <c r="H36" s="60">
        <v>86549905</v>
      </c>
      <c r="I36" s="60">
        <v>86549905</v>
      </c>
      <c r="J36" s="60">
        <v>85829060</v>
      </c>
      <c r="K36" s="60">
        <v>85108215</v>
      </c>
      <c r="L36" s="60">
        <v>84387373</v>
      </c>
      <c r="M36" s="60">
        <v>84387373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84387373</v>
      </c>
      <c r="W36" s="60">
        <v>54157914</v>
      </c>
      <c r="X36" s="60">
        <v>30229459</v>
      </c>
      <c r="Y36" s="61">
        <v>55.82</v>
      </c>
      <c r="Z36" s="62">
        <v>108315828</v>
      </c>
    </row>
    <row r="37" spans="1:26" ht="12.75">
      <c r="A37" s="58" t="s">
        <v>58</v>
      </c>
      <c r="B37" s="19">
        <v>191918286</v>
      </c>
      <c r="C37" s="19">
        <v>0</v>
      </c>
      <c r="D37" s="59">
        <v>123324931</v>
      </c>
      <c r="E37" s="60">
        <v>123324931</v>
      </c>
      <c r="F37" s="60">
        <v>25546374</v>
      </c>
      <c r="G37" s="60">
        <v>113220216</v>
      </c>
      <c r="H37" s="60">
        <v>122312856</v>
      </c>
      <c r="I37" s="60">
        <v>122312856</v>
      </c>
      <c r="J37" s="60">
        <v>154739030</v>
      </c>
      <c r="K37" s="60">
        <v>154305951</v>
      </c>
      <c r="L37" s="60">
        <v>124086732</v>
      </c>
      <c r="M37" s="60">
        <v>124086732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124086732</v>
      </c>
      <c r="W37" s="60">
        <v>61662466</v>
      </c>
      <c r="X37" s="60">
        <v>62424266</v>
      </c>
      <c r="Y37" s="61">
        <v>101.24</v>
      </c>
      <c r="Z37" s="62">
        <v>123324931</v>
      </c>
    </row>
    <row r="38" spans="1:26" ht="12.75">
      <c r="A38" s="58" t="s">
        <v>59</v>
      </c>
      <c r="B38" s="19">
        <v>61824390</v>
      </c>
      <c r="C38" s="19">
        <v>0</v>
      </c>
      <c r="D38" s="59">
        <v>70834543</v>
      </c>
      <c r="E38" s="60">
        <v>70834543</v>
      </c>
      <c r="F38" s="60">
        <v>12303366</v>
      </c>
      <c r="G38" s="60">
        <v>12303366</v>
      </c>
      <c r="H38" s="60">
        <v>12303366</v>
      </c>
      <c r="I38" s="60">
        <v>12303366</v>
      </c>
      <c r="J38" s="60">
        <v>70834543</v>
      </c>
      <c r="K38" s="60">
        <v>70834543</v>
      </c>
      <c r="L38" s="60">
        <v>70834543</v>
      </c>
      <c r="M38" s="60">
        <v>70834543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70834543</v>
      </c>
      <c r="W38" s="60">
        <v>35417272</v>
      </c>
      <c r="X38" s="60">
        <v>35417271</v>
      </c>
      <c r="Y38" s="61">
        <v>100</v>
      </c>
      <c r="Z38" s="62">
        <v>70834543</v>
      </c>
    </row>
    <row r="39" spans="1:26" ht="12.75">
      <c r="A39" s="58" t="s">
        <v>60</v>
      </c>
      <c r="B39" s="19">
        <v>-126011366</v>
      </c>
      <c r="C39" s="19">
        <v>0</v>
      </c>
      <c r="D39" s="59">
        <v>-44283579</v>
      </c>
      <c r="E39" s="60">
        <v>-44283579</v>
      </c>
      <c r="F39" s="60">
        <v>168961161</v>
      </c>
      <c r="G39" s="60">
        <v>26705932</v>
      </c>
      <c r="H39" s="60">
        <v>3022456</v>
      </c>
      <c r="I39" s="60">
        <v>3022456</v>
      </c>
      <c r="J39" s="60">
        <v>-85994077</v>
      </c>
      <c r="K39" s="60">
        <v>-94957502</v>
      </c>
      <c r="L39" s="60">
        <v>-39275433</v>
      </c>
      <c r="M39" s="60">
        <v>-39275433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-39275433</v>
      </c>
      <c r="W39" s="60">
        <v>-22141790</v>
      </c>
      <c r="X39" s="60">
        <v>-17133643</v>
      </c>
      <c r="Y39" s="61">
        <v>77.38</v>
      </c>
      <c r="Z39" s="62">
        <v>-44283579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13369166</v>
      </c>
      <c r="C42" s="19">
        <v>0</v>
      </c>
      <c r="D42" s="59">
        <v>51437515</v>
      </c>
      <c r="E42" s="60">
        <v>51437515</v>
      </c>
      <c r="F42" s="60">
        <v>28418403</v>
      </c>
      <c r="G42" s="60">
        <v>-87399885</v>
      </c>
      <c r="H42" s="60">
        <v>-13694091</v>
      </c>
      <c r="I42" s="60">
        <v>-72675573</v>
      </c>
      <c r="J42" s="60">
        <v>-1729117</v>
      </c>
      <c r="K42" s="60">
        <v>5552527</v>
      </c>
      <c r="L42" s="60">
        <v>26139326</v>
      </c>
      <c r="M42" s="60">
        <v>29962736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-42712837</v>
      </c>
      <c r="W42" s="60">
        <v>80962318</v>
      </c>
      <c r="X42" s="60">
        <v>-123675155</v>
      </c>
      <c r="Y42" s="61">
        <v>-152.76</v>
      </c>
      <c r="Z42" s="62">
        <v>51437515</v>
      </c>
    </row>
    <row r="43" spans="1:26" ht="12.75">
      <c r="A43" s="58" t="s">
        <v>63</v>
      </c>
      <c r="B43" s="19">
        <v>-14340</v>
      </c>
      <c r="C43" s="19">
        <v>0</v>
      </c>
      <c r="D43" s="59">
        <v>-43277000</v>
      </c>
      <c r="E43" s="60">
        <v>-43277000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-10819250</v>
      </c>
      <c r="X43" s="60">
        <v>10819250</v>
      </c>
      <c r="Y43" s="61">
        <v>-100</v>
      </c>
      <c r="Z43" s="62">
        <v>-43277000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-6113053</v>
      </c>
      <c r="C45" s="22">
        <v>0</v>
      </c>
      <c r="D45" s="99">
        <v>-118239485</v>
      </c>
      <c r="E45" s="100">
        <v>-118239485</v>
      </c>
      <c r="F45" s="100">
        <v>100423992</v>
      </c>
      <c r="G45" s="100">
        <v>13024107</v>
      </c>
      <c r="H45" s="100">
        <v>-669984</v>
      </c>
      <c r="I45" s="100">
        <v>-669984</v>
      </c>
      <c r="J45" s="100">
        <v>-2399101</v>
      </c>
      <c r="K45" s="100">
        <v>3153426</v>
      </c>
      <c r="L45" s="100">
        <v>29292752</v>
      </c>
      <c r="M45" s="100">
        <v>29292752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29292752</v>
      </c>
      <c r="W45" s="100">
        <v>-56256932</v>
      </c>
      <c r="X45" s="100">
        <v>85549684</v>
      </c>
      <c r="Y45" s="101">
        <v>-152.07</v>
      </c>
      <c r="Z45" s="102">
        <v>-118239485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228640</v>
      </c>
      <c r="C49" s="52">
        <v>0</v>
      </c>
      <c r="D49" s="129">
        <v>231098</v>
      </c>
      <c r="E49" s="54">
        <v>212084</v>
      </c>
      <c r="F49" s="54">
        <v>0</v>
      </c>
      <c r="G49" s="54">
        <v>0</v>
      </c>
      <c r="H49" s="54">
        <v>0</v>
      </c>
      <c r="I49" s="54">
        <v>16648884</v>
      </c>
      <c r="J49" s="54">
        <v>0</v>
      </c>
      <c r="K49" s="54">
        <v>0</v>
      </c>
      <c r="L49" s="54">
        <v>0</v>
      </c>
      <c r="M49" s="54">
        <v>151624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197330</v>
      </c>
      <c r="W49" s="54">
        <v>1131997</v>
      </c>
      <c r="X49" s="54">
        <v>26241201</v>
      </c>
      <c r="Y49" s="54">
        <v>45042858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6691744</v>
      </c>
      <c r="C51" s="52">
        <v>0</v>
      </c>
      <c r="D51" s="129">
        <v>2417391</v>
      </c>
      <c r="E51" s="54">
        <v>4449735</v>
      </c>
      <c r="F51" s="54">
        <v>0</v>
      </c>
      <c r="G51" s="54">
        <v>0</v>
      </c>
      <c r="H51" s="54">
        <v>0</v>
      </c>
      <c r="I51" s="54">
        <v>2373516</v>
      </c>
      <c r="J51" s="54">
        <v>0</v>
      </c>
      <c r="K51" s="54">
        <v>0</v>
      </c>
      <c r="L51" s="54">
        <v>0</v>
      </c>
      <c r="M51" s="54">
        <v>29773944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45706330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33.55420717016245</v>
      </c>
      <c r="C58" s="5">
        <f>IF(C67=0,0,+(C76/C67)*100)</f>
        <v>0</v>
      </c>
      <c r="D58" s="6">
        <f aca="true" t="shared" si="6" ref="D58:Z58">IF(D67=0,0,+(D76/D67)*100)</f>
        <v>100.00016645997887</v>
      </c>
      <c r="E58" s="7">
        <f t="shared" si="6"/>
        <v>100.00016645997887</v>
      </c>
      <c r="F58" s="7">
        <f t="shared" si="6"/>
        <v>100</v>
      </c>
      <c r="G58" s="7">
        <f t="shared" si="6"/>
        <v>100</v>
      </c>
      <c r="H58" s="7">
        <f t="shared" si="6"/>
        <v>179.54339687278244</v>
      </c>
      <c r="I58" s="7">
        <f t="shared" si="6"/>
        <v>118.78919593778359</v>
      </c>
      <c r="J58" s="7">
        <f t="shared" si="6"/>
        <v>41.19747085896168</v>
      </c>
      <c r="K58" s="7">
        <f t="shared" si="6"/>
        <v>100</v>
      </c>
      <c r="L58" s="7">
        <f t="shared" si="6"/>
        <v>100</v>
      </c>
      <c r="M58" s="7">
        <f t="shared" si="6"/>
        <v>77.99342158214705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104.50820364961446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100.00016645997887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36.85599761497239</v>
      </c>
      <c r="C60" s="12">
        <f t="shared" si="7"/>
        <v>0</v>
      </c>
      <c r="D60" s="3">
        <f t="shared" si="7"/>
        <v>100.00016645997887</v>
      </c>
      <c r="E60" s="13">
        <f t="shared" si="7"/>
        <v>100.00016645997887</v>
      </c>
      <c r="F60" s="13">
        <f t="shared" si="7"/>
        <v>100</v>
      </c>
      <c r="G60" s="13">
        <f t="shared" si="7"/>
        <v>100</v>
      </c>
      <c r="H60" s="13">
        <f t="shared" si="7"/>
        <v>179.54339687278244</v>
      </c>
      <c r="I60" s="13">
        <f t="shared" si="7"/>
        <v>118.78919593778359</v>
      </c>
      <c r="J60" s="13">
        <f t="shared" si="7"/>
        <v>41.19747085896168</v>
      </c>
      <c r="K60" s="13">
        <f t="shared" si="7"/>
        <v>100</v>
      </c>
      <c r="L60" s="13">
        <f t="shared" si="7"/>
        <v>100</v>
      </c>
      <c r="M60" s="13">
        <f t="shared" si="7"/>
        <v>77.99342158214705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104.50820364961446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100.00016645997887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36.85599761497239</v>
      </c>
      <c r="C65" s="12">
        <f t="shared" si="7"/>
        <v>0</v>
      </c>
      <c r="D65" s="3">
        <f t="shared" si="7"/>
        <v>100.00016645997887</v>
      </c>
      <c r="E65" s="13">
        <f t="shared" si="7"/>
        <v>100.00016645997887</v>
      </c>
      <c r="F65" s="13">
        <f t="shared" si="7"/>
        <v>100</v>
      </c>
      <c r="G65" s="13">
        <f t="shared" si="7"/>
        <v>100</v>
      </c>
      <c r="H65" s="13">
        <f t="shared" si="7"/>
        <v>179.54339687278244</v>
      </c>
      <c r="I65" s="13">
        <f t="shared" si="7"/>
        <v>118.78919593778359</v>
      </c>
      <c r="J65" s="13">
        <f t="shared" si="7"/>
        <v>41.19747085896168</v>
      </c>
      <c r="K65" s="13">
        <f t="shared" si="7"/>
        <v>100</v>
      </c>
      <c r="L65" s="13">
        <f t="shared" si="7"/>
        <v>100</v>
      </c>
      <c r="M65" s="13">
        <f t="shared" si="7"/>
        <v>77.99342158214705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104.50820364961446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100.00016645997887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4155917</v>
      </c>
      <c r="C67" s="24"/>
      <c r="D67" s="25">
        <v>600745</v>
      </c>
      <c r="E67" s="26">
        <v>600745</v>
      </c>
      <c r="F67" s="26">
        <v>188300</v>
      </c>
      <c r="G67" s="26">
        <v>75984</v>
      </c>
      <c r="H67" s="26">
        <v>81734</v>
      </c>
      <c r="I67" s="26">
        <v>346018</v>
      </c>
      <c r="J67" s="26">
        <v>69747</v>
      </c>
      <c r="K67" s="26">
        <v>35836</v>
      </c>
      <c r="L67" s="26">
        <v>80784</v>
      </c>
      <c r="M67" s="26">
        <v>186367</v>
      </c>
      <c r="N67" s="26"/>
      <c r="O67" s="26"/>
      <c r="P67" s="26"/>
      <c r="Q67" s="26"/>
      <c r="R67" s="26"/>
      <c r="S67" s="26"/>
      <c r="T67" s="26"/>
      <c r="U67" s="26"/>
      <c r="V67" s="26">
        <v>532385</v>
      </c>
      <c r="W67" s="26">
        <v>318700</v>
      </c>
      <c r="X67" s="26"/>
      <c r="Y67" s="25"/>
      <c r="Z67" s="27">
        <v>600745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3783604</v>
      </c>
      <c r="C69" s="19"/>
      <c r="D69" s="20">
        <v>600745</v>
      </c>
      <c r="E69" s="21">
        <v>600745</v>
      </c>
      <c r="F69" s="21">
        <v>188300</v>
      </c>
      <c r="G69" s="21">
        <v>75984</v>
      </c>
      <c r="H69" s="21">
        <v>81734</v>
      </c>
      <c r="I69" s="21">
        <v>346018</v>
      </c>
      <c r="J69" s="21">
        <v>69747</v>
      </c>
      <c r="K69" s="21">
        <v>35836</v>
      </c>
      <c r="L69" s="21">
        <v>80784</v>
      </c>
      <c r="M69" s="21">
        <v>186367</v>
      </c>
      <c r="N69" s="21"/>
      <c r="O69" s="21"/>
      <c r="P69" s="21"/>
      <c r="Q69" s="21"/>
      <c r="R69" s="21"/>
      <c r="S69" s="21"/>
      <c r="T69" s="21"/>
      <c r="U69" s="21"/>
      <c r="V69" s="21">
        <v>532385</v>
      </c>
      <c r="W69" s="21">
        <v>318700</v>
      </c>
      <c r="X69" s="21"/>
      <c r="Y69" s="20"/>
      <c r="Z69" s="23">
        <v>600745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3783604</v>
      </c>
      <c r="C74" s="19"/>
      <c r="D74" s="20">
        <v>600745</v>
      </c>
      <c r="E74" s="21">
        <v>600745</v>
      </c>
      <c r="F74" s="21">
        <v>188300</v>
      </c>
      <c r="G74" s="21">
        <v>75984</v>
      </c>
      <c r="H74" s="21">
        <v>81734</v>
      </c>
      <c r="I74" s="21">
        <v>346018</v>
      </c>
      <c r="J74" s="21">
        <v>69747</v>
      </c>
      <c r="K74" s="21">
        <v>35836</v>
      </c>
      <c r="L74" s="21">
        <v>80784</v>
      </c>
      <c r="M74" s="21">
        <v>186367</v>
      </c>
      <c r="N74" s="21"/>
      <c r="O74" s="21"/>
      <c r="P74" s="21"/>
      <c r="Q74" s="21"/>
      <c r="R74" s="21"/>
      <c r="S74" s="21"/>
      <c r="T74" s="21"/>
      <c r="U74" s="21"/>
      <c r="V74" s="21">
        <v>532385</v>
      </c>
      <c r="W74" s="21">
        <v>318700</v>
      </c>
      <c r="X74" s="21"/>
      <c r="Y74" s="20"/>
      <c r="Z74" s="23">
        <v>600745</v>
      </c>
    </row>
    <row r="75" spans="1:26" ht="12.75" hidden="1">
      <c r="A75" s="40" t="s">
        <v>110</v>
      </c>
      <c r="B75" s="28">
        <v>372313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1394485</v>
      </c>
      <c r="C76" s="32"/>
      <c r="D76" s="33">
        <v>600746</v>
      </c>
      <c r="E76" s="34">
        <v>600746</v>
      </c>
      <c r="F76" s="34">
        <v>188300</v>
      </c>
      <c r="G76" s="34">
        <v>75984</v>
      </c>
      <c r="H76" s="34">
        <v>146748</v>
      </c>
      <c r="I76" s="34">
        <v>411032</v>
      </c>
      <c r="J76" s="34">
        <v>28734</v>
      </c>
      <c r="K76" s="34">
        <v>35836</v>
      </c>
      <c r="L76" s="34">
        <v>80784</v>
      </c>
      <c r="M76" s="34">
        <v>145354</v>
      </c>
      <c r="N76" s="34"/>
      <c r="O76" s="34"/>
      <c r="P76" s="34"/>
      <c r="Q76" s="34"/>
      <c r="R76" s="34"/>
      <c r="S76" s="34"/>
      <c r="T76" s="34"/>
      <c r="U76" s="34"/>
      <c r="V76" s="34">
        <v>556386</v>
      </c>
      <c r="W76" s="34">
        <v>318700</v>
      </c>
      <c r="X76" s="34"/>
      <c r="Y76" s="33"/>
      <c r="Z76" s="35">
        <v>600746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1394485</v>
      </c>
      <c r="C78" s="19"/>
      <c r="D78" s="20">
        <v>600746</v>
      </c>
      <c r="E78" s="21">
        <v>600746</v>
      </c>
      <c r="F78" s="21">
        <v>188300</v>
      </c>
      <c r="G78" s="21">
        <v>75984</v>
      </c>
      <c r="H78" s="21">
        <v>146748</v>
      </c>
      <c r="I78" s="21">
        <v>411032</v>
      </c>
      <c r="J78" s="21">
        <v>28734</v>
      </c>
      <c r="K78" s="21">
        <v>35836</v>
      </c>
      <c r="L78" s="21">
        <v>80784</v>
      </c>
      <c r="M78" s="21">
        <v>145354</v>
      </c>
      <c r="N78" s="21"/>
      <c r="O78" s="21"/>
      <c r="P78" s="21"/>
      <c r="Q78" s="21"/>
      <c r="R78" s="21"/>
      <c r="S78" s="21"/>
      <c r="T78" s="21"/>
      <c r="U78" s="21"/>
      <c r="V78" s="21">
        <v>556386</v>
      </c>
      <c r="W78" s="21">
        <v>318700</v>
      </c>
      <c r="X78" s="21"/>
      <c r="Y78" s="20"/>
      <c r="Z78" s="23">
        <v>600746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1394485</v>
      </c>
      <c r="C83" s="19"/>
      <c r="D83" s="20">
        <v>600746</v>
      </c>
      <c r="E83" s="21">
        <v>600746</v>
      </c>
      <c r="F83" s="21">
        <v>188300</v>
      </c>
      <c r="G83" s="21">
        <v>75984</v>
      </c>
      <c r="H83" s="21">
        <v>146748</v>
      </c>
      <c r="I83" s="21">
        <v>411032</v>
      </c>
      <c r="J83" s="21">
        <v>28734</v>
      </c>
      <c r="K83" s="21">
        <v>35836</v>
      </c>
      <c r="L83" s="21">
        <v>80784</v>
      </c>
      <c r="M83" s="21">
        <v>145354</v>
      </c>
      <c r="N83" s="21"/>
      <c r="O83" s="21"/>
      <c r="P83" s="21"/>
      <c r="Q83" s="21"/>
      <c r="R83" s="21"/>
      <c r="S83" s="21"/>
      <c r="T83" s="21"/>
      <c r="U83" s="21"/>
      <c r="V83" s="21">
        <v>556386</v>
      </c>
      <c r="W83" s="21">
        <v>318700</v>
      </c>
      <c r="X83" s="21"/>
      <c r="Y83" s="20"/>
      <c r="Z83" s="23">
        <v>600746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500000</v>
      </c>
      <c r="Y40" s="345">
        <f t="shared" si="9"/>
        <v>-500000</v>
      </c>
      <c r="Z40" s="336">
        <f>+IF(X40&lt;&gt;0,+(Y40/X40)*100,0)</f>
        <v>-100</v>
      </c>
      <c r="AA40" s="350">
        <f>SUM(AA41:AA49)</f>
        <v>1000000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</v>
      </c>
      <c r="Y49" s="53">
        <v>-500000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1000000</v>
      </c>
      <c r="F60" s="264">
        <f t="shared" si="14"/>
        <v>1000000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500000</v>
      </c>
      <c r="Y60" s="264">
        <f t="shared" si="14"/>
        <v>-500000</v>
      </c>
      <c r="Z60" s="337">
        <f>+IF(X60&lt;&gt;0,+(Y60/X60)*100,0)</f>
        <v>-100</v>
      </c>
      <c r="AA60" s="232">
        <f>+AA57+AA54+AA51+AA40+AA37+AA34+AA22+AA5</f>
        <v>1000000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133344575</v>
      </c>
      <c r="D5" s="153">
        <f>SUM(D6:D8)</f>
        <v>0</v>
      </c>
      <c r="E5" s="154">
        <f t="shared" si="0"/>
        <v>163615730</v>
      </c>
      <c r="F5" s="100">
        <f t="shared" si="0"/>
        <v>163615730</v>
      </c>
      <c r="G5" s="100">
        <f t="shared" si="0"/>
        <v>28718541</v>
      </c>
      <c r="H5" s="100">
        <f t="shared" si="0"/>
        <v>25143937</v>
      </c>
      <c r="I5" s="100">
        <f t="shared" si="0"/>
        <v>4868491</v>
      </c>
      <c r="J5" s="100">
        <f t="shared" si="0"/>
        <v>58730969</v>
      </c>
      <c r="K5" s="100">
        <f t="shared" si="0"/>
        <v>1263411</v>
      </c>
      <c r="L5" s="100">
        <f t="shared" si="0"/>
        <v>8230655</v>
      </c>
      <c r="M5" s="100">
        <f t="shared" si="0"/>
        <v>20525111</v>
      </c>
      <c r="N5" s="100">
        <f t="shared" si="0"/>
        <v>30019177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88750146</v>
      </c>
      <c r="X5" s="100">
        <f t="shared" si="0"/>
        <v>84176053</v>
      </c>
      <c r="Y5" s="100">
        <f t="shared" si="0"/>
        <v>4574093</v>
      </c>
      <c r="Z5" s="137">
        <f>+IF(X5&lt;&gt;0,+(Y5/X5)*100,0)</f>
        <v>5.433959941077304</v>
      </c>
      <c r="AA5" s="153">
        <f>SUM(AA6:AA8)</f>
        <v>163615730</v>
      </c>
    </row>
    <row r="6" spans="1:27" ht="12.75">
      <c r="A6" s="138" t="s">
        <v>75</v>
      </c>
      <c r="B6" s="136"/>
      <c r="C6" s="155">
        <v>70207099</v>
      </c>
      <c r="D6" s="155"/>
      <c r="E6" s="156">
        <v>7632015</v>
      </c>
      <c r="F6" s="60">
        <v>7632015</v>
      </c>
      <c r="G6" s="60">
        <v>9839138</v>
      </c>
      <c r="H6" s="60">
        <v>24000000</v>
      </c>
      <c r="I6" s="60"/>
      <c r="J6" s="60">
        <v>33839138</v>
      </c>
      <c r="K6" s="60"/>
      <c r="L6" s="60">
        <v>1788870</v>
      </c>
      <c r="M6" s="60">
        <v>6178397</v>
      </c>
      <c r="N6" s="60">
        <v>7967267</v>
      </c>
      <c r="O6" s="60"/>
      <c r="P6" s="60"/>
      <c r="Q6" s="60"/>
      <c r="R6" s="60"/>
      <c r="S6" s="60"/>
      <c r="T6" s="60"/>
      <c r="U6" s="60"/>
      <c r="V6" s="60"/>
      <c r="W6" s="60">
        <v>41806405</v>
      </c>
      <c r="X6" s="60">
        <v>3768191</v>
      </c>
      <c r="Y6" s="60">
        <v>38038214</v>
      </c>
      <c r="Z6" s="140">
        <v>1009.46</v>
      </c>
      <c r="AA6" s="155">
        <v>7632015</v>
      </c>
    </row>
    <row r="7" spans="1:27" ht="12.75">
      <c r="A7" s="138" t="s">
        <v>76</v>
      </c>
      <c r="B7" s="136"/>
      <c r="C7" s="157">
        <v>29688003</v>
      </c>
      <c r="D7" s="157"/>
      <c r="E7" s="158">
        <v>155983715</v>
      </c>
      <c r="F7" s="159">
        <v>155983715</v>
      </c>
      <c r="G7" s="159">
        <v>9943676</v>
      </c>
      <c r="H7" s="159">
        <v>1087314</v>
      </c>
      <c r="I7" s="159">
        <v>4816929</v>
      </c>
      <c r="J7" s="159">
        <v>15847919</v>
      </c>
      <c r="K7" s="159">
        <v>1003439</v>
      </c>
      <c r="L7" s="159">
        <v>4751584</v>
      </c>
      <c r="M7" s="159">
        <v>5884736</v>
      </c>
      <c r="N7" s="159">
        <v>11639759</v>
      </c>
      <c r="O7" s="159"/>
      <c r="P7" s="159"/>
      <c r="Q7" s="159"/>
      <c r="R7" s="159"/>
      <c r="S7" s="159"/>
      <c r="T7" s="159"/>
      <c r="U7" s="159"/>
      <c r="V7" s="159"/>
      <c r="W7" s="159">
        <v>27487678</v>
      </c>
      <c r="X7" s="159">
        <v>18032494</v>
      </c>
      <c r="Y7" s="159">
        <v>9455184</v>
      </c>
      <c r="Z7" s="141">
        <v>52.43</v>
      </c>
      <c r="AA7" s="157">
        <v>155983715</v>
      </c>
    </row>
    <row r="8" spans="1:27" ht="12.75">
      <c r="A8" s="138" t="s">
        <v>77</v>
      </c>
      <c r="B8" s="136"/>
      <c r="C8" s="155">
        <v>33449473</v>
      </c>
      <c r="D8" s="155"/>
      <c r="E8" s="156"/>
      <c r="F8" s="60"/>
      <c r="G8" s="60">
        <v>8935727</v>
      </c>
      <c r="H8" s="60">
        <v>56623</v>
      </c>
      <c r="I8" s="60">
        <v>51562</v>
      </c>
      <c r="J8" s="60">
        <v>9043912</v>
      </c>
      <c r="K8" s="60">
        <v>259972</v>
      </c>
      <c r="L8" s="60">
        <v>1690201</v>
      </c>
      <c r="M8" s="60">
        <v>8461978</v>
      </c>
      <c r="N8" s="60">
        <v>10412151</v>
      </c>
      <c r="O8" s="60"/>
      <c r="P8" s="60"/>
      <c r="Q8" s="60"/>
      <c r="R8" s="60"/>
      <c r="S8" s="60"/>
      <c r="T8" s="60"/>
      <c r="U8" s="60"/>
      <c r="V8" s="60"/>
      <c r="W8" s="60">
        <v>19456063</v>
      </c>
      <c r="X8" s="60">
        <v>62375368</v>
      </c>
      <c r="Y8" s="60">
        <v>-42919305</v>
      </c>
      <c r="Z8" s="140">
        <v>-68.81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132125951</v>
      </c>
      <c r="D9" s="153">
        <f>SUM(D10:D14)</f>
        <v>0</v>
      </c>
      <c r="E9" s="154">
        <f t="shared" si="1"/>
        <v>141022436</v>
      </c>
      <c r="F9" s="100">
        <f t="shared" si="1"/>
        <v>141022436</v>
      </c>
      <c r="G9" s="100">
        <f t="shared" si="1"/>
        <v>52549050</v>
      </c>
      <c r="H9" s="100">
        <f t="shared" si="1"/>
        <v>4753584</v>
      </c>
      <c r="I9" s="100">
        <f t="shared" si="1"/>
        <v>81734</v>
      </c>
      <c r="J9" s="100">
        <f t="shared" si="1"/>
        <v>57384368</v>
      </c>
      <c r="K9" s="100">
        <f t="shared" si="1"/>
        <v>489747</v>
      </c>
      <c r="L9" s="100">
        <f t="shared" si="1"/>
        <v>11310439</v>
      </c>
      <c r="M9" s="100">
        <f t="shared" si="1"/>
        <v>28267679</v>
      </c>
      <c r="N9" s="100">
        <f t="shared" si="1"/>
        <v>40067865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97452233</v>
      </c>
      <c r="X9" s="100">
        <f t="shared" si="1"/>
        <v>57825060</v>
      </c>
      <c r="Y9" s="100">
        <f t="shared" si="1"/>
        <v>39627173</v>
      </c>
      <c r="Z9" s="137">
        <f>+IF(X9&lt;&gt;0,+(Y9/X9)*100,0)</f>
        <v>68.52941095089223</v>
      </c>
      <c r="AA9" s="153">
        <f>SUM(AA10:AA14)</f>
        <v>141022436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82930631</v>
      </c>
      <c r="D12" s="155"/>
      <c r="E12" s="156">
        <v>102970697</v>
      </c>
      <c r="F12" s="60">
        <v>102970697</v>
      </c>
      <c r="G12" s="60">
        <v>40192480</v>
      </c>
      <c r="H12" s="60">
        <v>75984</v>
      </c>
      <c r="I12" s="60">
        <v>81734</v>
      </c>
      <c r="J12" s="60">
        <v>40350198</v>
      </c>
      <c r="K12" s="60">
        <v>69747</v>
      </c>
      <c r="L12" s="60">
        <v>5945472</v>
      </c>
      <c r="M12" s="60">
        <v>20491484</v>
      </c>
      <c r="N12" s="60">
        <v>26506703</v>
      </c>
      <c r="O12" s="60"/>
      <c r="P12" s="60"/>
      <c r="Q12" s="60"/>
      <c r="R12" s="60"/>
      <c r="S12" s="60"/>
      <c r="T12" s="60"/>
      <c r="U12" s="60"/>
      <c r="V12" s="60"/>
      <c r="W12" s="60">
        <v>66856901</v>
      </c>
      <c r="X12" s="60">
        <v>38783211</v>
      </c>
      <c r="Y12" s="60">
        <v>28073690</v>
      </c>
      <c r="Z12" s="140">
        <v>72.39</v>
      </c>
      <c r="AA12" s="155">
        <v>102970697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49195320</v>
      </c>
      <c r="D14" s="157"/>
      <c r="E14" s="158">
        <v>38051739</v>
      </c>
      <c r="F14" s="159">
        <v>38051739</v>
      </c>
      <c r="G14" s="159">
        <v>12356570</v>
      </c>
      <c r="H14" s="159">
        <v>4677600</v>
      </c>
      <c r="I14" s="159"/>
      <c r="J14" s="159">
        <v>17034170</v>
      </c>
      <c r="K14" s="159">
        <v>420000</v>
      </c>
      <c r="L14" s="159">
        <v>5364967</v>
      </c>
      <c r="M14" s="159">
        <v>7776195</v>
      </c>
      <c r="N14" s="159">
        <v>13561162</v>
      </c>
      <c r="O14" s="159"/>
      <c r="P14" s="159"/>
      <c r="Q14" s="159"/>
      <c r="R14" s="159"/>
      <c r="S14" s="159"/>
      <c r="T14" s="159"/>
      <c r="U14" s="159"/>
      <c r="V14" s="159"/>
      <c r="W14" s="159">
        <v>30595332</v>
      </c>
      <c r="X14" s="159">
        <v>19041849</v>
      </c>
      <c r="Y14" s="159">
        <v>11553483</v>
      </c>
      <c r="Z14" s="141">
        <v>60.67</v>
      </c>
      <c r="AA14" s="157">
        <v>38051739</v>
      </c>
    </row>
    <row r="15" spans="1:27" ht="12.75">
      <c r="A15" s="135" t="s">
        <v>84</v>
      </c>
      <c r="B15" s="142"/>
      <c r="C15" s="153">
        <f aca="true" t="shared" si="2" ref="C15:Y15">SUM(C16:C18)</f>
        <v>29511761</v>
      </c>
      <c r="D15" s="153">
        <f>SUM(D16:D18)</f>
        <v>0</v>
      </c>
      <c r="E15" s="154">
        <f t="shared" si="2"/>
        <v>37555125</v>
      </c>
      <c r="F15" s="100">
        <f t="shared" si="2"/>
        <v>37555125</v>
      </c>
      <c r="G15" s="100">
        <f t="shared" si="2"/>
        <v>9625851</v>
      </c>
      <c r="H15" s="100">
        <f t="shared" si="2"/>
        <v>2108579</v>
      </c>
      <c r="I15" s="100">
        <f t="shared" si="2"/>
        <v>13145</v>
      </c>
      <c r="J15" s="100">
        <f t="shared" si="2"/>
        <v>11747575</v>
      </c>
      <c r="K15" s="100">
        <f t="shared" si="2"/>
        <v>4035580</v>
      </c>
      <c r="L15" s="100">
        <f t="shared" si="2"/>
        <v>2255931</v>
      </c>
      <c r="M15" s="100">
        <f t="shared" si="2"/>
        <v>8308235</v>
      </c>
      <c r="N15" s="100">
        <f t="shared" si="2"/>
        <v>14599746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26347321</v>
      </c>
      <c r="X15" s="100">
        <f t="shared" si="2"/>
        <v>13801312</v>
      </c>
      <c r="Y15" s="100">
        <f t="shared" si="2"/>
        <v>12546009</v>
      </c>
      <c r="Z15" s="137">
        <f>+IF(X15&lt;&gt;0,+(Y15/X15)*100,0)</f>
        <v>90.90446618408453</v>
      </c>
      <c r="AA15" s="153">
        <f>SUM(AA16:AA18)</f>
        <v>37555125</v>
      </c>
    </row>
    <row r="16" spans="1:27" ht="12.75">
      <c r="A16" s="138" t="s">
        <v>85</v>
      </c>
      <c r="B16" s="136"/>
      <c r="C16" s="155">
        <v>29511761</v>
      </c>
      <c r="D16" s="155"/>
      <c r="E16" s="156">
        <v>37555125</v>
      </c>
      <c r="F16" s="60">
        <v>37555125</v>
      </c>
      <c r="G16" s="60">
        <v>9625851</v>
      </c>
      <c r="H16" s="60">
        <v>2108579</v>
      </c>
      <c r="I16" s="60">
        <v>13145</v>
      </c>
      <c r="J16" s="60">
        <v>11747575</v>
      </c>
      <c r="K16" s="60">
        <v>4035580</v>
      </c>
      <c r="L16" s="60">
        <v>2255931</v>
      </c>
      <c r="M16" s="60">
        <v>8308235</v>
      </c>
      <c r="N16" s="60">
        <v>14599746</v>
      </c>
      <c r="O16" s="60"/>
      <c r="P16" s="60"/>
      <c r="Q16" s="60"/>
      <c r="R16" s="60"/>
      <c r="S16" s="60"/>
      <c r="T16" s="60"/>
      <c r="U16" s="60"/>
      <c r="V16" s="60"/>
      <c r="W16" s="60">
        <v>26347321</v>
      </c>
      <c r="X16" s="60">
        <v>13801312</v>
      </c>
      <c r="Y16" s="60">
        <v>12546009</v>
      </c>
      <c r="Z16" s="140">
        <v>90.9</v>
      </c>
      <c r="AA16" s="155">
        <v>37555125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294982287</v>
      </c>
      <c r="D25" s="168">
        <f>+D5+D9+D15+D19+D24</f>
        <v>0</v>
      </c>
      <c r="E25" s="169">
        <f t="shared" si="4"/>
        <v>342193291</v>
      </c>
      <c r="F25" s="73">
        <f t="shared" si="4"/>
        <v>342193291</v>
      </c>
      <c r="G25" s="73">
        <f t="shared" si="4"/>
        <v>90893442</v>
      </c>
      <c r="H25" s="73">
        <f t="shared" si="4"/>
        <v>32006100</v>
      </c>
      <c r="I25" s="73">
        <f t="shared" si="4"/>
        <v>4963370</v>
      </c>
      <c r="J25" s="73">
        <f t="shared" si="4"/>
        <v>127862912</v>
      </c>
      <c r="K25" s="73">
        <f t="shared" si="4"/>
        <v>5788738</v>
      </c>
      <c r="L25" s="73">
        <f t="shared" si="4"/>
        <v>21797025</v>
      </c>
      <c r="M25" s="73">
        <f t="shared" si="4"/>
        <v>57101025</v>
      </c>
      <c r="N25" s="73">
        <f t="shared" si="4"/>
        <v>84686788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212549700</v>
      </c>
      <c r="X25" s="73">
        <f t="shared" si="4"/>
        <v>155802425</v>
      </c>
      <c r="Y25" s="73">
        <f t="shared" si="4"/>
        <v>56747275</v>
      </c>
      <c r="Z25" s="170">
        <f>+IF(X25&lt;&gt;0,+(Y25/X25)*100,0)</f>
        <v>36.42258777422752</v>
      </c>
      <c r="AA25" s="168">
        <f>+AA5+AA9+AA15+AA19+AA24</f>
        <v>342193291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224843155</v>
      </c>
      <c r="D28" s="153">
        <f>SUM(D29:D31)</f>
        <v>0</v>
      </c>
      <c r="E28" s="154">
        <f t="shared" si="5"/>
        <v>172448074</v>
      </c>
      <c r="F28" s="100">
        <f t="shared" si="5"/>
        <v>172448074</v>
      </c>
      <c r="G28" s="100">
        <f t="shared" si="5"/>
        <v>11852488</v>
      </c>
      <c r="H28" s="100">
        <f t="shared" si="5"/>
        <v>8473409</v>
      </c>
      <c r="I28" s="100">
        <f t="shared" si="5"/>
        <v>6991328</v>
      </c>
      <c r="J28" s="100">
        <f t="shared" si="5"/>
        <v>27317225</v>
      </c>
      <c r="K28" s="100">
        <f t="shared" si="5"/>
        <v>5029198</v>
      </c>
      <c r="L28" s="100">
        <f t="shared" si="5"/>
        <v>5382900</v>
      </c>
      <c r="M28" s="100">
        <f t="shared" si="5"/>
        <v>6062863</v>
      </c>
      <c r="N28" s="100">
        <f t="shared" si="5"/>
        <v>16474961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43792186</v>
      </c>
      <c r="X28" s="100">
        <f t="shared" si="5"/>
        <v>60004457</v>
      </c>
      <c r="Y28" s="100">
        <f t="shared" si="5"/>
        <v>-16212271</v>
      </c>
      <c r="Z28" s="137">
        <f>+IF(X28&lt;&gt;0,+(Y28/X28)*100,0)</f>
        <v>-27.01844464653684</v>
      </c>
      <c r="AA28" s="153">
        <f>SUM(AA29:AA31)</f>
        <v>172448074</v>
      </c>
    </row>
    <row r="29" spans="1:27" ht="12.75">
      <c r="A29" s="138" t="s">
        <v>75</v>
      </c>
      <c r="B29" s="136"/>
      <c r="C29" s="155">
        <v>59783483</v>
      </c>
      <c r="D29" s="155"/>
      <c r="E29" s="156">
        <v>25554262</v>
      </c>
      <c r="F29" s="60">
        <v>25554262</v>
      </c>
      <c r="G29" s="60">
        <v>2795571</v>
      </c>
      <c r="H29" s="60">
        <v>3549505</v>
      </c>
      <c r="I29" s="60">
        <v>2589933</v>
      </c>
      <c r="J29" s="60">
        <v>8935009</v>
      </c>
      <c r="K29" s="60">
        <v>2486189</v>
      </c>
      <c r="L29" s="60">
        <v>2510780</v>
      </c>
      <c r="M29" s="60">
        <v>3012403</v>
      </c>
      <c r="N29" s="60">
        <v>8009372</v>
      </c>
      <c r="O29" s="60"/>
      <c r="P29" s="60"/>
      <c r="Q29" s="60"/>
      <c r="R29" s="60"/>
      <c r="S29" s="60"/>
      <c r="T29" s="60"/>
      <c r="U29" s="60"/>
      <c r="V29" s="60"/>
      <c r="W29" s="60">
        <v>16944381</v>
      </c>
      <c r="X29" s="60">
        <v>10508993</v>
      </c>
      <c r="Y29" s="60">
        <v>6435388</v>
      </c>
      <c r="Z29" s="140">
        <v>61.24</v>
      </c>
      <c r="AA29" s="155">
        <v>25554262</v>
      </c>
    </row>
    <row r="30" spans="1:27" ht="12.75">
      <c r="A30" s="138" t="s">
        <v>76</v>
      </c>
      <c r="B30" s="136"/>
      <c r="C30" s="157">
        <v>120861141</v>
      </c>
      <c r="D30" s="157"/>
      <c r="E30" s="158">
        <v>146893812</v>
      </c>
      <c r="F30" s="159">
        <v>146893812</v>
      </c>
      <c r="G30" s="159">
        <v>7617858</v>
      </c>
      <c r="H30" s="159">
        <v>2546052</v>
      </c>
      <c r="I30" s="159">
        <v>2402296</v>
      </c>
      <c r="J30" s="159">
        <v>12566206</v>
      </c>
      <c r="K30" s="159">
        <v>910935</v>
      </c>
      <c r="L30" s="159">
        <v>936846</v>
      </c>
      <c r="M30" s="159">
        <v>1121527</v>
      </c>
      <c r="N30" s="159">
        <v>2969308</v>
      </c>
      <c r="O30" s="159"/>
      <c r="P30" s="159"/>
      <c r="Q30" s="159"/>
      <c r="R30" s="159"/>
      <c r="S30" s="159"/>
      <c r="T30" s="159"/>
      <c r="U30" s="159"/>
      <c r="V30" s="159"/>
      <c r="W30" s="159">
        <v>15535514</v>
      </c>
      <c r="X30" s="159">
        <v>15165736</v>
      </c>
      <c r="Y30" s="159">
        <v>369778</v>
      </c>
      <c r="Z30" s="141">
        <v>2.44</v>
      </c>
      <c r="AA30" s="157">
        <v>146893812</v>
      </c>
    </row>
    <row r="31" spans="1:27" ht="12.75">
      <c r="A31" s="138" t="s">
        <v>77</v>
      </c>
      <c r="B31" s="136"/>
      <c r="C31" s="155">
        <v>44198531</v>
      </c>
      <c r="D31" s="155"/>
      <c r="E31" s="156"/>
      <c r="F31" s="60"/>
      <c r="G31" s="60">
        <v>1439059</v>
      </c>
      <c r="H31" s="60">
        <v>2377852</v>
      </c>
      <c r="I31" s="60">
        <v>1999099</v>
      </c>
      <c r="J31" s="60">
        <v>5816010</v>
      </c>
      <c r="K31" s="60">
        <v>1632074</v>
      </c>
      <c r="L31" s="60">
        <v>1935274</v>
      </c>
      <c r="M31" s="60">
        <v>1928933</v>
      </c>
      <c r="N31" s="60">
        <v>5496281</v>
      </c>
      <c r="O31" s="60"/>
      <c r="P31" s="60"/>
      <c r="Q31" s="60"/>
      <c r="R31" s="60"/>
      <c r="S31" s="60"/>
      <c r="T31" s="60"/>
      <c r="U31" s="60"/>
      <c r="V31" s="60"/>
      <c r="W31" s="60">
        <v>11312291</v>
      </c>
      <c r="X31" s="60">
        <v>34329728</v>
      </c>
      <c r="Y31" s="60">
        <v>-23017437</v>
      </c>
      <c r="Z31" s="140">
        <v>-67.05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132139510</v>
      </c>
      <c r="D32" s="153">
        <f>SUM(D33:D37)</f>
        <v>0</v>
      </c>
      <c r="E32" s="154">
        <f t="shared" si="6"/>
        <v>143215388</v>
      </c>
      <c r="F32" s="100">
        <f t="shared" si="6"/>
        <v>143215388</v>
      </c>
      <c r="G32" s="100">
        <f t="shared" si="6"/>
        <v>9702117</v>
      </c>
      <c r="H32" s="100">
        <f t="shared" si="6"/>
        <v>9838590</v>
      </c>
      <c r="I32" s="100">
        <f t="shared" si="6"/>
        <v>9319922</v>
      </c>
      <c r="J32" s="100">
        <f t="shared" si="6"/>
        <v>28860629</v>
      </c>
      <c r="K32" s="100">
        <f t="shared" si="6"/>
        <v>10155387</v>
      </c>
      <c r="L32" s="100">
        <f t="shared" si="6"/>
        <v>10957360</v>
      </c>
      <c r="M32" s="100">
        <f t="shared" si="6"/>
        <v>10832466</v>
      </c>
      <c r="N32" s="100">
        <f t="shared" si="6"/>
        <v>31945213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60805842</v>
      </c>
      <c r="X32" s="100">
        <f t="shared" si="6"/>
        <v>67614274</v>
      </c>
      <c r="Y32" s="100">
        <f t="shared" si="6"/>
        <v>-6808432</v>
      </c>
      <c r="Z32" s="137">
        <f>+IF(X32&lt;&gt;0,+(Y32/X32)*100,0)</f>
        <v>-10.06951875280063</v>
      </c>
      <c r="AA32" s="153">
        <f>SUM(AA33:AA37)</f>
        <v>143215388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91226837</v>
      </c>
      <c r="D35" s="155"/>
      <c r="E35" s="156">
        <v>103078800</v>
      </c>
      <c r="F35" s="60">
        <v>103078800</v>
      </c>
      <c r="G35" s="60">
        <v>7711171</v>
      </c>
      <c r="H35" s="60">
        <v>7422635</v>
      </c>
      <c r="I35" s="60">
        <v>7240622</v>
      </c>
      <c r="J35" s="60">
        <v>22374428</v>
      </c>
      <c r="K35" s="60">
        <v>8111494</v>
      </c>
      <c r="L35" s="60">
        <v>8965459</v>
      </c>
      <c r="M35" s="60">
        <v>8662239</v>
      </c>
      <c r="N35" s="60">
        <v>25739192</v>
      </c>
      <c r="O35" s="60"/>
      <c r="P35" s="60"/>
      <c r="Q35" s="60"/>
      <c r="R35" s="60"/>
      <c r="S35" s="60"/>
      <c r="T35" s="60"/>
      <c r="U35" s="60"/>
      <c r="V35" s="60"/>
      <c r="W35" s="60">
        <v>48113620</v>
      </c>
      <c r="X35" s="60">
        <v>51539400</v>
      </c>
      <c r="Y35" s="60">
        <v>-3425780</v>
      </c>
      <c r="Z35" s="140">
        <v>-6.65</v>
      </c>
      <c r="AA35" s="155">
        <v>103078800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40912673</v>
      </c>
      <c r="D37" s="157"/>
      <c r="E37" s="158">
        <v>40136588</v>
      </c>
      <c r="F37" s="159">
        <v>40136588</v>
      </c>
      <c r="G37" s="159">
        <v>1990946</v>
      </c>
      <c r="H37" s="159">
        <v>2415955</v>
      </c>
      <c r="I37" s="159">
        <v>2079300</v>
      </c>
      <c r="J37" s="159">
        <v>6486201</v>
      </c>
      <c r="K37" s="159">
        <v>2043893</v>
      </c>
      <c r="L37" s="159">
        <v>1991901</v>
      </c>
      <c r="M37" s="159">
        <v>2170227</v>
      </c>
      <c r="N37" s="159">
        <v>6206021</v>
      </c>
      <c r="O37" s="159"/>
      <c r="P37" s="159"/>
      <c r="Q37" s="159"/>
      <c r="R37" s="159"/>
      <c r="S37" s="159"/>
      <c r="T37" s="159"/>
      <c r="U37" s="159"/>
      <c r="V37" s="159"/>
      <c r="W37" s="159">
        <v>12692222</v>
      </c>
      <c r="X37" s="159">
        <v>16074874</v>
      </c>
      <c r="Y37" s="159">
        <v>-3382652</v>
      </c>
      <c r="Z37" s="141">
        <v>-21.04</v>
      </c>
      <c r="AA37" s="157">
        <v>40136588</v>
      </c>
    </row>
    <row r="38" spans="1:27" ht="12.75">
      <c r="A38" s="135" t="s">
        <v>84</v>
      </c>
      <c r="B38" s="142"/>
      <c r="C38" s="153">
        <f aca="true" t="shared" si="7" ref="C38:Y38">SUM(C39:C41)</f>
        <v>33106085</v>
      </c>
      <c r="D38" s="153">
        <f>SUM(D39:D41)</f>
        <v>0</v>
      </c>
      <c r="E38" s="154">
        <f t="shared" si="7"/>
        <v>26529826</v>
      </c>
      <c r="F38" s="100">
        <f t="shared" si="7"/>
        <v>26529826</v>
      </c>
      <c r="G38" s="100">
        <f t="shared" si="7"/>
        <v>6431588</v>
      </c>
      <c r="H38" s="100">
        <f t="shared" si="7"/>
        <v>1700186</v>
      </c>
      <c r="I38" s="100">
        <f t="shared" si="7"/>
        <v>1401218</v>
      </c>
      <c r="J38" s="100">
        <f t="shared" si="7"/>
        <v>9532992</v>
      </c>
      <c r="K38" s="100">
        <f t="shared" si="7"/>
        <v>2845098</v>
      </c>
      <c r="L38" s="100">
        <f t="shared" si="7"/>
        <v>2123503</v>
      </c>
      <c r="M38" s="100">
        <f t="shared" si="7"/>
        <v>3641039</v>
      </c>
      <c r="N38" s="100">
        <f t="shared" si="7"/>
        <v>8609640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18142632</v>
      </c>
      <c r="X38" s="100">
        <f t="shared" si="7"/>
        <v>13237260</v>
      </c>
      <c r="Y38" s="100">
        <f t="shared" si="7"/>
        <v>4905372</v>
      </c>
      <c r="Z38" s="137">
        <f>+IF(X38&lt;&gt;0,+(Y38/X38)*100,0)</f>
        <v>37.05730642141954</v>
      </c>
      <c r="AA38" s="153">
        <f>SUM(AA39:AA41)</f>
        <v>26529826</v>
      </c>
    </row>
    <row r="39" spans="1:27" ht="12.75">
      <c r="A39" s="138" t="s">
        <v>85</v>
      </c>
      <c r="B39" s="136"/>
      <c r="C39" s="155">
        <v>33106085</v>
      </c>
      <c r="D39" s="155"/>
      <c r="E39" s="156">
        <v>26529826</v>
      </c>
      <c r="F39" s="60">
        <v>26529826</v>
      </c>
      <c r="G39" s="60">
        <v>6431588</v>
      </c>
      <c r="H39" s="60">
        <v>1700186</v>
      </c>
      <c r="I39" s="60">
        <v>1401218</v>
      </c>
      <c r="J39" s="60">
        <v>9532992</v>
      </c>
      <c r="K39" s="60">
        <v>2845098</v>
      </c>
      <c r="L39" s="60">
        <v>2123503</v>
      </c>
      <c r="M39" s="60">
        <v>3641039</v>
      </c>
      <c r="N39" s="60">
        <v>8609640</v>
      </c>
      <c r="O39" s="60"/>
      <c r="P39" s="60"/>
      <c r="Q39" s="60"/>
      <c r="R39" s="60"/>
      <c r="S39" s="60"/>
      <c r="T39" s="60"/>
      <c r="U39" s="60"/>
      <c r="V39" s="60"/>
      <c r="W39" s="60">
        <v>18142632</v>
      </c>
      <c r="X39" s="60">
        <v>13237260</v>
      </c>
      <c r="Y39" s="60">
        <v>4905372</v>
      </c>
      <c r="Z39" s="140">
        <v>37.06</v>
      </c>
      <c r="AA39" s="155">
        <v>26529826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390088750</v>
      </c>
      <c r="D48" s="168">
        <f>+D28+D32+D38+D42+D47</f>
        <v>0</v>
      </c>
      <c r="E48" s="169">
        <f t="shared" si="9"/>
        <v>342193288</v>
      </c>
      <c r="F48" s="73">
        <f t="shared" si="9"/>
        <v>342193288</v>
      </c>
      <c r="G48" s="73">
        <f t="shared" si="9"/>
        <v>27986193</v>
      </c>
      <c r="H48" s="73">
        <f t="shared" si="9"/>
        <v>20012185</v>
      </c>
      <c r="I48" s="73">
        <f t="shared" si="9"/>
        <v>17712468</v>
      </c>
      <c r="J48" s="73">
        <f t="shared" si="9"/>
        <v>65710846</v>
      </c>
      <c r="K48" s="73">
        <f t="shared" si="9"/>
        <v>18029683</v>
      </c>
      <c r="L48" s="73">
        <f t="shared" si="9"/>
        <v>18463763</v>
      </c>
      <c r="M48" s="73">
        <f t="shared" si="9"/>
        <v>20536368</v>
      </c>
      <c r="N48" s="73">
        <f t="shared" si="9"/>
        <v>57029814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122740660</v>
      </c>
      <c r="X48" s="73">
        <f t="shared" si="9"/>
        <v>140855991</v>
      </c>
      <c r="Y48" s="73">
        <f t="shared" si="9"/>
        <v>-18115331</v>
      </c>
      <c r="Z48" s="170">
        <f>+IF(X48&lt;&gt;0,+(Y48/X48)*100,0)</f>
        <v>-12.860887826915363</v>
      </c>
      <c r="AA48" s="168">
        <f>+AA28+AA32+AA38+AA42+AA47</f>
        <v>342193288</v>
      </c>
    </row>
    <row r="49" spans="1:27" ht="12.75">
      <c r="A49" s="148" t="s">
        <v>49</v>
      </c>
      <c r="B49" s="149"/>
      <c r="C49" s="171">
        <f aca="true" t="shared" si="10" ref="C49:Y49">+C25-C48</f>
        <v>-95106463</v>
      </c>
      <c r="D49" s="171">
        <f>+D25-D48</f>
        <v>0</v>
      </c>
      <c r="E49" s="172">
        <f t="shared" si="10"/>
        <v>3</v>
      </c>
      <c r="F49" s="173">
        <f t="shared" si="10"/>
        <v>3</v>
      </c>
      <c r="G49" s="173">
        <f t="shared" si="10"/>
        <v>62907249</v>
      </c>
      <c r="H49" s="173">
        <f t="shared" si="10"/>
        <v>11993915</v>
      </c>
      <c r="I49" s="173">
        <f t="shared" si="10"/>
        <v>-12749098</v>
      </c>
      <c r="J49" s="173">
        <f t="shared" si="10"/>
        <v>62152066</v>
      </c>
      <c r="K49" s="173">
        <f t="shared" si="10"/>
        <v>-12240945</v>
      </c>
      <c r="L49" s="173">
        <f t="shared" si="10"/>
        <v>3333262</v>
      </c>
      <c r="M49" s="173">
        <f t="shared" si="10"/>
        <v>36564657</v>
      </c>
      <c r="N49" s="173">
        <f t="shared" si="10"/>
        <v>27656974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89809040</v>
      </c>
      <c r="X49" s="173">
        <f>IF(F25=F48,0,X25-X48)</f>
        <v>14946434</v>
      </c>
      <c r="Y49" s="173">
        <f t="shared" si="10"/>
        <v>74862606</v>
      </c>
      <c r="Z49" s="174">
        <f>+IF(X49&lt;&gt;0,+(Y49/X49)*100,0)</f>
        <v>500.8726897666694</v>
      </c>
      <c r="AA49" s="171">
        <f>+AA25-AA48</f>
        <v>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3783604</v>
      </c>
      <c r="D11" s="155">
        <v>0</v>
      </c>
      <c r="E11" s="156">
        <v>600745</v>
      </c>
      <c r="F11" s="60">
        <v>600745</v>
      </c>
      <c r="G11" s="60">
        <v>188300</v>
      </c>
      <c r="H11" s="60">
        <v>75984</v>
      </c>
      <c r="I11" s="60">
        <v>81734</v>
      </c>
      <c r="J11" s="60">
        <v>346018</v>
      </c>
      <c r="K11" s="60">
        <v>69747</v>
      </c>
      <c r="L11" s="60">
        <v>35836</v>
      </c>
      <c r="M11" s="60">
        <v>80784</v>
      </c>
      <c r="N11" s="60">
        <v>186367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532385</v>
      </c>
      <c r="X11" s="60">
        <v>318700</v>
      </c>
      <c r="Y11" s="60">
        <v>213685</v>
      </c>
      <c r="Z11" s="140">
        <v>67.05</v>
      </c>
      <c r="AA11" s="155">
        <v>600745</v>
      </c>
    </row>
    <row r="12" spans="1:27" ht="12.75">
      <c r="A12" s="183" t="s">
        <v>108</v>
      </c>
      <c r="B12" s="185"/>
      <c r="C12" s="155">
        <v>1358030</v>
      </c>
      <c r="D12" s="155">
        <v>0</v>
      </c>
      <c r="E12" s="156">
        <v>1385209</v>
      </c>
      <c r="F12" s="60">
        <v>1385209</v>
      </c>
      <c r="G12" s="60">
        <v>38623</v>
      </c>
      <c r="H12" s="60">
        <v>56623</v>
      </c>
      <c r="I12" s="60">
        <v>51562</v>
      </c>
      <c r="J12" s="60">
        <v>146808</v>
      </c>
      <c r="K12" s="60">
        <v>125267</v>
      </c>
      <c r="L12" s="60">
        <v>44623</v>
      </c>
      <c r="M12" s="60">
        <v>75123</v>
      </c>
      <c r="N12" s="60">
        <v>245013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391821</v>
      </c>
      <c r="X12" s="60">
        <v>692604</v>
      </c>
      <c r="Y12" s="60">
        <v>-300783</v>
      </c>
      <c r="Z12" s="140">
        <v>-43.43</v>
      </c>
      <c r="AA12" s="155">
        <v>1385209</v>
      </c>
    </row>
    <row r="13" spans="1:27" ht="12.75">
      <c r="A13" s="181" t="s">
        <v>109</v>
      </c>
      <c r="B13" s="185"/>
      <c r="C13" s="155">
        <v>954005</v>
      </c>
      <c r="D13" s="155">
        <v>0</v>
      </c>
      <c r="E13" s="156">
        <v>0</v>
      </c>
      <c r="F13" s="60">
        <v>0</v>
      </c>
      <c r="G13" s="60">
        <v>0</v>
      </c>
      <c r="H13" s="60">
        <v>85410</v>
      </c>
      <c r="I13" s="60">
        <v>19976</v>
      </c>
      <c r="J13" s="60">
        <v>105386</v>
      </c>
      <c r="K13" s="60">
        <v>3439</v>
      </c>
      <c r="L13" s="60">
        <v>1864</v>
      </c>
      <c r="M13" s="60">
        <v>50697</v>
      </c>
      <c r="N13" s="60">
        <v>56000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161386</v>
      </c>
      <c r="X13" s="60"/>
      <c r="Y13" s="60">
        <v>161386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372313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287567</v>
      </c>
      <c r="D17" s="155">
        <v>0</v>
      </c>
      <c r="E17" s="156">
        <v>600000</v>
      </c>
      <c r="F17" s="60">
        <v>600000</v>
      </c>
      <c r="G17" s="60">
        <v>0</v>
      </c>
      <c r="H17" s="60">
        <v>0</v>
      </c>
      <c r="I17" s="60">
        <v>0</v>
      </c>
      <c r="J17" s="60">
        <v>0</v>
      </c>
      <c r="K17" s="60">
        <v>420000</v>
      </c>
      <c r="L17" s="60">
        <v>0</v>
      </c>
      <c r="M17" s="60">
        <v>17000</v>
      </c>
      <c r="N17" s="60">
        <v>437000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437000</v>
      </c>
      <c r="X17" s="60">
        <v>111017</v>
      </c>
      <c r="Y17" s="60">
        <v>325983</v>
      </c>
      <c r="Z17" s="140">
        <v>293.63</v>
      </c>
      <c r="AA17" s="155">
        <v>600000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15579</v>
      </c>
      <c r="I18" s="60">
        <v>0</v>
      </c>
      <c r="J18" s="60">
        <v>15579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15579</v>
      </c>
      <c r="X18" s="60"/>
      <c r="Y18" s="60">
        <v>15579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252905775</v>
      </c>
      <c r="D19" s="155">
        <v>0</v>
      </c>
      <c r="E19" s="156">
        <v>214708001</v>
      </c>
      <c r="F19" s="60">
        <v>214708001</v>
      </c>
      <c r="G19" s="60">
        <v>90003000</v>
      </c>
      <c r="H19" s="60">
        <v>31770600</v>
      </c>
      <c r="I19" s="60">
        <v>0</v>
      </c>
      <c r="J19" s="60">
        <v>121773600</v>
      </c>
      <c r="K19" s="60">
        <v>4134705</v>
      </c>
      <c r="L19" s="60">
        <v>18643382</v>
      </c>
      <c r="M19" s="60">
        <v>54607001</v>
      </c>
      <c r="N19" s="60">
        <v>77385088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199158688</v>
      </c>
      <c r="X19" s="60">
        <v>145801000</v>
      </c>
      <c r="Y19" s="60">
        <v>53357688</v>
      </c>
      <c r="Z19" s="140">
        <v>36.6</v>
      </c>
      <c r="AA19" s="155">
        <v>214708001</v>
      </c>
    </row>
    <row r="20" spans="1:27" ht="12.75">
      <c r="A20" s="181" t="s">
        <v>35</v>
      </c>
      <c r="B20" s="185"/>
      <c r="C20" s="155">
        <v>24630553</v>
      </c>
      <c r="D20" s="155">
        <v>0</v>
      </c>
      <c r="E20" s="156">
        <v>122301336</v>
      </c>
      <c r="F20" s="54">
        <v>122301336</v>
      </c>
      <c r="G20" s="54">
        <v>663519</v>
      </c>
      <c r="H20" s="54">
        <v>1904</v>
      </c>
      <c r="I20" s="54">
        <v>4810098</v>
      </c>
      <c r="J20" s="54">
        <v>5475521</v>
      </c>
      <c r="K20" s="54">
        <v>1035580</v>
      </c>
      <c r="L20" s="54">
        <v>3071320</v>
      </c>
      <c r="M20" s="54">
        <v>2270420</v>
      </c>
      <c r="N20" s="54">
        <v>6377320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11852841</v>
      </c>
      <c r="X20" s="54">
        <v>6082421</v>
      </c>
      <c r="Y20" s="54">
        <v>5770420</v>
      </c>
      <c r="Z20" s="184">
        <v>94.87</v>
      </c>
      <c r="AA20" s="130">
        <v>122301336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284291847</v>
      </c>
      <c r="D22" s="188">
        <f>SUM(D5:D21)</f>
        <v>0</v>
      </c>
      <c r="E22" s="189">
        <f t="shared" si="0"/>
        <v>339595291</v>
      </c>
      <c r="F22" s="190">
        <f t="shared" si="0"/>
        <v>339595291</v>
      </c>
      <c r="G22" s="190">
        <f t="shared" si="0"/>
        <v>90893442</v>
      </c>
      <c r="H22" s="190">
        <f t="shared" si="0"/>
        <v>32006100</v>
      </c>
      <c r="I22" s="190">
        <f t="shared" si="0"/>
        <v>4963370</v>
      </c>
      <c r="J22" s="190">
        <f t="shared" si="0"/>
        <v>127862912</v>
      </c>
      <c r="K22" s="190">
        <f t="shared" si="0"/>
        <v>5788738</v>
      </c>
      <c r="L22" s="190">
        <f t="shared" si="0"/>
        <v>21797025</v>
      </c>
      <c r="M22" s="190">
        <f t="shared" si="0"/>
        <v>57101025</v>
      </c>
      <c r="N22" s="190">
        <f t="shared" si="0"/>
        <v>84686788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212549700</v>
      </c>
      <c r="X22" s="190">
        <f t="shared" si="0"/>
        <v>153005742</v>
      </c>
      <c r="Y22" s="190">
        <f t="shared" si="0"/>
        <v>59543958</v>
      </c>
      <c r="Z22" s="191">
        <f>+IF(X22&lt;&gt;0,+(Y22/X22)*100,0)</f>
        <v>38.9161591072837</v>
      </c>
      <c r="AA22" s="188">
        <f>SUM(AA5:AA21)</f>
        <v>339595291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164505103</v>
      </c>
      <c r="D25" s="155">
        <v>0</v>
      </c>
      <c r="E25" s="156">
        <v>168328808</v>
      </c>
      <c r="F25" s="60">
        <v>168328808</v>
      </c>
      <c r="G25" s="60">
        <v>25216139</v>
      </c>
      <c r="H25" s="60">
        <v>14860144</v>
      </c>
      <c r="I25" s="60">
        <v>13797342</v>
      </c>
      <c r="J25" s="60">
        <v>53873625</v>
      </c>
      <c r="K25" s="60">
        <v>13390187</v>
      </c>
      <c r="L25" s="60">
        <v>13934683</v>
      </c>
      <c r="M25" s="60">
        <v>13482353</v>
      </c>
      <c r="N25" s="60">
        <v>40807223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94680848</v>
      </c>
      <c r="X25" s="60">
        <v>84164406</v>
      </c>
      <c r="Y25" s="60">
        <v>10516442</v>
      </c>
      <c r="Z25" s="140">
        <v>12.5</v>
      </c>
      <c r="AA25" s="155">
        <v>168328808</v>
      </c>
    </row>
    <row r="26" spans="1:27" ht="12.75">
      <c r="A26" s="183" t="s">
        <v>38</v>
      </c>
      <c r="B26" s="182"/>
      <c r="C26" s="155">
        <v>12323284</v>
      </c>
      <c r="D26" s="155">
        <v>0</v>
      </c>
      <c r="E26" s="156">
        <v>13684728</v>
      </c>
      <c r="F26" s="60">
        <v>13684728</v>
      </c>
      <c r="G26" s="60">
        <v>1053939</v>
      </c>
      <c r="H26" s="60">
        <v>1053939</v>
      </c>
      <c r="I26" s="60">
        <v>1053939</v>
      </c>
      <c r="J26" s="60">
        <v>3161817</v>
      </c>
      <c r="K26" s="60">
        <v>1053939</v>
      </c>
      <c r="L26" s="60">
        <v>1076013</v>
      </c>
      <c r="M26" s="60">
        <v>1078075</v>
      </c>
      <c r="N26" s="60">
        <v>3208027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6369844</v>
      </c>
      <c r="X26" s="60">
        <v>6842364</v>
      </c>
      <c r="Y26" s="60">
        <v>-472520</v>
      </c>
      <c r="Z26" s="140">
        <v>-6.91</v>
      </c>
      <c r="AA26" s="155">
        <v>13684728</v>
      </c>
    </row>
    <row r="27" spans="1:27" ht="12.75">
      <c r="A27" s="183" t="s">
        <v>118</v>
      </c>
      <c r="B27" s="182"/>
      <c r="C27" s="155">
        <v>5523032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86572148</v>
      </c>
      <c r="D28" s="155">
        <v>0</v>
      </c>
      <c r="E28" s="156">
        <v>8160512</v>
      </c>
      <c r="F28" s="60">
        <v>8160512</v>
      </c>
      <c r="G28" s="60">
        <v>404560</v>
      </c>
      <c r="H28" s="60">
        <v>720844</v>
      </c>
      <c r="I28" s="60">
        <v>720847</v>
      </c>
      <c r="J28" s="60">
        <v>1846251</v>
      </c>
      <c r="K28" s="60">
        <v>720845</v>
      </c>
      <c r="L28" s="60">
        <v>720845</v>
      </c>
      <c r="M28" s="60">
        <v>720847</v>
      </c>
      <c r="N28" s="60">
        <v>2162537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4008788</v>
      </c>
      <c r="X28" s="60">
        <v>4080258</v>
      </c>
      <c r="Y28" s="60">
        <v>-71470</v>
      </c>
      <c r="Z28" s="140">
        <v>-1.75</v>
      </c>
      <c r="AA28" s="155">
        <v>8160512</v>
      </c>
    </row>
    <row r="29" spans="1:27" ht="12.75">
      <c r="A29" s="183" t="s">
        <v>40</v>
      </c>
      <c r="B29" s="182"/>
      <c r="C29" s="155">
        <v>6768309</v>
      </c>
      <c r="D29" s="155">
        <v>0</v>
      </c>
      <c r="E29" s="156">
        <v>1485507</v>
      </c>
      <c r="F29" s="60">
        <v>1485507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742752</v>
      </c>
      <c r="Y29" s="60">
        <v>-742752</v>
      </c>
      <c r="Z29" s="140">
        <v>-100</v>
      </c>
      <c r="AA29" s="155">
        <v>1485507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100000</v>
      </c>
      <c r="F31" s="60">
        <v>100000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49998</v>
      </c>
      <c r="Y31" s="60">
        <v>-49998</v>
      </c>
      <c r="Z31" s="140">
        <v>-100</v>
      </c>
      <c r="AA31" s="155">
        <v>100000</v>
      </c>
    </row>
    <row r="32" spans="1:27" ht="12.75">
      <c r="A32" s="183" t="s">
        <v>121</v>
      </c>
      <c r="B32" s="182"/>
      <c r="C32" s="155">
        <v>75197580</v>
      </c>
      <c r="D32" s="155">
        <v>0</v>
      </c>
      <c r="E32" s="156">
        <v>133844326</v>
      </c>
      <c r="F32" s="60">
        <v>133844326</v>
      </c>
      <c r="G32" s="60">
        <v>1110502</v>
      </c>
      <c r="H32" s="60">
        <v>2500517</v>
      </c>
      <c r="I32" s="60">
        <v>1385205</v>
      </c>
      <c r="J32" s="60">
        <v>4996224</v>
      </c>
      <c r="K32" s="60">
        <v>1664712</v>
      </c>
      <c r="L32" s="60">
        <v>2434939</v>
      </c>
      <c r="M32" s="60">
        <v>2868434</v>
      </c>
      <c r="N32" s="60">
        <v>6968085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11964309</v>
      </c>
      <c r="X32" s="60">
        <v>66922164</v>
      </c>
      <c r="Y32" s="60">
        <v>-54957855</v>
      </c>
      <c r="Z32" s="140">
        <v>-82.12</v>
      </c>
      <c r="AA32" s="155">
        <v>133844326</v>
      </c>
    </row>
    <row r="33" spans="1:27" ht="12.75">
      <c r="A33" s="183" t="s">
        <v>42</v>
      </c>
      <c r="B33" s="182"/>
      <c r="C33" s="155">
        <v>13982195</v>
      </c>
      <c r="D33" s="155">
        <v>0</v>
      </c>
      <c r="E33" s="156">
        <v>4392200</v>
      </c>
      <c r="F33" s="60">
        <v>4392200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2200000</v>
      </c>
      <c r="N33" s="60">
        <v>2200000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2200000</v>
      </c>
      <c r="X33" s="60">
        <v>2196102</v>
      </c>
      <c r="Y33" s="60">
        <v>3898</v>
      </c>
      <c r="Z33" s="140">
        <v>0.18</v>
      </c>
      <c r="AA33" s="155">
        <v>4392200</v>
      </c>
    </row>
    <row r="34" spans="1:27" ht="12.75">
      <c r="A34" s="183" t="s">
        <v>43</v>
      </c>
      <c r="B34" s="182"/>
      <c r="C34" s="155">
        <v>25217099</v>
      </c>
      <c r="D34" s="155">
        <v>0</v>
      </c>
      <c r="E34" s="156">
        <v>12197207</v>
      </c>
      <c r="F34" s="60">
        <v>12197207</v>
      </c>
      <c r="G34" s="60">
        <v>201053</v>
      </c>
      <c r="H34" s="60">
        <v>876741</v>
      </c>
      <c r="I34" s="60">
        <v>755135</v>
      </c>
      <c r="J34" s="60">
        <v>1832929</v>
      </c>
      <c r="K34" s="60">
        <v>1200000</v>
      </c>
      <c r="L34" s="60">
        <v>297283</v>
      </c>
      <c r="M34" s="60">
        <v>186659</v>
      </c>
      <c r="N34" s="60">
        <v>1683942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3516871</v>
      </c>
      <c r="X34" s="60">
        <v>6098604</v>
      </c>
      <c r="Y34" s="60">
        <v>-2581733</v>
      </c>
      <c r="Z34" s="140">
        <v>-42.33</v>
      </c>
      <c r="AA34" s="155">
        <v>12197207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390088750</v>
      </c>
      <c r="D36" s="188">
        <f>SUM(D25:D35)</f>
        <v>0</v>
      </c>
      <c r="E36" s="189">
        <f t="shared" si="1"/>
        <v>342193288</v>
      </c>
      <c r="F36" s="190">
        <f t="shared" si="1"/>
        <v>342193288</v>
      </c>
      <c r="G36" s="190">
        <f t="shared" si="1"/>
        <v>27986193</v>
      </c>
      <c r="H36" s="190">
        <f t="shared" si="1"/>
        <v>20012185</v>
      </c>
      <c r="I36" s="190">
        <f t="shared" si="1"/>
        <v>17712468</v>
      </c>
      <c r="J36" s="190">
        <f t="shared" si="1"/>
        <v>65710846</v>
      </c>
      <c r="K36" s="190">
        <f t="shared" si="1"/>
        <v>18029683</v>
      </c>
      <c r="L36" s="190">
        <f t="shared" si="1"/>
        <v>18463763</v>
      </c>
      <c r="M36" s="190">
        <f t="shared" si="1"/>
        <v>20536368</v>
      </c>
      <c r="N36" s="190">
        <f t="shared" si="1"/>
        <v>57029814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122740660</v>
      </c>
      <c r="X36" s="190">
        <f t="shared" si="1"/>
        <v>171096648</v>
      </c>
      <c r="Y36" s="190">
        <f t="shared" si="1"/>
        <v>-48355988</v>
      </c>
      <c r="Z36" s="191">
        <f>+IF(X36&lt;&gt;0,+(Y36/X36)*100,0)</f>
        <v>-28.26238185566324</v>
      </c>
      <c r="AA36" s="188">
        <f>SUM(AA25:AA35)</f>
        <v>342193288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-105796903</v>
      </c>
      <c r="D38" s="199">
        <f>+D22-D36</f>
        <v>0</v>
      </c>
      <c r="E38" s="200">
        <f t="shared" si="2"/>
        <v>-2597997</v>
      </c>
      <c r="F38" s="106">
        <f t="shared" si="2"/>
        <v>-2597997</v>
      </c>
      <c r="G38" s="106">
        <f t="shared" si="2"/>
        <v>62907249</v>
      </c>
      <c r="H38" s="106">
        <f t="shared" si="2"/>
        <v>11993915</v>
      </c>
      <c r="I38" s="106">
        <f t="shared" si="2"/>
        <v>-12749098</v>
      </c>
      <c r="J38" s="106">
        <f t="shared" si="2"/>
        <v>62152066</v>
      </c>
      <c r="K38" s="106">
        <f t="shared" si="2"/>
        <v>-12240945</v>
      </c>
      <c r="L38" s="106">
        <f t="shared" si="2"/>
        <v>3333262</v>
      </c>
      <c r="M38" s="106">
        <f t="shared" si="2"/>
        <v>36564657</v>
      </c>
      <c r="N38" s="106">
        <f t="shared" si="2"/>
        <v>27656974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89809040</v>
      </c>
      <c r="X38" s="106">
        <f>IF(F22=F36,0,X22-X36)</f>
        <v>-18090906</v>
      </c>
      <c r="Y38" s="106">
        <f t="shared" si="2"/>
        <v>107899946</v>
      </c>
      <c r="Z38" s="201">
        <f>+IF(X38&lt;&gt;0,+(Y38/X38)*100,0)</f>
        <v>-596.4319642145065</v>
      </c>
      <c r="AA38" s="199">
        <f>+AA22-AA36</f>
        <v>-2597997</v>
      </c>
    </row>
    <row r="39" spans="1:27" ht="12.75">
      <c r="A39" s="181" t="s">
        <v>46</v>
      </c>
      <c r="B39" s="185"/>
      <c r="C39" s="155">
        <v>10690440</v>
      </c>
      <c r="D39" s="155">
        <v>0</v>
      </c>
      <c r="E39" s="156">
        <v>2598000</v>
      </c>
      <c r="F39" s="60">
        <v>2598000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1577000</v>
      </c>
      <c r="Y39" s="60">
        <v>-1577000</v>
      </c>
      <c r="Z39" s="140">
        <v>-100</v>
      </c>
      <c r="AA39" s="155">
        <v>2598000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-95106463</v>
      </c>
      <c r="D42" s="206">
        <f>SUM(D38:D41)</f>
        <v>0</v>
      </c>
      <c r="E42" s="207">
        <f t="shared" si="3"/>
        <v>3</v>
      </c>
      <c r="F42" s="88">
        <f t="shared" si="3"/>
        <v>3</v>
      </c>
      <c r="G42" s="88">
        <f t="shared" si="3"/>
        <v>62907249</v>
      </c>
      <c r="H42" s="88">
        <f t="shared" si="3"/>
        <v>11993915</v>
      </c>
      <c r="I42" s="88">
        <f t="shared" si="3"/>
        <v>-12749098</v>
      </c>
      <c r="J42" s="88">
        <f t="shared" si="3"/>
        <v>62152066</v>
      </c>
      <c r="K42" s="88">
        <f t="shared" si="3"/>
        <v>-12240945</v>
      </c>
      <c r="L42" s="88">
        <f t="shared" si="3"/>
        <v>3333262</v>
      </c>
      <c r="M42" s="88">
        <f t="shared" si="3"/>
        <v>36564657</v>
      </c>
      <c r="N42" s="88">
        <f t="shared" si="3"/>
        <v>27656974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89809040</v>
      </c>
      <c r="X42" s="88">
        <f t="shared" si="3"/>
        <v>-16513906</v>
      </c>
      <c r="Y42" s="88">
        <f t="shared" si="3"/>
        <v>106322946</v>
      </c>
      <c r="Z42" s="208">
        <f>+IF(X42&lt;&gt;0,+(Y42/X42)*100,0)</f>
        <v>-643.8388713124563</v>
      </c>
      <c r="AA42" s="206">
        <f>SUM(AA38:AA41)</f>
        <v>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-95106463</v>
      </c>
      <c r="D44" s="210">
        <f>+D42-D43</f>
        <v>0</v>
      </c>
      <c r="E44" s="211">
        <f t="shared" si="4"/>
        <v>3</v>
      </c>
      <c r="F44" s="77">
        <f t="shared" si="4"/>
        <v>3</v>
      </c>
      <c r="G44" s="77">
        <f t="shared" si="4"/>
        <v>62907249</v>
      </c>
      <c r="H44" s="77">
        <f t="shared" si="4"/>
        <v>11993915</v>
      </c>
      <c r="I44" s="77">
        <f t="shared" si="4"/>
        <v>-12749098</v>
      </c>
      <c r="J44" s="77">
        <f t="shared" si="4"/>
        <v>62152066</v>
      </c>
      <c r="K44" s="77">
        <f t="shared" si="4"/>
        <v>-12240945</v>
      </c>
      <c r="L44" s="77">
        <f t="shared" si="4"/>
        <v>3333262</v>
      </c>
      <c r="M44" s="77">
        <f t="shared" si="4"/>
        <v>36564657</v>
      </c>
      <c r="N44" s="77">
        <f t="shared" si="4"/>
        <v>27656974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89809040</v>
      </c>
      <c r="X44" s="77">
        <f t="shared" si="4"/>
        <v>-16513906</v>
      </c>
      <c r="Y44" s="77">
        <f t="shared" si="4"/>
        <v>106322946</v>
      </c>
      <c r="Z44" s="212">
        <f>+IF(X44&lt;&gt;0,+(Y44/X44)*100,0)</f>
        <v>-643.8388713124563</v>
      </c>
      <c r="AA44" s="210">
        <f>+AA42-AA43</f>
        <v>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-95106463</v>
      </c>
      <c r="D46" s="206">
        <f>SUM(D44:D45)</f>
        <v>0</v>
      </c>
      <c r="E46" s="207">
        <f t="shared" si="5"/>
        <v>3</v>
      </c>
      <c r="F46" s="88">
        <f t="shared" si="5"/>
        <v>3</v>
      </c>
      <c r="G46" s="88">
        <f t="shared" si="5"/>
        <v>62907249</v>
      </c>
      <c r="H46" s="88">
        <f t="shared" si="5"/>
        <v>11993915</v>
      </c>
      <c r="I46" s="88">
        <f t="shared" si="5"/>
        <v>-12749098</v>
      </c>
      <c r="J46" s="88">
        <f t="shared" si="5"/>
        <v>62152066</v>
      </c>
      <c r="K46" s="88">
        <f t="shared" si="5"/>
        <v>-12240945</v>
      </c>
      <c r="L46" s="88">
        <f t="shared" si="5"/>
        <v>3333262</v>
      </c>
      <c r="M46" s="88">
        <f t="shared" si="5"/>
        <v>36564657</v>
      </c>
      <c r="N46" s="88">
        <f t="shared" si="5"/>
        <v>27656974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89809040</v>
      </c>
      <c r="X46" s="88">
        <f t="shared" si="5"/>
        <v>-16513906</v>
      </c>
      <c r="Y46" s="88">
        <f t="shared" si="5"/>
        <v>106322946</v>
      </c>
      <c r="Z46" s="208">
        <f>+IF(X46&lt;&gt;0,+(Y46/X46)*100,0)</f>
        <v>-643.8388713124563</v>
      </c>
      <c r="AA46" s="206">
        <f>SUM(AA44:AA45)</f>
        <v>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-95106463</v>
      </c>
      <c r="D48" s="217">
        <f>SUM(D46:D47)</f>
        <v>0</v>
      </c>
      <c r="E48" s="218">
        <f t="shared" si="6"/>
        <v>3</v>
      </c>
      <c r="F48" s="219">
        <f t="shared" si="6"/>
        <v>3</v>
      </c>
      <c r="G48" s="219">
        <f t="shared" si="6"/>
        <v>62907249</v>
      </c>
      <c r="H48" s="220">
        <f t="shared" si="6"/>
        <v>11993915</v>
      </c>
      <c r="I48" s="220">
        <f t="shared" si="6"/>
        <v>-12749098</v>
      </c>
      <c r="J48" s="220">
        <f t="shared" si="6"/>
        <v>62152066</v>
      </c>
      <c r="K48" s="220">
        <f t="shared" si="6"/>
        <v>-12240945</v>
      </c>
      <c r="L48" s="220">
        <f t="shared" si="6"/>
        <v>3333262</v>
      </c>
      <c r="M48" s="219">
        <f t="shared" si="6"/>
        <v>36564657</v>
      </c>
      <c r="N48" s="219">
        <f t="shared" si="6"/>
        <v>27656974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89809040</v>
      </c>
      <c r="X48" s="220">
        <f t="shared" si="6"/>
        <v>-16513906</v>
      </c>
      <c r="Y48" s="220">
        <f t="shared" si="6"/>
        <v>106322946</v>
      </c>
      <c r="Z48" s="221">
        <f>+IF(X48&lt;&gt;0,+(Y48/X48)*100,0)</f>
        <v>-643.8388713124563</v>
      </c>
      <c r="AA48" s="222">
        <f>SUM(AA46:AA47)</f>
        <v>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14340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13157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1183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9655245</v>
      </c>
      <c r="D15" s="153">
        <f>SUM(D16:D18)</f>
        <v>0</v>
      </c>
      <c r="E15" s="154">
        <f t="shared" si="2"/>
        <v>43277000</v>
      </c>
      <c r="F15" s="100">
        <f t="shared" si="2"/>
        <v>43277000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10819250</v>
      </c>
      <c r="Y15" s="100">
        <f t="shared" si="2"/>
        <v>-10819250</v>
      </c>
      <c r="Z15" s="137">
        <f>+IF(X15&lt;&gt;0,+(Y15/X15)*100,0)</f>
        <v>-100</v>
      </c>
      <c r="AA15" s="102">
        <f>SUM(AA16:AA18)</f>
        <v>43277000</v>
      </c>
    </row>
    <row r="16" spans="1:27" ht="12.75">
      <c r="A16" s="138" t="s">
        <v>85</v>
      </c>
      <c r="B16" s="136"/>
      <c r="C16" s="155">
        <v>9655245</v>
      </c>
      <c r="D16" s="155"/>
      <c r="E16" s="156">
        <v>43277000</v>
      </c>
      <c r="F16" s="60">
        <v>43277000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10819250</v>
      </c>
      <c r="Y16" s="60">
        <v>-10819250</v>
      </c>
      <c r="Z16" s="140">
        <v>-100</v>
      </c>
      <c r="AA16" s="62">
        <v>43277000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9669585</v>
      </c>
      <c r="D25" s="217">
        <f>+D5+D9+D15+D19+D24</f>
        <v>0</v>
      </c>
      <c r="E25" s="230">
        <f t="shared" si="4"/>
        <v>43277000</v>
      </c>
      <c r="F25" s="219">
        <f t="shared" si="4"/>
        <v>43277000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10819250</v>
      </c>
      <c r="Y25" s="219">
        <f t="shared" si="4"/>
        <v>-10819250</v>
      </c>
      <c r="Z25" s="231">
        <f>+IF(X25&lt;&gt;0,+(Y25/X25)*100,0)</f>
        <v>-100</v>
      </c>
      <c r="AA25" s="232">
        <f>+AA5+AA9+AA15+AA19+AA24</f>
        <v>43277000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9655245</v>
      </c>
      <c r="D28" s="155"/>
      <c r="E28" s="156">
        <v>43277000</v>
      </c>
      <c r="F28" s="60">
        <v>43277000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43277000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9655245</v>
      </c>
      <c r="D32" s="210">
        <f>SUM(D28:D31)</f>
        <v>0</v>
      </c>
      <c r="E32" s="211">
        <f t="shared" si="5"/>
        <v>43277000</v>
      </c>
      <c r="F32" s="77">
        <f t="shared" si="5"/>
        <v>43277000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43277000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14340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9669585</v>
      </c>
      <c r="D36" s="222">
        <f>SUM(D32:D35)</f>
        <v>0</v>
      </c>
      <c r="E36" s="218">
        <f t="shared" si="6"/>
        <v>43277000</v>
      </c>
      <c r="F36" s="220">
        <f t="shared" si="6"/>
        <v>43277000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43277000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3364</v>
      </c>
      <c r="D6" s="155"/>
      <c r="E6" s="59"/>
      <c r="F6" s="60"/>
      <c r="G6" s="60">
        <v>16743550</v>
      </c>
      <c r="H6" s="60">
        <v>13024109</v>
      </c>
      <c r="I6" s="60"/>
      <c r="J6" s="60"/>
      <c r="K6" s="60"/>
      <c r="L6" s="60">
        <v>3153428</v>
      </c>
      <c r="M6" s="60">
        <v>23286823</v>
      </c>
      <c r="N6" s="60">
        <v>23286823</v>
      </c>
      <c r="O6" s="60"/>
      <c r="P6" s="60"/>
      <c r="Q6" s="60"/>
      <c r="R6" s="60"/>
      <c r="S6" s="60"/>
      <c r="T6" s="60"/>
      <c r="U6" s="60"/>
      <c r="V6" s="60"/>
      <c r="W6" s="60">
        <v>23286823</v>
      </c>
      <c r="X6" s="60"/>
      <c r="Y6" s="60">
        <v>23286823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>
        <v>76264368</v>
      </c>
      <c r="H7" s="60">
        <v>2966</v>
      </c>
      <c r="I7" s="60">
        <v>2966</v>
      </c>
      <c r="J7" s="60">
        <v>2966</v>
      </c>
      <c r="K7" s="60">
        <v>2966</v>
      </c>
      <c r="L7" s="60">
        <v>2966</v>
      </c>
      <c r="M7" s="60">
        <v>6005932</v>
      </c>
      <c r="N7" s="60">
        <v>6005932</v>
      </c>
      <c r="O7" s="60"/>
      <c r="P7" s="60"/>
      <c r="Q7" s="60"/>
      <c r="R7" s="60"/>
      <c r="S7" s="60"/>
      <c r="T7" s="60"/>
      <c r="U7" s="60"/>
      <c r="V7" s="60"/>
      <c r="W7" s="60">
        <v>6005932</v>
      </c>
      <c r="X7" s="60"/>
      <c r="Y7" s="60">
        <v>6005932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40346157</v>
      </c>
      <c r="D9" s="155"/>
      <c r="E9" s="59">
        <v>41138283</v>
      </c>
      <c r="F9" s="60">
        <v>41138283</v>
      </c>
      <c r="G9" s="60">
        <v>25627090</v>
      </c>
      <c r="H9" s="60">
        <v>51753185</v>
      </c>
      <c r="I9" s="60">
        <v>50908291</v>
      </c>
      <c r="J9" s="60">
        <v>50908291</v>
      </c>
      <c r="K9" s="60">
        <v>53569954</v>
      </c>
      <c r="L9" s="60">
        <v>41740867</v>
      </c>
      <c r="M9" s="60">
        <v>41801707</v>
      </c>
      <c r="N9" s="60">
        <v>41801707</v>
      </c>
      <c r="O9" s="60"/>
      <c r="P9" s="60"/>
      <c r="Q9" s="60"/>
      <c r="R9" s="60"/>
      <c r="S9" s="60"/>
      <c r="T9" s="60"/>
      <c r="U9" s="60"/>
      <c r="V9" s="60"/>
      <c r="W9" s="60">
        <v>41801707</v>
      </c>
      <c r="X9" s="60">
        <v>20569142</v>
      </c>
      <c r="Y9" s="60">
        <v>21232565</v>
      </c>
      <c r="Z9" s="140">
        <v>103.23</v>
      </c>
      <c r="AA9" s="62">
        <v>41138283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466809</v>
      </c>
      <c r="D11" s="155"/>
      <c r="E11" s="59">
        <v>421784</v>
      </c>
      <c r="F11" s="60">
        <v>421784</v>
      </c>
      <c r="G11" s="60">
        <v>184298</v>
      </c>
      <c r="H11" s="60">
        <v>178505</v>
      </c>
      <c r="I11" s="60">
        <v>177516</v>
      </c>
      <c r="J11" s="60">
        <v>177516</v>
      </c>
      <c r="K11" s="60">
        <v>177516</v>
      </c>
      <c r="L11" s="60">
        <v>177516</v>
      </c>
      <c r="M11" s="60">
        <v>164007</v>
      </c>
      <c r="N11" s="60">
        <v>164007</v>
      </c>
      <c r="O11" s="60"/>
      <c r="P11" s="60"/>
      <c r="Q11" s="60"/>
      <c r="R11" s="60"/>
      <c r="S11" s="60"/>
      <c r="T11" s="60"/>
      <c r="U11" s="60"/>
      <c r="V11" s="60"/>
      <c r="W11" s="60">
        <v>164007</v>
      </c>
      <c r="X11" s="60">
        <v>210892</v>
      </c>
      <c r="Y11" s="60">
        <v>-46885</v>
      </c>
      <c r="Z11" s="140">
        <v>-22.23</v>
      </c>
      <c r="AA11" s="62">
        <v>421784</v>
      </c>
    </row>
    <row r="12" spans="1:27" ht="12.75">
      <c r="A12" s="250" t="s">
        <v>56</v>
      </c>
      <c r="B12" s="251"/>
      <c r="C12" s="168">
        <f aca="true" t="shared" si="0" ref="C12:Y12">SUM(C6:C11)</f>
        <v>40816330</v>
      </c>
      <c r="D12" s="168">
        <f>SUM(D6:D11)</f>
        <v>0</v>
      </c>
      <c r="E12" s="72">
        <f t="shared" si="0"/>
        <v>41560067</v>
      </c>
      <c r="F12" s="73">
        <f t="shared" si="0"/>
        <v>41560067</v>
      </c>
      <c r="G12" s="73">
        <f t="shared" si="0"/>
        <v>118819306</v>
      </c>
      <c r="H12" s="73">
        <f t="shared" si="0"/>
        <v>64958765</v>
      </c>
      <c r="I12" s="73">
        <f t="shared" si="0"/>
        <v>51088773</v>
      </c>
      <c r="J12" s="73">
        <f t="shared" si="0"/>
        <v>51088773</v>
      </c>
      <c r="K12" s="73">
        <f t="shared" si="0"/>
        <v>53750436</v>
      </c>
      <c r="L12" s="73">
        <f t="shared" si="0"/>
        <v>45074777</v>
      </c>
      <c r="M12" s="73">
        <f t="shared" si="0"/>
        <v>71258469</v>
      </c>
      <c r="N12" s="73">
        <f t="shared" si="0"/>
        <v>71258469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71258469</v>
      </c>
      <c r="X12" s="73">
        <f t="shared" si="0"/>
        <v>20780034</v>
      </c>
      <c r="Y12" s="73">
        <f t="shared" si="0"/>
        <v>50478435</v>
      </c>
      <c r="Z12" s="170">
        <f>+IF(X12&lt;&gt;0,+(Y12/X12)*100,0)</f>
        <v>242.9179615394277</v>
      </c>
      <c r="AA12" s="74">
        <f>SUM(AA6:AA11)</f>
        <v>41560067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1053768</v>
      </c>
      <c r="D15" s="155"/>
      <c r="E15" s="59">
        <v>1054815</v>
      </c>
      <c r="F15" s="60">
        <v>1054815</v>
      </c>
      <c r="G15" s="60">
        <v>1053768</v>
      </c>
      <c r="H15" s="60">
        <v>1053768</v>
      </c>
      <c r="I15" s="60">
        <v>1053768</v>
      </c>
      <c r="J15" s="60">
        <v>1053768</v>
      </c>
      <c r="K15" s="60">
        <v>1053768</v>
      </c>
      <c r="L15" s="60">
        <v>1053768</v>
      </c>
      <c r="M15" s="60">
        <v>1053768</v>
      </c>
      <c r="N15" s="60">
        <v>1053768</v>
      </c>
      <c r="O15" s="60"/>
      <c r="P15" s="60"/>
      <c r="Q15" s="60"/>
      <c r="R15" s="60"/>
      <c r="S15" s="60"/>
      <c r="T15" s="60"/>
      <c r="U15" s="60"/>
      <c r="V15" s="60"/>
      <c r="W15" s="60">
        <v>1053768</v>
      </c>
      <c r="X15" s="60">
        <v>527408</v>
      </c>
      <c r="Y15" s="60">
        <v>526360</v>
      </c>
      <c r="Z15" s="140">
        <v>99.8</v>
      </c>
      <c r="AA15" s="62">
        <v>1054815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5100000</v>
      </c>
      <c r="D17" s="155"/>
      <c r="E17" s="59">
        <v>4979520</v>
      </c>
      <c r="F17" s="60">
        <v>4979520</v>
      </c>
      <c r="G17" s="60">
        <v>5100000</v>
      </c>
      <c r="H17" s="60">
        <v>5100000</v>
      </c>
      <c r="I17" s="60">
        <v>5100000</v>
      </c>
      <c r="J17" s="60">
        <v>5100000</v>
      </c>
      <c r="K17" s="60">
        <v>5100000</v>
      </c>
      <c r="L17" s="60">
        <v>5100000</v>
      </c>
      <c r="M17" s="60">
        <v>5100000</v>
      </c>
      <c r="N17" s="60">
        <v>5100000</v>
      </c>
      <c r="O17" s="60"/>
      <c r="P17" s="60"/>
      <c r="Q17" s="60"/>
      <c r="R17" s="60"/>
      <c r="S17" s="60"/>
      <c r="T17" s="60"/>
      <c r="U17" s="60"/>
      <c r="V17" s="60"/>
      <c r="W17" s="60">
        <v>5100000</v>
      </c>
      <c r="X17" s="60">
        <v>2489760</v>
      </c>
      <c r="Y17" s="60">
        <v>2610240</v>
      </c>
      <c r="Z17" s="140">
        <v>104.84</v>
      </c>
      <c r="AA17" s="62">
        <v>4979520</v>
      </c>
    </row>
    <row r="18" spans="1:27" ht="12.75">
      <c r="A18" s="249" t="s">
        <v>153</v>
      </c>
      <c r="B18" s="182"/>
      <c r="C18" s="155">
        <v>14578528</v>
      </c>
      <c r="D18" s="155"/>
      <c r="E18" s="59">
        <v>14579000</v>
      </c>
      <c r="F18" s="60">
        <v>14579000</v>
      </c>
      <c r="G18" s="60">
        <v>14578528</v>
      </c>
      <c r="H18" s="60">
        <v>14578528</v>
      </c>
      <c r="I18" s="60">
        <v>14578528</v>
      </c>
      <c r="J18" s="60">
        <v>14578528</v>
      </c>
      <c r="K18" s="60">
        <v>14578528</v>
      </c>
      <c r="L18" s="60">
        <v>14578528</v>
      </c>
      <c r="M18" s="60">
        <v>14578528</v>
      </c>
      <c r="N18" s="60">
        <v>14578528</v>
      </c>
      <c r="O18" s="60"/>
      <c r="P18" s="60"/>
      <c r="Q18" s="60"/>
      <c r="R18" s="60"/>
      <c r="S18" s="60"/>
      <c r="T18" s="60"/>
      <c r="U18" s="60"/>
      <c r="V18" s="60"/>
      <c r="W18" s="60">
        <v>14578528</v>
      </c>
      <c r="X18" s="60">
        <v>7289500</v>
      </c>
      <c r="Y18" s="60">
        <v>7289028</v>
      </c>
      <c r="Z18" s="140">
        <v>99.99</v>
      </c>
      <c r="AA18" s="62">
        <v>14579000</v>
      </c>
    </row>
    <row r="19" spans="1:27" ht="12.75">
      <c r="A19" s="249" t="s">
        <v>154</v>
      </c>
      <c r="B19" s="182"/>
      <c r="C19" s="155">
        <v>65844469</v>
      </c>
      <c r="D19" s="155"/>
      <c r="E19" s="59">
        <v>86390362</v>
      </c>
      <c r="F19" s="60">
        <v>86390362</v>
      </c>
      <c r="G19" s="60">
        <v>66921087</v>
      </c>
      <c r="H19" s="60">
        <v>66200242</v>
      </c>
      <c r="I19" s="60">
        <v>65479397</v>
      </c>
      <c r="J19" s="60">
        <v>65479397</v>
      </c>
      <c r="K19" s="60">
        <v>64758552</v>
      </c>
      <c r="L19" s="60">
        <v>64037707</v>
      </c>
      <c r="M19" s="60">
        <v>63316862</v>
      </c>
      <c r="N19" s="60">
        <v>63316862</v>
      </c>
      <c r="O19" s="60"/>
      <c r="P19" s="60"/>
      <c r="Q19" s="60"/>
      <c r="R19" s="60"/>
      <c r="S19" s="60"/>
      <c r="T19" s="60"/>
      <c r="U19" s="60"/>
      <c r="V19" s="60"/>
      <c r="W19" s="60">
        <v>63316862</v>
      </c>
      <c r="X19" s="60">
        <v>43195181</v>
      </c>
      <c r="Y19" s="60">
        <v>20121681</v>
      </c>
      <c r="Z19" s="140">
        <v>46.58</v>
      </c>
      <c r="AA19" s="62">
        <v>86390362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338212</v>
      </c>
      <c r="D21" s="155"/>
      <c r="E21" s="59">
        <v>1312131</v>
      </c>
      <c r="F21" s="60">
        <v>1312131</v>
      </c>
      <c r="G21" s="60">
        <v>338212</v>
      </c>
      <c r="H21" s="60">
        <v>338212</v>
      </c>
      <c r="I21" s="60">
        <v>338212</v>
      </c>
      <c r="J21" s="60">
        <v>338212</v>
      </c>
      <c r="K21" s="60">
        <v>338212</v>
      </c>
      <c r="L21" s="60">
        <v>338212</v>
      </c>
      <c r="M21" s="60">
        <v>338212</v>
      </c>
      <c r="N21" s="60">
        <v>338212</v>
      </c>
      <c r="O21" s="60"/>
      <c r="P21" s="60"/>
      <c r="Q21" s="60"/>
      <c r="R21" s="60"/>
      <c r="S21" s="60"/>
      <c r="T21" s="60"/>
      <c r="U21" s="60"/>
      <c r="V21" s="60"/>
      <c r="W21" s="60">
        <v>338212</v>
      </c>
      <c r="X21" s="60">
        <v>656066</v>
      </c>
      <c r="Y21" s="60">
        <v>-317854</v>
      </c>
      <c r="Z21" s="140">
        <v>-48.45</v>
      </c>
      <c r="AA21" s="62">
        <v>1312131</v>
      </c>
    </row>
    <row r="22" spans="1:27" ht="12.75">
      <c r="A22" s="249" t="s">
        <v>157</v>
      </c>
      <c r="B22" s="182"/>
      <c r="C22" s="155">
        <v>3</v>
      </c>
      <c r="D22" s="155"/>
      <c r="E22" s="59"/>
      <c r="F22" s="60"/>
      <c r="G22" s="60"/>
      <c r="H22" s="60"/>
      <c r="I22" s="60"/>
      <c r="J22" s="60"/>
      <c r="K22" s="60"/>
      <c r="L22" s="60"/>
      <c r="M22" s="60">
        <v>3</v>
      </c>
      <c r="N22" s="60">
        <v>3</v>
      </c>
      <c r="O22" s="60"/>
      <c r="P22" s="60"/>
      <c r="Q22" s="60"/>
      <c r="R22" s="60"/>
      <c r="S22" s="60"/>
      <c r="T22" s="60"/>
      <c r="U22" s="60"/>
      <c r="V22" s="60"/>
      <c r="W22" s="60">
        <v>3</v>
      </c>
      <c r="X22" s="60"/>
      <c r="Y22" s="60">
        <v>3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86914980</v>
      </c>
      <c r="D24" s="168">
        <f>SUM(D15:D23)</f>
        <v>0</v>
      </c>
      <c r="E24" s="76">
        <f t="shared" si="1"/>
        <v>108315828</v>
      </c>
      <c r="F24" s="77">
        <f t="shared" si="1"/>
        <v>108315828</v>
      </c>
      <c r="G24" s="77">
        <f t="shared" si="1"/>
        <v>87991595</v>
      </c>
      <c r="H24" s="77">
        <f t="shared" si="1"/>
        <v>87270750</v>
      </c>
      <c r="I24" s="77">
        <f t="shared" si="1"/>
        <v>86549905</v>
      </c>
      <c r="J24" s="77">
        <f t="shared" si="1"/>
        <v>86549905</v>
      </c>
      <c r="K24" s="77">
        <f t="shared" si="1"/>
        <v>85829060</v>
      </c>
      <c r="L24" s="77">
        <f t="shared" si="1"/>
        <v>85108215</v>
      </c>
      <c r="M24" s="77">
        <f t="shared" si="1"/>
        <v>84387373</v>
      </c>
      <c r="N24" s="77">
        <f t="shared" si="1"/>
        <v>84387373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84387373</v>
      </c>
      <c r="X24" s="77">
        <f t="shared" si="1"/>
        <v>54157915</v>
      </c>
      <c r="Y24" s="77">
        <f t="shared" si="1"/>
        <v>30229458</v>
      </c>
      <c r="Z24" s="212">
        <f>+IF(X24&lt;&gt;0,+(Y24/X24)*100,0)</f>
        <v>55.81724850375056</v>
      </c>
      <c r="AA24" s="79">
        <f>SUM(AA15:AA23)</f>
        <v>108315828</v>
      </c>
    </row>
    <row r="25" spans="1:27" ht="12.75">
      <c r="A25" s="250" t="s">
        <v>159</v>
      </c>
      <c r="B25" s="251"/>
      <c r="C25" s="168">
        <f aca="true" t="shared" si="2" ref="C25:Y25">+C12+C24</f>
        <v>127731310</v>
      </c>
      <c r="D25" s="168">
        <f>+D12+D24</f>
        <v>0</v>
      </c>
      <c r="E25" s="72">
        <f t="shared" si="2"/>
        <v>149875895</v>
      </c>
      <c r="F25" s="73">
        <f t="shared" si="2"/>
        <v>149875895</v>
      </c>
      <c r="G25" s="73">
        <f t="shared" si="2"/>
        <v>206810901</v>
      </c>
      <c r="H25" s="73">
        <f t="shared" si="2"/>
        <v>152229515</v>
      </c>
      <c r="I25" s="73">
        <f t="shared" si="2"/>
        <v>137638678</v>
      </c>
      <c r="J25" s="73">
        <f t="shared" si="2"/>
        <v>137638678</v>
      </c>
      <c r="K25" s="73">
        <f t="shared" si="2"/>
        <v>139579496</v>
      </c>
      <c r="L25" s="73">
        <f t="shared" si="2"/>
        <v>130182992</v>
      </c>
      <c r="M25" s="73">
        <f t="shared" si="2"/>
        <v>155645842</v>
      </c>
      <c r="N25" s="73">
        <f t="shared" si="2"/>
        <v>155645842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155645842</v>
      </c>
      <c r="X25" s="73">
        <f t="shared" si="2"/>
        <v>74937949</v>
      </c>
      <c r="Y25" s="73">
        <f t="shared" si="2"/>
        <v>80707893</v>
      </c>
      <c r="Z25" s="170">
        <f>+IF(X25&lt;&gt;0,+(Y25/X25)*100,0)</f>
        <v>107.69962892899565</v>
      </c>
      <c r="AA25" s="74">
        <f>+AA12+AA24</f>
        <v>149875895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6116418</v>
      </c>
      <c r="D29" s="155"/>
      <c r="E29" s="59">
        <v>50000000</v>
      </c>
      <c r="F29" s="60">
        <v>50000000</v>
      </c>
      <c r="G29" s="60"/>
      <c r="H29" s="60"/>
      <c r="I29" s="60">
        <v>669982</v>
      </c>
      <c r="J29" s="60">
        <v>669982</v>
      </c>
      <c r="K29" s="60">
        <v>1996131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25000000</v>
      </c>
      <c r="Y29" s="60">
        <v>-25000000</v>
      </c>
      <c r="Z29" s="140">
        <v>-100</v>
      </c>
      <c r="AA29" s="62">
        <v>50000000</v>
      </c>
    </row>
    <row r="30" spans="1:27" ht="12.75">
      <c r="A30" s="249" t="s">
        <v>52</v>
      </c>
      <c r="B30" s="182"/>
      <c r="C30" s="155">
        <v>13326018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167153279</v>
      </c>
      <c r="D32" s="155"/>
      <c r="E32" s="59">
        <v>68239488</v>
      </c>
      <c r="F32" s="60">
        <v>68239488</v>
      </c>
      <c r="G32" s="60">
        <v>22519000</v>
      </c>
      <c r="H32" s="60">
        <v>110192842</v>
      </c>
      <c r="I32" s="60">
        <v>118615500</v>
      </c>
      <c r="J32" s="60">
        <v>118615500</v>
      </c>
      <c r="K32" s="60">
        <v>149715525</v>
      </c>
      <c r="L32" s="60">
        <v>151278577</v>
      </c>
      <c r="M32" s="60">
        <v>121059358</v>
      </c>
      <c r="N32" s="60">
        <v>121059358</v>
      </c>
      <c r="O32" s="60"/>
      <c r="P32" s="60"/>
      <c r="Q32" s="60"/>
      <c r="R32" s="60"/>
      <c r="S32" s="60"/>
      <c r="T32" s="60"/>
      <c r="U32" s="60"/>
      <c r="V32" s="60"/>
      <c r="W32" s="60">
        <v>121059358</v>
      </c>
      <c r="X32" s="60">
        <v>34119744</v>
      </c>
      <c r="Y32" s="60">
        <v>86939614</v>
      </c>
      <c r="Z32" s="140">
        <v>254.81</v>
      </c>
      <c r="AA32" s="62">
        <v>68239488</v>
      </c>
    </row>
    <row r="33" spans="1:27" ht="12.75">
      <c r="A33" s="249" t="s">
        <v>165</v>
      </c>
      <c r="B33" s="182"/>
      <c r="C33" s="155">
        <v>5322571</v>
      </c>
      <c r="D33" s="155"/>
      <c r="E33" s="59">
        <v>5085443</v>
      </c>
      <c r="F33" s="60">
        <v>5085443</v>
      </c>
      <c r="G33" s="60">
        <v>3027374</v>
      </c>
      <c r="H33" s="60">
        <v>3027374</v>
      </c>
      <c r="I33" s="60">
        <v>3027374</v>
      </c>
      <c r="J33" s="60">
        <v>3027374</v>
      </c>
      <c r="K33" s="60">
        <v>3027374</v>
      </c>
      <c r="L33" s="60">
        <v>3027374</v>
      </c>
      <c r="M33" s="60">
        <v>3027374</v>
      </c>
      <c r="N33" s="60">
        <v>3027374</v>
      </c>
      <c r="O33" s="60"/>
      <c r="P33" s="60"/>
      <c r="Q33" s="60"/>
      <c r="R33" s="60"/>
      <c r="S33" s="60"/>
      <c r="T33" s="60"/>
      <c r="U33" s="60"/>
      <c r="V33" s="60"/>
      <c r="W33" s="60">
        <v>3027374</v>
      </c>
      <c r="X33" s="60">
        <v>2542722</v>
      </c>
      <c r="Y33" s="60">
        <v>484652</v>
      </c>
      <c r="Z33" s="140">
        <v>19.06</v>
      </c>
      <c r="AA33" s="62">
        <v>5085443</v>
      </c>
    </row>
    <row r="34" spans="1:27" ht="12.75">
      <c r="A34" s="250" t="s">
        <v>58</v>
      </c>
      <c r="B34" s="251"/>
      <c r="C34" s="168">
        <f aca="true" t="shared" si="3" ref="C34:Y34">SUM(C29:C33)</f>
        <v>191918286</v>
      </c>
      <c r="D34" s="168">
        <f>SUM(D29:D33)</f>
        <v>0</v>
      </c>
      <c r="E34" s="72">
        <f t="shared" si="3"/>
        <v>123324931</v>
      </c>
      <c r="F34" s="73">
        <f t="shared" si="3"/>
        <v>123324931</v>
      </c>
      <c r="G34" s="73">
        <f t="shared" si="3"/>
        <v>25546374</v>
      </c>
      <c r="H34" s="73">
        <f t="shared" si="3"/>
        <v>113220216</v>
      </c>
      <c r="I34" s="73">
        <f t="shared" si="3"/>
        <v>122312856</v>
      </c>
      <c r="J34" s="73">
        <f t="shared" si="3"/>
        <v>122312856</v>
      </c>
      <c r="K34" s="73">
        <f t="shared" si="3"/>
        <v>154739030</v>
      </c>
      <c r="L34" s="73">
        <f t="shared" si="3"/>
        <v>154305951</v>
      </c>
      <c r="M34" s="73">
        <f t="shared" si="3"/>
        <v>124086732</v>
      </c>
      <c r="N34" s="73">
        <f t="shared" si="3"/>
        <v>124086732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124086732</v>
      </c>
      <c r="X34" s="73">
        <f t="shared" si="3"/>
        <v>61662466</v>
      </c>
      <c r="Y34" s="73">
        <f t="shared" si="3"/>
        <v>62424266</v>
      </c>
      <c r="Z34" s="170">
        <f>+IF(X34&lt;&gt;0,+(Y34/X34)*100,0)</f>
        <v>101.23543550788254</v>
      </c>
      <c r="AA34" s="74">
        <f>SUM(AA29:AA33)</f>
        <v>123324931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6897227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54927163</v>
      </c>
      <c r="D38" s="155"/>
      <c r="E38" s="59">
        <v>70834543</v>
      </c>
      <c r="F38" s="60">
        <v>70834543</v>
      </c>
      <c r="G38" s="60">
        <v>12303366</v>
      </c>
      <c r="H38" s="60">
        <v>12303366</v>
      </c>
      <c r="I38" s="60">
        <v>12303366</v>
      </c>
      <c r="J38" s="60">
        <v>12303366</v>
      </c>
      <c r="K38" s="60">
        <v>70834543</v>
      </c>
      <c r="L38" s="60">
        <v>70834543</v>
      </c>
      <c r="M38" s="60">
        <v>70834543</v>
      </c>
      <c r="N38" s="60">
        <v>70834543</v>
      </c>
      <c r="O38" s="60"/>
      <c r="P38" s="60"/>
      <c r="Q38" s="60"/>
      <c r="R38" s="60"/>
      <c r="S38" s="60"/>
      <c r="T38" s="60"/>
      <c r="U38" s="60"/>
      <c r="V38" s="60"/>
      <c r="W38" s="60">
        <v>70834543</v>
      </c>
      <c r="X38" s="60">
        <v>35417272</v>
      </c>
      <c r="Y38" s="60">
        <v>35417271</v>
      </c>
      <c r="Z38" s="140">
        <v>100</v>
      </c>
      <c r="AA38" s="62">
        <v>70834543</v>
      </c>
    </row>
    <row r="39" spans="1:27" ht="12.75">
      <c r="A39" s="250" t="s">
        <v>59</v>
      </c>
      <c r="B39" s="253"/>
      <c r="C39" s="168">
        <f aca="true" t="shared" si="4" ref="C39:Y39">SUM(C37:C38)</f>
        <v>61824390</v>
      </c>
      <c r="D39" s="168">
        <f>SUM(D37:D38)</f>
        <v>0</v>
      </c>
      <c r="E39" s="76">
        <f t="shared" si="4"/>
        <v>70834543</v>
      </c>
      <c r="F39" s="77">
        <f t="shared" si="4"/>
        <v>70834543</v>
      </c>
      <c r="G39" s="77">
        <f t="shared" si="4"/>
        <v>12303366</v>
      </c>
      <c r="H39" s="77">
        <f t="shared" si="4"/>
        <v>12303366</v>
      </c>
      <c r="I39" s="77">
        <f t="shared" si="4"/>
        <v>12303366</v>
      </c>
      <c r="J39" s="77">
        <f t="shared" si="4"/>
        <v>12303366</v>
      </c>
      <c r="K39" s="77">
        <f t="shared" si="4"/>
        <v>70834543</v>
      </c>
      <c r="L39" s="77">
        <f t="shared" si="4"/>
        <v>70834543</v>
      </c>
      <c r="M39" s="77">
        <f t="shared" si="4"/>
        <v>70834543</v>
      </c>
      <c r="N39" s="77">
        <f t="shared" si="4"/>
        <v>70834543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70834543</v>
      </c>
      <c r="X39" s="77">
        <f t="shared" si="4"/>
        <v>35417272</v>
      </c>
      <c r="Y39" s="77">
        <f t="shared" si="4"/>
        <v>35417271</v>
      </c>
      <c r="Z39" s="212">
        <f>+IF(X39&lt;&gt;0,+(Y39/X39)*100,0)</f>
        <v>99.99999717651885</v>
      </c>
      <c r="AA39" s="79">
        <f>SUM(AA37:AA38)</f>
        <v>70834543</v>
      </c>
    </row>
    <row r="40" spans="1:27" ht="12.75">
      <c r="A40" s="250" t="s">
        <v>167</v>
      </c>
      <c r="B40" s="251"/>
      <c r="C40" s="168">
        <f aca="true" t="shared" si="5" ref="C40:Y40">+C34+C39</f>
        <v>253742676</v>
      </c>
      <c r="D40" s="168">
        <f>+D34+D39</f>
        <v>0</v>
      </c>
      <c r="E40" s="72">
        <f t="shared" si="5"/>
        <v>194159474</v>
      </c>
      <c r="F40" s="73">
        <f t="shared" si="5"/>
        <v>194159474</v>
      </c>
      <c r="G40" s="73">
        <f t="shared" si="5"/>
        <v>37849740</v>
      </c>
      <c r="H40" s="73">
        <f t="shared" si="5"/>
        <v>125523582</v>
      </c>
      <c r="I40" s="73">
        <f t="shared" si="5"/>
        <v>134616222</v>
      </c>
      <c r="J40" s="73">
        <f t="shared" si="5"/>
        <v>134616222</v>
      </c>
      <c r="K40" s="73">
        <f t="shared" si="5"/>
        <v>225573573</v>
      </c>
      <c r="L40" s="73">
        <f t="shared" si="5"/>
        <v>225140494</v>
      </c>
      <c r="M40" s="73">
        <f t="shared" si="5"/>
        <v>194921275</v>
      </c>
      <c r="N40" s="73">
        <f t="shared" si="5"/>
        <v>194921275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194921275</v>
      </c>
      <c r="X40" s="73">
        <f t="shared" si="5"/>
        <v>97079738</v>
      </c>
      <c r="Y40" s="73">
        <f t="shared" si="5"/>
        <v>97841537</v>
      </c>
      <c r="Z40" s="170">
        <f>+IF(X40&lt;&gt;0,+(Y40/X40)*100,0)</f>
        <v>100.78471472595034</v>
      </c>
      <c r="AA40" s="74">
        <f>+AA34+AA39</f>
        <v>194159474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-126011366</v>
      </c>
      <c r="D42" s="257">
        <f>+D25-D40</f>
        <v>0</v>
      </c>
      <c r="E42" s="258">
        <f t="shared" si="6"/>
        <v>-44283579</v>
      </c>
      <c r="F42" s="259">
        <f t="shared" si="6"/>
        <v>-44283579</v>
      </c>
      <c r="G42" s="259">
        <f t="shared" si="6"/>
        <v>168961161</v>
      </c>
      <c r="H42" s="259">
        <f t="shared" si="6"/>
        <v>26705933</v>
      </c>
      <c r="I42" s="259">
        <f t="shared" si="6"/>
        <v>3022456</v>
      </c>
      <c r="J42" s="259">
        <f t="shared" si="6"/>
        <v>3022456</v>
      </c>
      <c r="K42" s="259">
        <f t="shared" si="6"/>
        <v>-85994077</v>
      </c>
      <c r="L42" s="259">
        <f t="shared" si="6"/>
        <v>-94957502</v>
      </c>
      <c r="M42" s="259">
        <f t="shared" si="6"/>
        <v>-39275433</v>
      </c>
      <c r="N42" s="259">
        <f t="shared" si="6"/>
        <v>-39275433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-39275433</v>
      </c>
      <c r="X42" s="259">
        <f t="shared" si="6"/>
        <v>-22141789</v>
      </c>
      <c r="Y42" s="259">
        <f t="shared" si="6"/>
        <v>-17133644</v>
      </c>
      <c r="Z42" s="260">
        <f>+IF(X42&lt;&gt;0,+(Y42/X42)*100,0)</f>
        <v>77.38147987951652</v>
      </c>
      <c r="AA42" s="261">
        <f>+AA25-AA40</f>
        <v>-44283579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-126011366</v>
      </c>
      <c r="D45" s="155"/>
      <c r="E45" s="59">
        <v>-44283579</v>
      </c>
      <c r="F45" s="60">
        <v>-44283579</v>
      </c>
      <c r="G45" s="60">
        <v>168961161</v>
      </c>
      <c r="H45" s="60">
        <v>26705932</v>
      </c>
      <c r="I45" s="60">
        <v>3022456</v>
      </c>
      <c r="J45" s="60">
        <v>3022456</v>
      </c>
      <c r="K45" s="60">
        <v>-85994077</v>
      </c>
      <c r="L45" s="60">
        <v>-94957502</v>
      </c>
      <c r="M45" s="60">
        <v>-39275433</v>
      </c>
      <c r="N45" s="60">
        <v>-39275433</v>
      </c>
      <c r="O45" s="60"/>
      <c r="P45" s="60"/>
      <c r="Q45" s="60"/>
      <c r="R45" s="60"/>
      <c r="S45" s="60"/>
      <c r="T45" s="60"/>
      <c r="U45" s="60"/>
      <c r="V45" s="60"/>
      <c r="W45" s="60">
        <v>-39275433</v>
      </c>
      <c r="X45" s="60">
        <v>-22141790</v>
      </c>
      <c r="Y45" s="60">
        <v>-17133643</v>
      </c>
      <c r="Z45" s="139">
        <v>77.38</v>
      </c>
      <c r="AA45" s="62">
        <v>-44283579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-126011366</v>
      </c>
      <c r="D48" s="217">
        <f>SUM(D45:D47)</f>
        <v>0</v>
      </c>
      <c r="E48" s="264">
        <f t="shared" si="7"/>
        <v>-44283579</v>
      </c>
      <c r="F48" s="219">
        <f t="shared" si="7"/>
        <v>-44283579</v>
      </c>
      <c r="G48" s="219">
        <f t="shared" si="7"/>
        <v>168961161</v>
      </c>
      <c r="H48" s="219">
        <f t="shared" si="7"/>
        <v>26705932</v>
      </c>
      <c r="I48" s="219">
        <f t="shared" si="7"/>
        <v>3022456</v>
      </c>
      <c r="J48" s="219">
        <f t="shared" si="7"/>
        <v>3022456</v>
      </c>
      <c r="K48" s="219">
        <f t="shared" si="7"/>
        <v>-85994077</v>
      </c>
      <c r="L48" s="219">
        <f t="shared" si="7"/>
        <v>-94957502</v>
      </c>
      <c r="M48" s="219">
        <f t="shared" si="7"/>
        <v>-39275433</v>
      </c>
      <c r="N48" s="219">
        <f t="shared" si="7"/>
        <v>-39275433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-39275433</v>
      </c>
      <c r="X48" s="219">
        <f t="shared" si="7"/>
        <v>-22141790</v>
      </c>
      <c r="Y48" s="219">
        <f t="shared" si="7"/>
        <v>-17133643</v>
      </c>
      <c r="Z48" s="265">
        <f>+IF(X48&lt;&gt;0,+(Y48/X48)*100,0)</f>
        <v>77.38147186835391</v>
      </c>
      <c r="AA48" s="232">
        <f>SUM(AA45:AA47)</f>
        <v>-44283579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1394485</v>
      </c>
      <c r="D7" s="155"/>
      <c r="E7" s="59">
        <v>600746</v>
      </c>
      <c r="F7" s="60">
        <v>600746</v>
      </c>
      <c r="G7" s="60">
        <v>188300</v>
      </c>
      <c r="H7" s="60">
        <v>75984</v>
      </c>
      <c r="I7" s="60">
        <v>146748</v>
      </c>
      <c r="J7" s="60">
        <v>411032</v>
      </c>
      <c r="K7" s="60">
        <v>28734</v>
      </c>
      <c r="L7" s="60">
        <v>35836</v>
      </c>
      <c r="M7" s="60">
        <v>80784</v>
      </c>
      <c r="N7" s="60">
        <v>145354</v>
      </c>
      <c r="O7" s="60"/>
      <c r="P7" s="60"/>
      <c r="Q7" s="60"/>
      <c r="R7" s="60"/>
      <c r="S7" s="60"/>
      <c r="T7" s="60"/>
      <c r="U7" s="60"/>
      <c r="V7" s="60"/>
      <c r="W7" s="60">
        <v>556386</v>
      </c>
      <c r="X7" s="60">
        <v>318700</v>
      </c>
      <c r="Y7" s="60">
        <v>237686</v>
      </c>
      <c r="Z7" s="140">
        <v>74.58</v>
      </c>
      <c r="AA7" s="62">
        <v>600746</v>
      </c>
    </row>
    <row r="8" spans="1:27" ht="12.75">
      <c r="A8" s="249" t="s">
        <v>178</v>
      </c>
      <c r="B8" s="182"/>
      <c r="C8" s="155">
        <v>33449661</v>
      </c>
      <c r="D8" s="155"/>
      <c r="E8" s="59">
        <v>124286544</v>
      </c>
      <c r="F8" s="60">
        <v>124286544</v>
      </c>
      <c r="G8" s="60">
        <v>8202142</v>
      </c>
      <c r="H8" s="60">
        <v>74106</v>
      </c>
      <c r="I8" s="60">
        <v>4732670</v>
      </c>
      <c r="J8" s="60">
        <v>13008918</v>
      </c>
      <c r="K8" s="60">
        <v>2015299</v>
      </c>
      <c r="L8" s="60">
        <v>18115943</v>
      </c>
      <c r="M8" s="60">
        <v>5362543</v>
      </c>
      <c r="N8" s="60">
        <v>25493785</v>
      </c>
      <c r="O8" s="60"/>
      <c r="P8" s="60"/>
      <c r="Q8" s="60"/>
      <c r="R8" s="60"/>
      <c r="S8" s="60"/>
      <c r="T8" s="60"/>
      <c r="U8" s="60"/>
      <c r="V8" s="60"/>
      <c r="W8" s="60">
        <v>38502703</v>
      </c>
      <c r="X8" s="60">
        <v>75126802</v>
      </c>
      <c r="Y8" s="60">
        <v>-36624099</v>
      </c>
      <c r="Z8" s="140">
        <v>-48.75</v>
      </c>
      <c r="AA8" s="62">
        <v>124286544</v>
      </c>
    </row>
    <row r="9" spans="1:27" ht="12.75">
      <c r="A9" s="249" t="s">
        <v>179</v>
      </c>
      <c r="B9" s="182"/>
      <c r="C9" s="155">
        <v>285797426</v>
      </c>
      <c r="D9" s="155"/>
      <c r="E9" s="59">
        <v>214708000</v>
      </c>
      <c r="F9" s="60">
        <v>214708000</v>
      </c>
      <c r="G9" s="60">
        <v>82503000</v>
      </c>
      <c r="H9" s="60">
        <v>5954600</v>
      </c>
      <c r="I9" s="60"/>
      <c r="J9" s="60">
        <v>88457600</v>
      </c>
      <c r="K9" s="60">
        <v>4134705</v>
      </c>
      <c r="L9" s="60">
        <v>3643381</v>
      </c>
      <c r="M9" s="60">
        <v>54607000</v>
      </c>
      <c r="N9" s="60">
        <v>62385086</v>
      </c>
      <c r="O9" s="60"/>
      <c r="P9" s="60"/>
      <c r="Q9" s="60"/>
      <c r="R9" s="60"/>
      <c r="S9" s="60"/>
      <c r="T9" s="60"/>
      <c r="U9" s="60"/>
      <c r="V9" s="60"/>
      <c r="W9" s="60">
        <v>150842686</v>
      </c>
      <c r="X9" s="60">
        <v>144891000</v>
      </c>
      <c r="Y9" s="60">
        <v>5951686</v>
      </c>
      <c r="Z9" s="140">
        <v>4.11</v>
      </c>
      <c r="AA9" s="62">
        <v>214708000</v>
      </c>
    </row>
    <row r="10" spans="1:27" ht="12.75">
      <c r="A10" s="249" t="s">
        <v>180</v>
      </c>
      <c r="B10" s="182"/>
      <c r="C10" s="155">
        <v>53277000</v>
      </c>
      <c r="D10" s="155"/>
      <c r="E10" s="59">
        <v>2598000</v>
      </c>
      <c r="F10" s="60">
        <v>2598000</v>
      </c>
      <c r="G10" s="60"/>
      <c r="H10" s="60">
        <v>1816000</v>
      </c>
      <c r="I10" s="60"/>
      <c r="J10" s="60">
        <v>1816000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1816000</v>
      </c>
      <c r="X10" s="60">
        <v>1577000</v>
      </c>
      <c r="Y10" s="60">
        <v>239000</v>
      </c>
      <c r="Z10" s="140">
        <v>15.16</v>
      </c>
      <c r="AA10" s="62">
        <v>2598000</v>
      </c>
    </row>
    <row r="11" spans="1:27" ht="12.75">
      <c r="A11" s="249" t="s">
        <v>181</v>
      </c>
      <c r="B11" s="182"/>
      <c r="C11" s="155">
        <v>954005</v>
      </c>
      <c r="D11" s="155"/>
      <c r="E11" s="59"/>
      <c r="F11" s="60"/>
      <c r="G11" s="60"/>
      <c r="H11" s="60">
        <v>85410</v>
      </c>
      <c r="I11" s="60">
        <v>19976</v>
      </c>
      <c r="J11" s="60">
        <v>105386</v>
      </c>
      <c r="K11" s="60">
        <v>3439</v>
      </c>
      <c r="L11" s="60">
        <v>1864</v>
      </c>
      <c r="M11" s="60">
        <v>50697</v>
      </c>
      <c r="N11" s="60">
        <v>56000</v>
      </c>
      <c r="O11" s="60"/>
      <c r="P11" s="60"/>
      <c r="Q11" s="60"/>
      <c r="R11" s="60"/>
      <c r="S11" s="60"/>
      <c r="T11" s="60"/>
      <c r="U11" s="60"/>
      <c r="V11" s="60"/>
      <c r="W11" s="60">
        <v>161386</v>
      </c>
      <c r="X11" s="60"/>
      <c r="Y11" s="60">
        <v>161386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-353420893</v>
      </c>
      <c r="D14" s="155"/>
      <c r="E14" s="59">
        <v>-284878068</v>
      </c>
      <c r="F14" s="60">
        <v>-284878068</v>
      </c>
      <c r="G14" s="60">
        <v>-57214914</v>
      </c>
      <c r="H14" s="60">
        <v>-95405985</v>
      </c>
      <c r="I14" s="60">
        <v>-18593485</v>
      </c>
      <c r="J14" s="60">
        <v>-171214384</v>
      </c>
      <c r="K14" s="60">
        <v>-7911294</v>
      </c>
      <c r="L14" s="60">
        <v>-16244497</v>
      </c>
      <c r="M14" s="60">
        <v>-31761698</v>
      </c>
      <c r="N14" s="60">
        <v>-55917489</v>
      </c>
      <c r="O14" s="60"/>
      <c r="P14" s="60"/>
      <c r="Q14" s="60"/>
      <c r="R14" s="60"/>
      <c r="S14" s="60"/>
      <c r="T14" s="60"/>
      <c r="U14" s="60"/>
      <c r="V14" s="60"/>
      <c r="W14" s="60">
        <v>-227131873</v>
      </c>
      <c r="X14" s="60">
        <v>-138011516</v>
      </c>
      <c r="Y14" s="60">
        <v>-89120357</v>
      </c>
      <c r="Z14" s="140">
        <v>64.57</v>
      </c>
      <c r="AA14" s="62">
        <v>-284878068</v>
      </c>
    </row>
    <row r="15" spans="1:27" ht="12.75">
      <c r="A15" s="249" t="s">
        <v>40</v>
      </c>
      <c r="B15" s="182"/>
      <c r="C15" s="155">
        <v>-1682518</v>
      </c>
      <c r="D15" s="155"/>
      <c r="E15" s="59">
        <v>-1485507</v>
      </c>
      <c r="F15" s="60">
        <v>-1485507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-739668</v>
      </c>
      <c r="Y15" s="60">
        <v>739668</v>
      </c>
      <c r="Z15" s="140">
        <v>-100</v>
      </c>
      <c r="AA15" s="62">
        <v>-1485507</v>
      </c>
    </row>
    <row r="16" spans="1:27" ht="12.75">
      <c r="A16" s="249" t="s">
        <v>42</v>
      </c>
      <c r="B16" s="182"/>
      <c r="C16" s="155">
        <v>-6400000</v>
      </c>
      <c r="D16" s="155"/>
      <c r="E16" s="59">
        <v>-4392200</v>
      </c>
      <c r="F16" s="60">
        <v>-4392200</v>
      </c>
      <c r="G16" s="60">
        <v>-5260125</v>
      </c>
      <c r="H16" s="60"/>
      <c r="I16" s="60"/>
      <c r="J16" s="60">
        <v>-5260125</v>
      </c>
      <c r="K16" s="60"/>
      <c r="L16" s="60"/>
      <c r="M16" s="60">
        <v>-2200000</v>
      </c>
      <c r="N16" s="60">
        <v>-2200000</v>
      </c>
      <c r="O16" s="60"/>
      <c r="P16" s="60"/>
      <c r="Q16" s="60"/>
      <c r="R16" s="60"/>
      <c r="S16" s="60"/>
      <c r="T16" s="60"/>
      <c r="U16" s="60"/>
      <c r="V16" s="60"/>
      <c r="W16" s="60">
        <v>-7460125</v>
      </c>
      <c r="X16" s="60">
        <v>-2200000</v>
      </c>
      <c r="Y16" s="60">
        <v>-5260125</v>
      </c>
      <c r="Z16" s="140">
        <v>239.1</v>
      </c>
      <c r="AA16" s="62">
        <v>-4392200</v>
      </c>
    </row>
    <row r="17" spans="1:27" ht="12.75">
      <c r="A17" s="250" t="s">
        <v>185</v>
      </c>
      <c r="B17" s="251"/>
      <c r="C17" s="168">
        <f aca="true" t="shared" si="0" ref="C17:Y17">SUM(C6:C16)</f>
        <v>13369166</v>
      </c>
      <c r="D17" s="168">
        <f t="shared" si="0"/>
        <v>0</v>
      </c>
      <c r="E17" s="72">
        <f t="shared" si="0"/>
        <v>51437515</v>
      </c>
      <c r="F17" s="73">
        <f t="shared" si="0"/>
        <v>51437515</v>
      </c>
      <c r="G17" s="73">
        <f t="shared" si="0"/>
        <v>28418403</v>
      </c>
      <c r="H17" s="73">
        <f t="shared" si="0"/>
        <v>-87399885</v>
      </c>
      <c r="I17" s="73">
        <f t="shared" si="0"/>
        <v>-13694091</v>
      </c>
      <c r="J17" s="73">
        <f t="shared" si="0"/>
        <v>-72675573</v>
      </c>
      <c r="K17" s="73">
        <f t="shared" si="0"/>
        <v>-1729117</v>
      </c>
      <c r="L17" s="73">
        <f t="shared" si="0"/>
        <v>5552527</v>
      </c>
      <c r="M17" s="73">
        <f t="shared" si="0"/>
        <v>26139326</v>
      </c>
      <c r="N17" s="73">
        <f t="shared" si="0"/>
        <v>29962736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-42712837</v>
      </c>
      <c r="X17" s="73">
        <f t="shared" si="0"/>
        <v>80962318</v>
      </c>
      <c r="Y17" s="73">
        <f t="shared" si="0"/>
        <v>-123675155</v>
      </c>
      <c r="Z17" s="170">
        <f>+IF(X17&lt;&gt;0,+(Y17/X17)*100,0)</f>
        <v>-152.75644034796534</v>
      </c>
      <c r="AA17" s="74">
        <f>SUM(AA6:AA16)</f>
        <v>51437515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-14340</v>
      </c>
      <c r="D26" s="155"/>
      <c r="E26" s="59">
        <v>-43277000</v>
      </c>
      <c r="F26" s="60">
        <v>-43277000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-10819250</v>
      </c>
      <c r="Y26" s="60">
        <v>10819250</v>
      </c>
      <c r="Z26" s="140">
        <v>-100</v>
      </c>
      <c r="AA26" s="62">
        <v>-43277000</v>
      </c>
    </row>
    <row r="27" spans="1:27" ht="12.75">
      <c r="A27" s="250" t="s">
        <v>192</v>
      </c>
      <c r="B27" s="251"/>
      <c r="C27" s="168">
        <f aca="true" t="shared" si="1" ref="C27:Y27">SUM(C21:C26)</f>
        <v>-14340</v>
      </c>
      <c r="D27" s="168">
        <f>SUM(D21:D26)</f>
        <v>0</v>
      </c>
      <c r="E27" s="72">
        <f t="shared" si="1"/>
        <v>-43277000</v>
      </c>
      <c r="F27" s="73">
        <f t="shared" si="1"/>
        <v>-43277000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-10819250</v>
      </c>
      <c r="Y27" s="73">
        <f t="shared" si="1"/>
        <v>10819250</v>
      </c>
      <c r="Z27" s="170">
        <f>+IF(X27&lt;&gt;0,+(Y27/X27)*100,0)</f>
        <v>-100</v>
      </c>
      <c r="AA27" s="74">
        <f>SUM(AA21:AA26)</f>
        <v>-43277000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13354826</v>
      </c>
      <c r="D38" s="153">
        <f>+D17+D27+D36</f>
        <v>0</v>
      </c>
      <c r="E38" s="99">
        <f t="shared" si="3"/>
        <v>8160515</v>
      </c>
      <c r="F38" s="100">
        <f t="shared" si="3"/>
        <v>8160515</v>
      </c>
      <c r="G38" s="100">
        <f t="shared" si="3"/>
        <v>28418403</v>
      </c>
      <c r="H38" s="100">
        <f t="shared" si="3"/>
        <v>-87399885</v>
      </c>
      <c r="I38" s="100">
        <f t="shared" si="3"/>
        <v>-13694091</v>
      </c>
      <c r="J38" s="100">
        <f t="shared" si="3"/>
        <v>-72675573</v>
      </c>
      <c r="K38" s="100">
        <f t="shared" si="3"/>
        <v>-1729117</v>
      </c>
      <c r="L38" s="100">
        <f t="shared" si="3"/>
        <v>5552527</v>
      </c>
      <c r="M38" s="100">
        <f t="shared" si="3"/>
        <v>26139326</v>
      </c>
      <c r="N38" s="100">
        <f t="shared" si="3"/>
        <v>29962736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-42712837</v>
      </c>
      <c r="X38" s="100">
        <f t="shared" si="3"/>
        <v>70143068</v>
      </c>
      <c r="Y38" s="100">
        <f t="shared" si="3"/>
        <v>-112855905</v>
      </c>
      <c r="Z38" s="137">
        <f>+IF(X38&lt;&gt;0,+(Y38/X38)*100,0)</f>
        <v>-160.89388191574398</v>
      </c>
      <c r="AA38" s="102">
        <f>+AA17+AA27+AA36</f>
        <v>8160515</v>
      </c>
    </row>
    <row r="39" spans="1:27" ht="12.75">
      <c r="A39" s="249" t="s">
        <v>200</v>
      </c>
      <c r="B39" s="182"/>
      <c r="C39" s="153">
        <v>-19467879</v>
      </c>
      <c r="D39" s="153"/>
      <c r="E39" s="99">
        <v>-126400000</v>
      </c>
      <c r="F39" s="100">
        <v>-126400000</v>
      </c>
      <c r="G39" s="100">
        <v>72005589</v>
      </c>
      <c r="H39" s="100">
        <v>100423992</v>
      </c>
      <c r="I39" s="100">
        <v>13024107</v>
      </c>
      <c r="J39" s="100">
        <v>72005589</v>
      </c>
      <c r="K39" s="100">
        <v>-669984</v>
      </c>
      <c r="L39" s="100">
        <v>-2399101</v>
      </c>
      <c r="M39" s="100">
        <v>3153426</v>
      </c>
      <c r="N39" s="100">
        <v>-669984</v>
      </c>
      <c r="O39" s="100"/>
      <c r="P39" s="100"/>
      <c r="Q39" s="100"/>
      <c r="R39" s="100"/>
      <c r="S39" s="100"/>
      <c r="T39" s="100"/>
      <c r="U39" s="100"/>
      <c r="V39" s="100"/>
      <c r="W39" s="100">
        <v>72005589</v>
      </c>
      <c r="X39" s="100">
        <v>-126400000</v>
      </c>
      <c r="Y39" s="100">
        <v>198405589</v>
      </c>
      <c r="Z39" s="137">
        <v>-156.97</v>
      </c>
      <c r="AA39" s="102">
        <v>-126400000</v>
      </c>
    </row>
    <row r="40" spans="1:27" ht="12.75">
      <c r="A40" s="269" t="s">
        <v>201</v>
      </c>
      <c r="B40" s="256"/>
      <c r="C40" s="257">
        <v>-6113053</v>
      </c>
      <c r="D40" s="257"/>
      <c r="E40" s="258">
        <v>-118239485</v>
      </c>
      <c r="F40" s="259">
        <v>-118239485</v>
      </c>
      <c r="G40" s="259">
        <v>100423992</v>
      </c>
      <c r="H40" s="259">
        <v>13024107</v>
      </c>
      <c r="I40" s="259">
        <v>-669984</v>
      </c>
      <c r="J40" s="259">
        <v>-669984</v>
      </c>
      <c r="K40" s="259">
        <v>-2399101</v>
      </c>
      <c r="L40" s="259">
        <v>3153426</v>
      </c>
      <c r="M40" s="259">
        <v>29292752</v>
      </c>
      <c r="N40" s="259">
        <v>29292752</v>
      </c>
      <c r="O40" s="259"/>
      <c r="P40" s="259"/>
      <c r="Q40" s="259"/>
      <c r="R40" s="259"/>
      <c r="S40" s="259"/>
      <c r="T40" s="259"/>
      <c r="U40" s="259"/>
      <c r="V40" s="259"/>
      <c r="W40" s="259">
        <v>29292752</v>
      </c>
      <c r="X40" s="259">
        <v>-56256932</v>
      </c>
      <c r="Y40" s="259">
        <v>85549684</v>
      </c>
      <c r="Z40" s="260">
        <v>-152.07</v>
      </c>
      <c r="AA40" s="261">
        <v>-118239485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9669585</v>
      </c>
      <c r="D5" s="200">
        <f t="shared" si="0"/>
        <v>0</v>
      </c>
      <c r="E5" s="106">
        <f t="shared" si="0"/>
        <v>43277000</v>
      </c>
      <c r="F5" s="106">
        <f t="shared" si="0"/>
        <v>43277000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21638500</v>
      </c>
      <c r="Y5" s="106">
        <f t="shared" si="0"/>
        <v>-21638500</v>
      </c>
      <c r="Z5" s="201">
        <f>+IF(X5&lt;&gt;0,+(Y5/X5)*100,0)</f>
        <v>-100</v>
      </c>
      <c r="AA5" s="199">
        <f>SUM(AA11:AA18)</f>
        <v>43277000</v>
      </c>
    </row>
    <row r="6" spans="1:27" ht="12.75">
      <c r="A6" s="291" t="s">
        <v>206</v>
      </c>
      <c r="B6" s="142"/>
      <c r="C6" s="62">
        <v>9655245</v>
      </c>
      <c r="D6" s="156"/>
      <c r="E6" s="60">
        <v>43277000</v>
      </c>
      <c r="F6" s="60">
        <v>43277000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21638500</v>
      </c>
      <c r="Y6" s="60">
        <v>-21638500</v>
      </c>
      <c r="Z6" s="140">
        <v>-100</v>
      </c>
      <c r="AA6" s="155">
        <v>43277000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9655245</v>
      </c>
      <c r="D11" s="294">
        <f t="shared" si="1"/>
        <v>0</v>
      </c>
      <c r="E11" s="295">
        <f t="shared" si="1"/>
        <v>43277000</v>
      </c>
      <c r="F11" s="295">
        <f t="shared" si="1"/>
        <v>43277000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21638500</v>
      </c>
      <c r="Y11" s="295">
        <f t="shared" si="1"/>
        <v>-21638500</v>
      </c>
      <c r="Z11" s="296">
        <f>+IF(X11&lt;&gt;0,+(Y11/X11)*100,0)</f>
        <v>-100</v>
      </c>
      <c r="AA11" s="297">
        <f>SUM(AA6:AA10)</f>
        <v>43277000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14340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9655245</v>
      </c>
      <c r="D36" s="156">
        <f t="shared" si="4"/>
        <v>0</v>
      </c>
      <c r="E36" s="60">
        <f t="shared" si="4"/>
        <v>43277000</v>
      </c>
      <c r="F36" s="60">
        <f t="shared" si="4"/>
        <v>43277000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21638500</v>
      </c>
      <c r="Y36" s="60">
        <f t="shared" si="4"/>
        <v>-21638500</v>
      </c>
      <c r="Z36" s="140">
        <f aca="true" t="shared" si="5" ref="Z36:Z49">+IF(X36&lt;&gt;0,+(Y36/X36)*100,0)</f>
        <v>-100</v>
      </c>
      <c r="AA36" s="155">
        <f>AA6+AA21</f>
        <v>43277000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9655245</v>
      </c>
      <c r="D41" s="294">
        <f t="shared" si="6"/>
        <v>0</v>
      </c>
      <c r="E41" s="295">
        <f t="shared" si="6"/>
        <v>43277000</v>
      </c>
      <c r="F41" s="295">
        <f t="shared" si="6"/>
        <v>43277000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21638500</v>
      </c>
      <c r="Y41" s="295">
        <f t="shared" si="6"/>
        <v>-21638500</v>
      </c>
      <c r="Z41" s="296">
        <f t="shared" si="5"/>
        <v>-100</v>
      </c>
      <c r="AA41" s="297">
        <f>SUM(AA36:AA40)</f>
        <v>43277000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14340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9669585</v>
      </c>
      <c r="D49" s="218">
        <f t="shared" si="9"/>
        <v>0</v>
      </c>
      <c r="E49" s="220">
        <f t="shared" si="9"/>
        <v>43277000</v>
      </c>
      <c r="F49" s="220">
        <f t="shared" si="9"/>
        <v>43277000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21638500</v>
      </c>
      <c r="Y49" s="220">
        <f t="shared" si="9"/>
        <v>-21638500</v>
      </c>
      <c r="Z49" s="221">
        <f t="shared" si="5"/>
        <v>-100</v>
      </c>
      <c r="AA49" s="222">
        <f>SUM(AA41:AA48)</f>
        <v>43277000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1000000</v>
      </c>
      <c r="F51" s="54">
        <f t="shared" si="10"/>
        <v>1000000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500000</v>
      </c>
      <c r="Y51" s="54">
        <f t="shared" si="10"/>
        <v>-500000</v>
      </c>
      <c r="Z51" s="184">
        <f>+IF(X51&lt;&gt;0,+(Y51/X51)*100,0)</f>
        <v>-100</v>
      </c>
      <c r="AA51" s="130">
        <f>SUM(AA57:AA61)</f>
        <v>1000000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1000000</v>
      </c>
      <c r="F61" s="60">
        <v>1000000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500000</v>
      </c>
      <c r="Y61" s="60">
        <v>-500000</v>
      </c>
      <c r="Z61" s="140">
        <v>-100</v>
      </c>
      <c r="AA61" s="155">
        <v>1000000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9655245</v>
      </c>
      <c r="D5" s="357">
        <f t="shared" si="0"/>
        <v>0</v>
      </c>
      <c r="E5" s="356">
        <f t="shared" si="0"/>
        <v>43277000</v>
      </c>
      <c r="F5" s="358">
        <f t="shared" si="0"/>
        <v>43277000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21638500</v>
      </c>
      <c r="Y5" s="358">
        <f t="shared" si="0"/>
        <v>-21638500</v>
      </c>
      <c r="Z5" s="359">
        <f>+IF(X5&lt;&gt;0,+(Y5/X5)*100,0)</f>
        <v>-100</v>
      </c>
      <c r="AA5" s="360">
        <f>+AA6+AA8+AA11+AA13+AA15</f>
        <v>43277000</v>
      </c>
    </row>
    <row r="6" spans="1:27" ht="12.75">
      <c r="A6" s="361" t="s">
        <v>206</v>
      </c>
      <c r="B6" s="142"/>
      <c r="C6" s="60">
        <f>+C7</f>
        <v>9655245</v>
      </c>
      <c r="D6" s="340">
        <f aca="true" t="shared" si="1" ref="D6:AA6">+D7</f>
        <v>0</v>
      </c>
      <c r="E6" s="60">
        <f t="shared" si="1"/>
        <v>43277000</v>
      </c>
      <c r="F6" s="59">
        <f t="shared" si="1"/>
        <v>43277000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21638500</v>
      </c>
      <c r="Y6" s="59">
        <f t="shared" si="1"/>
        <v>-21638500</v>
      </c>
      <c r="Z6" s="61">
        <f>+IF(X6&lt;&gt;0,+(Y6/X6)*100,0)</f>
        <v>-100</v>
      </c>
      <c r="AA6" s="62">
        <f t="shared" si="1"/>
        <v>43277000</v>
      </c>
    </row>
    <row r="7" spans="1:27" ht="12.75">
      <c r="A7" s="291" t="s">
        <v>230</v>
      </c>
      <c r="B7" s="142"/>
      <c r="C7" s="60">
        <v>9655245</v>
      </c>
      <c r="D7" s="340"/>
      <c r="E7" s="60">
        <v>43277000</v>
      </c>
      <c r="F7" s="59">
        <v>43277000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21638500</v>
      </c>
      <c r="Y7" s="59">
        <v>-21638500</v>
      </c>
      <c r="Z7" s="61">
        <v>-100</v>
      </c>
      <c r="AA7" s="62">
        <v>43277000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14340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13157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1183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9669585</v>
      </c>
      <c r="D60" s="346">
        <f t="shared" si="14"/>
        <v>0</v>
      </c>
      <c r="E60" s="219">
        <f t="shared" si="14"/>
        <v>43277000</v>
      </c>
      <c r="F60" s="264">
        <f t="shared" si="14"/>
        <v>43277000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21638500</v>
      </c>
      <c r="Y60" s="264">
        <f t="shared" si="14"/>
        <v>-21638500</v>
      </c>
      <c r="Z60" s="337">
        <f>+IF(X60&lt;&gt;0,+(Y60/X60)*100,0)</f>
        <v>-100</v>
      </c>
      <c r="AA60" s="232">
        <f>+AA57+AA54+AA51+AA40+AA37+AA34+AA22+AA5</f>
        <v>43277000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2019-01-31T13:30:20Z</dcterms:created>
  <dcterms:modified xsi:type="dcterms:W3CDTF">2019-01-31T13:30:23Z</dcterms:modified>
  <cp:category/>
  <cp:version/>
  <cp:contentType/>
  <cp:contentStatus/>
</cp:coreProperties>
</file>