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<sst xmlns="http://schemas.openxmlformats.org/spreadsheetml/2006/main" count="859" uniqueCount="304">
  <si>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Western Cape: Central Karoo(DC5)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</si>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</sst>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513228</v>
      </c>
      <c r="C7" s="19">
        <v>0</v>
      </c>
      <c r="D7" s="59">
        <v>700000</v>
      </c>
      <c r="E7" s="60">
        <v>700000</v>
      </c>
      <c r="F7" s="60">
        <v>55691</v>
      </c>
      <c r="G7" s="60">
        <v>58147</v>
      </c>
      <c r="H7" s="60">
        <v>60201</v>
      </c>
      <c r="I7" s="60">
        <v>174039</v>
      </c>
      <c r="J7" s="60">
        <v>47235</v>
      </c>
      <c r="K7" s="60">
        <v>42979</v>
      </c>
      <c r="L7" s="60">
        <v>24195</v>
      </c>
      <c r="M7" s="60">
        <v>114409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288448</v>
      </c>
      <c r="W7" s="60">
        <v>349998</v>
      </c>
      <c r="X7" s="60">
        <v>-61550</v>
      </c>
      <c r="Y7" s="61">
        <v>-17.59</v>
      </c>
      <c r="Z7" s="62">
        <v>700000</v>
      </c>
    </row>
    <row r="8" spans="1:26" ht="12.75">
      <c r="A8" s="58" t="s">
        <v>34</v>
      </c>
      <c r="B8" s="19">
        <v>30818036</v>
      </c>
      <c r="C8" s="19">
        <v>0</v>
      </c>
      <c r="D8" s="59">
        <v>35883000</v>
      </c>
      <c r="E8" s="60">
        <v>35883000</v>
      </c>
      <c r="F8" s="60">
        <v>11879000</v>
      </c>
      <c r="G8" s="60">
        <v>96000</v>
      </c>
      <c r="H8" s="60">
        <v>1242475</v>
      </c>
      <c r="I8" s="60">
        <v>13217475</v>
      </c>
      <c r="J8" s="60">
        <v>789491</v>
      </c>
      <c r="K8" s="60">
        <v>891491</v>
      </c>
      <c r="L8" s="60">
        <v>9501000</v>
      </c>
      <c r="M8" s="60">
        <v>11181982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24399457</v>
      </c>
      <c r="W8" s="60">
        <v>17941500</v>
      </c>
      <c r="X8" s="60">
        <v>6457957</v>
      </c>
      <c r="Y8" s="61">
        <v>35.99</v>
      </c>
      <c r="Z8" s="62">
        <v>35883000</v>
      </c>
    </row>
    <row r="9" spans="1:26" ht="12.75">
      <c r="A9" s="58" t="s">
        <v>35</v>
      </c>
      <c r="B9" s="19">
        <v>49464917</v>
      </c>
      <c r="C9" s="19">
        <v>0</v>
      </c>
      <c r="D9" s="59">
        <v>45313918</v>
      </c>
      <c r="E9" s="60">
        <v>45313918</v>
      </c>
      <c r="F9" s="60">
        <v>306762</v>
      </c>
      <c r="G9" s="60">
        <v>7651645</v>
      </c>
      <c r="H9" s="60">
        <v>3833740</v>
      </c>
      <c r="I9" s="60">
        <v>11792147</v>
      </c>
      <c r="J9" s="60">
        <v>3793664</v>
      </c>
      <c r="K9" s="60">
        <v>3932651</v>
      </c>
      <c r="L9" s="60">
        <v>450813</v>
      </c>
      <c r="M9" s="60">
        <v>8177128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19969275</v>
      </c>
      <c r="W9" s="60">
        <v>22656954</v>
      </c>
      <c r="X9" s="60">
        <v>-2687679</v>
      </c>
      <c r="Y9" s="61">
        <v>-11.86</v>
      </c>
      <c r="Z9" s="62">
        <v>45313918</v>
      </c>
    </row>
    <row r="10" spans="1:26" ht="22.5">
      <c r="A10" s="63" t="s">
        <v>279</v>
      </c>
      <c r="B10" s="64">
        <f>SUM(B5:B9)</f>
        <v>80796181</v>
      </c>
      <c r="C10" s="64">
        <f>SUM(C5:C9)</f>
        <v>0</v>
      </c>
      <c r="D10" s="65">
        <f aca="true" t="shared" si="0" ref="D10:Z10">SUM(D5:D9)</f>
        <v>81896918</v>
      </c>
      <c r="E10" s="66">
        <f t="shared" si="0"/>
        <v>81896918</v>
      </c>
      <c r="F10" s="66">
        <f t="shared" si="0"/>
        <v>12241453</v>
      </c>
      <c r="G10" s="66">
        <f t="shared" si="0"/>
        <v>7805792</v>
      </c>
      <c r="H10" s="66">
        <f t="shared" si="0"/>
        <v>5136416</v>
      </c>
      <c r="I10" s="66">
        <f t="shared" si="0"/>
        <v>25183661</v>
      </c>
      <c r="J10" s="66">
        <f t="shared" si="0"/>
        <v>4630390</v>
      </c>
      <c r="K10" s="66">
        <f t="shared" si="0"/>
        <v>4867121</v>
      </c>
      <c r="L10" s="66">
        <f t="shared" si="0"/>
        <v>9976008</v>
      </c>
      <c r="M10" s="66">
        <f t="shared" si="0"/>
        <v>19473519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44657180</v>
      </c>
      <c r="W10" s="66">
        <f t="shared" si="0"/>
        <v>40948452</v>
      </c>
      <c r="X10" s="66">
        <f t="shared" si="0"/>
        <v>3708728</v>
      </c>
      <c r="Y10" s="67">
        <f>+IF(W10&lt;&gt;0,(X10/W10)*100,0)</f>
        <v>9.057065209693398</v>
      </c>
      <c r="Z10" s="68">
        <f t="shared" si="0"/>
        <v>81896918</v>
      </c>
    </row>
    <row r="11" spans="1:26" ht="12.75">
      <c r="A11" s="58" t="s">
        <v>37</v>
      </c>
      <c r="B11" s="19">
        <v>39503099</v>
      </c>
      <c r="C11" s="19">
        <v>0</v>
      </c>
      <c r="D11" s="59">
        <v>47418629</v>
      </c>
      <c r="E11" s="60">
        <v>47418629</v>
      </c>
      <c r="F11" s="60">
        <v>3048498</v>
      </c>
      <c r="G11" s="60">
        <v>3886339</v>
      </c>
      <c r="H11" s="60">
        <v>3326911</v>
      </c>
      <c r="I11" s="60">
        <v>10261748</v>
      </c>
      <c r="J11" s="60">
        <v>3416479</v>
      </c>
      <c r="K11" s="60">
        <v>3547495</v>
      </c>
      <c r="L11" s="60">
        <v>5465920</v>
      </c>
      <c r="M11" s="60">
        <v>12429894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22691642</v>
      </c>
      <c r="W11" s="60">
        <v>23709312</v>
      </c>
      <c r="X11" s="60">
        <v>-1017670</v>
      </c>
      <c r="Y11" s="61">
        <v>-4.29</v>
      </c>
      <c r="Z11" s="62">
        <v>47418629</v>
      </c>
    </row>
    <row r="12" spans="1:26" ht="12.75">
      <c r="A12" s="58" t="s">
        <v>38</v>
      </c>
      <c r="B12" s="19">
        <v>3550046</v>
      </c>
      <c r="C12" s="19">
        <v>0</v>
      </c>
      <c r="D12" s="59">
        <v>4032070</v>
      </c>
      <c r="E12" s="60">
        <v>4032070</v>
      </c>
      <c r="F12" s="60">
        <v>314006</v>
      </c>
      <c r="G12" s="60">
        <v>311250</v>
      </c>
      <c r="H12" s="60">
        <v>319376</v>
      </c>
      <c r="I12" s="60">
        <v>944632</v>
      </c>
      <c r="J12" s="60">
        <v>320995</v>
      </c>
      <c r="K12" s="60">
        <v>321828</v>
      </c>
      <c r="L12" s="60">
        <v>290127</v>
      </c>
      <c r="M12" s="60">
        <v>932950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1877582</v>
      </c>
      <c r="W12" s="60">
        <v>2016036</v>
      </c>
      <c r="X12" s="60">
        <v>-138454</v>
      </c>
      <c r="Y12" s="61">
        <v>-6.87</v>
      </c>
      <c r="Z12" s="62">
        <v>4032070</v>
      </c>
    </row>
    <row r="13" spans="1:26" ht="12.75">
      <c r="A13" s="58" t="s">
        <v>280</v>
      </c>
      <c r="B13" s="19">
        <v>526809</v>
      </c>
      <c r="C13" s="19">
        <v>0</v>
      </c>
      <c r="D13" s="59">
        <v>432355</v>
      </c>
      <c r="E13" s="60">
        <v>432355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216180</v>
      </c>
      <c r="X13" s="60">
        <v>-216180</v>
      </c>
      <c r="Y13" s="61">
        <v>-100</v>
      </c>
      <c r="Z13" s="62">
        <v>432355</v>
      </c>
    </row>
    <row r="14" spans="1:26" ht="12.75">
      <c r="A14" s="58" t="s">
        <v>40</v>
      </c>
      <c r="B14" s="19">
        <v>734790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8818134</v>
      </c>
      <c r="C15" s="19">
        <v>0</v>
      </c>
      <c r="D15" s="59">
        <v>65500</v>
      </c>
      <c r="E15" s="60">
        <v>65500</v>
      </c>
      <c r="F15" s="60">
        <v>10120</v>
      </c>
      <c r="G15" s="60">
        <v>2156</v>
      </c>
      <c r="H15" s="60">
        <v>121167</v>
      </c>
      <c r="I15" s="60">
        <v>133443</v>
      </c>
      <c r="J15" s="60">
        <v>7471</v>
      </c>
      <c r="K15" s="60">
        <v>1211</v>
      </c>
      <c r="L15" s="60">
        <v>2423</v>
      </c>
      <c r="M15" s="60">
        <v>11105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144548</v>
      </c>
      <c r="W15" s="60">
        <v>32748</v>
      </c>
      <c r="X15" s="60">
        <v>111800</v>
      </c>
      <c r="Y15" s="61">
        <v>341.39</v>
      </c>
      <c r="Z15" s="62">
        <v>65500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28726783</v>
      </c>
      <c r="C17" s="19">
        <v>0</v>
      </c>
      <c r="D17" s="59">
        <v>28534603</v>
      </c>
      <c r="E17" s="60">
        <v>28534603</v>
      </c>
      <c r="F17" s="60">
        <v>2639169</v>
      </c>
      <c r="G17" s="60">
        <v>2278116</v>
      </c>
      <c r="H17" s="60">
        <v>2961867</v>
      </c>
      <c r="I17" s="60">
        <v>7879152</v>
      </c>
      <c r="J17" s="60">
        <v>2799199</v>
      </c>
      <c r="K17" s="60">
        <v>3115442</v>
      </c>
      <c r="L17" s="60">
        <v>2829580</v>
      </c>
      <c r="M17" s="60">
        <v>8744221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16623373</v>
      </c>
      <c r="W17" s="60">
        <v>14267304</v>
      </c>
      <c r="X17" s="60">
        <v>2356069</v>
      </c>
      <c r="Y17" s="61">
        <v>16.51</v>
      </c>
      <c r="Z17" s="62">
        <v>28534603</v>
      </c>
    </row>
    <row r="18" spans="1:26" ht="12.75">
      <c r="A18" s="70" t="s">
        <v>44</v>
      </c>
      <c r="B18" s="71">
        <f>SUM(B11:B17)</f>
        <v>81859661</v>
      </c>
      <c r="C18" s="71">
        <f>SUM(C11:C17)</f>
        <v>0</v>
      </c>
      <c r="D18" s="72">
        <f aca="true" t="shared" si="1" ref="D18:Z18">SUM(D11:D17)</f>
        <v>80483157</v>
      </c>
      <c r="E18" s="73">
        <f t="shared" si="1"/>
        <v>80483157</v>
      </c>
      <c r="F18" s="73">
        <f t="shared" si="1"/>
        <v>6011793</v>
      </c>
      <c r="G18" s="73">
        <f t="shared" si="1"/>
        <v>6477861</v>
      </c>
      <c r="H18" s="73">
        <f t="shared" si="1"/>
        <v>6729321</v>
      </c>
      <c r="I18" s="73">
        <f t="shared" si="1"/>
        <v>19218975</v>
      </c>
      <c r="J18" s="73">
        <f t="shared" si="1"/>
        <v>6544144</v>
      </c>
      <c r="K18" s="73">
        <f t="shared" si="1"/>
        <v>6985976</v>
      </c>
      <c r="L18" s="73">
        <f t="shared" si="1"/>
        <v>8588050</v>
      </c>
      <c r="M18" s="73">
        <f t="shared" si="1"/>
        <v>22118170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41337145</v>
      </c>
      <c r="W18" s="73">
        <f t="shared" si="1"/>
        <v>40241580</v>
      </c>
      <c r="X18" s="73">
        <f t="shared" si="1"/>
        <v>1095565</v>
      </c>
      <c r="Y18" s="67">
        <f>+IF(W18&lt;&gt;0,(X18/W18)*100,0)</f>
        <v>2.722470141579928</v>
      </c>
      <c r="Z18" s="74">
        <f t="shared" si="1"/>
        <v>80483157</v>
      </c>
    </row>
    <row r="19" spans="1:26" ht="12.75">
      <c r="A19" s="70" t="s">
        <v>45</v>
      </c>
      <c r="B19" s="75">
        <f>+B10-B18</f>
        <v>-1063480</v>
      </c>
      <c r="C19" s="75">
        <f>+C10-C18</f>
        <v>0</v>
      </c>
      <c r="D19" s="76">
        <f aca="true" t="shared" si="2" ref="D19:Z19">+D10-D18</f>
        <v>1413761</v>
      </c>
      <c r="E19" s="77">
        <f t="shared" si="2"/>
        <v>1413761</v>
      </c>
      <c r="F19" s="77">
        <f t="shared" si="2"/>
        <v>6229660</v>
      </c>
      <c r="G19" s="77">
        <f t="shared" si="2"/>
        <v>1327931</v>
      </c>
      <c r="H19" s="77">
        <f t="shared" si="2"/>
        <v>-1592905</v>
      </c>
      <c r="I19" s="77">
        <f t="shared" si="2"/>
        <v>5964686</v>
      </c>
      <c r="J19" s="77">
        <f t="shared" si="2"/>
        <v>-1913754</v>
      </c>
      <c r="K19" s="77">
        <f t="shared" si="2"/>
        <v>-2118855</v>
      </c>
      <c r="L19" s="77">
        <f t="shared" si="2"/>
        <v>1387958</v>
      </c>
      <c r="M19" s="77">
        <f t="shared" si="2"/>
        <v>-2644651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3320035</v>
      </c>
      <c r="W19" s="77">
        <f>IF(E10=E18,0,W10-W18)</f>
        <v>706872</v>
      </c>
      <c r="X19" s="77">
        <f t="shared" si="2"/>
        <v>2613163</v>
      </c>
      <c r="Y19" s="78">
        <f>+IF(W19&lt;&gt;0,(X19/W19)*100,0)</f>
        <v>369.67980058624477</v>
      </c>
      <c r="Z19" s="79">
        <f t="shared" si="2"/>
        <v>1413761</v>
      </c>
    </row>
    <row r="20" spans="1:26" ht="12.75">
      <c r="A20" s="58" t="s">
        <v>46</v>
      </c>
      <c r="B20" s="19">
        <v>991224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-72256</v>
      </c>
      <c r="C22" s="86">
        <f>SUM(C19:C21)</f>
        <v>0</v>
      </c>
      <c r="D22" s="87">
        <f aca="true" t="shared" si="3" ref="D22:Z22">SUM(D19:D21)</f>
        <v>1413761</v>
      </c>
      <c r="E22" s="88">
        <f t="shared" si="3"/>
        <v>1413761</v>
      </c>
      <c r="F22" s="88">
        <f t="shared" si="3"/>
        <v>6229660</v>
      </c>
      <c r="G22" s="88">
        <f t="shared" si="3"/>
        <v>1327931</v>
      </c>
      <c r="H22" s="88">
        <f t="shared" si="3"/>
        <v>-1592905</v>
      </c>
      <c r="I22" s="88">
        <f t="shared" si="3"/>
        <v>5964686</v>
      </c>
      <c r="J22" s="88">
        <f t="shared" si="3"/>
        <v>-1913754</v>
      </c>
      <c r="K22" s="88">
        <f t="shared" si="3"/>
        <v>-2118855</v>
      </c>
      <c r="L22" s="88">
        <f t="shared" si="3"/>
        <v>1387958</v>
      </c>
      <c r="M22" s="88">
        <f t="shared" si="3"/>
        <v>-2644651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3320035</v>
      </c>
      <c r="W22" s="88">
        <f t="shared" si="3"/>
        <v>706872</v>
      </c>
      <c r="X22" s="88">
        <f t="shared" si="3"/>
        <v>2613163</v>
      </c>
      <c r="Y22" s="89">
        <f>+IF(W22&lt;&gt;0,(X22/W22)*100,0)</f>
        <v>369.67980058624477</v>
      </c>
      <c r="Z22" s="90">
        <f t="shared" si="3"/>
        <v>1413761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-72256</v>
      </c>
      <c r="C24" s="75">
        <f>SUM(C22:C23)</f>
        <v>0</v>
      </c>
      <c r="D24" s="76">
        <f aca="true" t="shared" si="4" ref="D24:Z24">SUM(D22:D23)</f>
        <v>1413761</v>
      </c>
      <c r="E24" s="77">
        <f t="shared" si="4"/>
        <v>1413761</v>
      </c>
      <c r="F24" s="77">
        <f t="shared" si="4"/>
        <v>6229660</v>
      </c>
      <c r="G24" s="77">
        <f t="shared" si="4"/>
        <v>1327931</v>
      </c>
      <c r="H24" s="77">
        <f t="shared" si="4"/>
        <v>-1592905</v>
      </c>
      <c r="I24" s="77">
        <f t="shared" si="4"/>
        <v>5964686</v>
      </c>
      <c r="J24" s="77">
        <f t="shared" si="4"/>
        <v>-1913754</v>
      </c>
      <c r="K24" s="77">
        <f t="shared" si="4"/>
        <v>-2118855</v>
      </c>
      <c r="L24" s="77">
        <f t="shared" si="4"/>
        <v>1387958</v>
      </c>
      <c r="M24" s="77">
        <f t="shared" si="4"/>
        <v>-2644651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3320035</v>
      </c>
      <c r="W24" s="77">
        <f t="shared" si="4"/>
        <v>706872</v>
      </c>
      <c r="X24" s="77">
        <f t="shared" si="4"/>
        <v>2613163</v>
      </c>
      <c r="Y24" s="78">
        <f>+IF(W24&lt;&gt;0,(X24/W24)*100,0)</f>
        <v>369.67980058624477</v>
      </c>
      <c r="Z24" s="79">
        <f t="shared" si="4"/>
        <v>1413761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1806512</v>
      </c>
      <c r="C27" s="22">
        <v>0</v>
      </c>
      <c r="D27" s="99">
        <v>1015350</v>
      </c>
      <c r="E27" s="100">
        <v>1015350</v>
      </c>
      <c r="F27" s="100">
        <v>1250</v>
      </c>
      <c r="G27" s="100">
        <v>39371</v>
      </c>
      <c r="H27" s="100">
        <v>90242</v>
      </c>
      <c r="I27" s="100">
        <v>130863</v>
      </c>
      <c r="J27" s="100">
        <v>30636</v>
      </c>
      <c r="K27" s="100">
        <v>5129</v>
      </c>
      <c r="L27" s="100">
        <v>59435</v>
      </c>
      <c r="M27" s="100">
        <v>95200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226063</v>
      </c>
      <c r="W27" s="100">
        <v>507675</v>
      </c>
      <c r="X27" s="100">
        <v>-281612</v>
      </c>
      <c r="Y27" s="101">
        <v>-55.47</v>
      </c>
      <c r="Z27" s="102">
        <v>1015350</v>
      </c>
    </row>
    <row r="28" spans="1:26" ht="12.75">
      <c r="A28" s="103" t="s">
        <v>46</v>
      </c>
      <c r="B28" s="19">
        <v>1335512</v>
      </c>
      <c r="C28" s="19">
        <v>0</v>
      </c>
      <c r="D28" s="59">
        <v>915350</v>
      </c>
      <c r="E28" s="60">
        <v>915350</v>
      </c>
      <c r="F28" s="60">
        <v>1250</v>
      </c>
      <c r="G28" s="60">
        <v>20376</v>
      </c>
      <c r="H28" s="60">
        <v>76242</v>
      </c>
      <c r="I28" s="60">
        <v>97868</v>
      </c>
      <c r="J28" s="60">
        <v>63631</v>
      </c>
      <c r="K28" s="60">
        <v>5129</v>
      </c>
      <c r="L28" s="60">
        <v>59435</v>
      </c>
      <c r="M28" s="60">
        <v>128195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226063</v>
      </c>
      <c r="W28" s="60">
        <v>457675</v>
      </c>
      <c r="X28" s="60">
        <v>-231612</v>
      </c>
      <c r="Y28" s="61">
        <v>-50.61</v>
      </c>
      <c r="Z28" s="62">
        <v>915350</v>
      </c>
    </row>
    <row r="29" spans="1:26" ht="12.75">
      <c r="A29" s="58" t="s">
        <v>284</v>
      </c>
      <c r="B29" s="19">
        <v>471000</v>
      </c>
      <c r="C29" s="19">
        <v>0</v>
      </c>
      <c r="D29" s="59">
        <v>0</v>
      </c>
      <c r="E29" s="60">
        <v>0</v>
      </c>
      <c r="F29" s="60">
        <v>0</v>
      </c>
      <c r="G29" s="60">
        <v>18995</v>
      </c>
      <c r="H29" s="60">
        <v>14000</v>
      </c>
      <c r="I29" s="60">
        <v>32995</v>
      </c>
      <c r="J29" s="60">
        <v>-32995</v>
      </c>
      <c r="K29" s="60">
        <v>0</v>
      </c>
      <c r="L29" s="60">
        <v>0</v>
      </c>
      <c r="M29" s="60">
        <v>-32995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100000</v>
      </c>
      <c r="E31" s="60">
        <v>100000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50000</v>
      </c>
      <c r="X31" s="60">
        <v>-50000</v>
      </c>
      <c r="Y31" s="61">
        <v>-100</v>
      </c>
      <c r="Z31" s="62">
        <v>100000</v>
      </c>
    </row>
    <row r="32" spans="1:26" ht="12.75">
      <c r="A32" s="70" t="s">
        <v>54</v>
      </c>
      <c r="B32" s="22">
        <f>SUM(B28:B31)</f>
        <v>1806512</v>
      </c>
      <c r="C32" s="22">
        <f>SUM(C28:C31)</f>
        <v>0</v>
      </c>
      <c r="D32" s="99">
        <f aca="true" t="shared" si="5" ref="D32:Z32">SUM(D28:D31)</f>
        <v>1015350</v>
      </c>
      <c r="E32" s="100">
        <f t="shared" si="5"/>
        <v>1015350</v>
      </c>
      <c r="F32" s="100">
        <f t="shared" si="5"/>
        <v>1250</v>
      </c>
      <c r="G32" s="100">
        <f t="shared" si="5"/>
        <v>39371</v>
      </c>
      <c r="H32" s="100">
        <f t="shared" si="5"/>
        <v>90242</v>
      </c>
      <c r="I32" s="100">
        <f t="shared" si="5"/>
        <v>130863</v>
      </c>
      <c r="J32" s="100">
        <f t="shared" si="5"/>
        <v>30636</v>
      </c>
      <c r="K32" s="100">
        <f t="shared" si="5"/>
        <v>5129</v>
      </c>
      <c r="L32" s="100">
        <f t="shared" si="5"/>
        <v>59435</v>
      </c>
      <c r="M32" s="100">
        <f t="shared" si="5"/>
        <v>95200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226063</v>
      </c>
      <c r="W32" s="100">
        <f t="shared" si="5"/>
        <v>507675</v>
      </c>
      <c r="X32" s="100">
        <f t="shared" si="5"/>
        <v>-281612</v>
      </c>
      <c r="Y32" s="101">
        <f>+IF(W32&lt;&gt;0,(X32/W32)*100,0)</f>
        <v>-55.47092135716748</v>
      </c>
      <c r="Z32" s="102">
        <f t="shared" si="5"/>
        <v>1015350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16682803</v>
      </c>
      <c r="C35" s="19">
        <v>0</v>
      </c>
      <c r="D35" s="59">
        <v>8131133</v>
      </c>
      <c r="E35" s="60">
        <v>8131133</v>
      </c>
      <c r="F35" s="60">
        <v>16546486</v>
      </c>
      <c r="G35" s="60">
        <v>21428912</v>
      </c>
      <c r="H35" s="60">
        <v>18760912</v>
      </c>
      <c r="I35" s="60">
        <v>18760912</v>
      </c>
      <c r="J35" s="60">
        <v>16229074</v>
      </c>
      <c r="K35" s="60">
        <v>14647966</v>
      </c>
      <c r="L35" s="60">
        <v>15763977</v>
      </c>
      <c r="M35" s="60">
        <v>15763977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15763977</v>
      </c>
      <c r="W35" s="60">
        <v>4065567</v>
      </c>
      <c r="X35" s="60">
        <v>11698410</v>
      </c>
      <c r="Y35" s="61">
        <v>287.74</v>
      </c>
      <c r="Z35" s="62">
        <v>8131133</v>
      </c>
    </row>
    <row r="36" spans="1:26" ht="12.75">
      <c r="A36" s="58" t="s">
        <v>57</v>
      </c>
      <c r="B36" s="19">
        <v>17839703</v>
      </c>
      <c r="C36" s="19">
        <v>0</v>
      </c>
      <c r="D36" s="59">
        <v>19259844</v>
      </c>
      <c r="E36" s="60">
        <v>19259844</v>
      </c>
      <c r="F36" s="60">
        <v>18182367</v>
      </c>
      <c r="G36" s="60">
        <v>18768532</v>
      </c>
      <c r="H36" s="60">
        <v>18768532</v>
      </c>
      <c r="I36" s="60">
        <v>18768532</v>
      </c>
      <c r="J36" s="60">
        <v>18768532</v>
      </c>
      <c r="K36" s="60">
        <v>18768532</v>
      </c>
      <c r="L36" s="60">
        <v>18768532</v>
      </c>
      <c r="M36" s="60">
        <v>18768532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18768532</v>
      </c>
      <c r="W36" s="60">
        <v>9629922</v>
      </c>
      <c r="X36" s="60">
        <v>9138610</v>
      </c>
      <c r="Y36" s="61">
        <v>94.9</v>
      </c>
      <c r="Z36" s="62">
        <v>19259844</v>
      </c>
    </row>
    <row r="37" spans="1:26" ht="12.75">
      <c r="A37" s="58" t="s">
        <v>58</v>
      </c>
      <c r="B37" s="19">
        <v>14151332</v>
      </c>
      <c r="C37" s="19">
        <v>0</v>
      </c>
      <c r="D37" s="59">
        <v>5589849</v>
      </c>
      <c r="E37" s="60">
        <v>5589849</v>
      </c>
      <c r="F37" s="60">
        <v>7237194</v>
      </c>
      <c r="G37" s="60">
        <v>12249027</v>
      </c>
      <c r="H37" s="60">
        <v>11298647</v>
      </c>
      <c r="I37" s="60">
        <v>11298647</v>
      </c>
      <c r="J37" s="60">
        <v>10711199</v>
      </c>
      <c r="K37" s="60">
        <v>11254073</v>
      </c>
      <c r="L37" s="60">
        <v>11041564</v>
      </c>
      <c r="M37" s="60">
        <v>11041564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11041564</v>
      </c>
      <c r="W37" s="60">
        <v>2794925</v>
      </c>
      <c r="X37" s="60">
        <v>8246639</v>
      </c>
      <c r="Y37" s="61">
        <v>295.06</v>
      </c>
      <c r="Z37" s="62">
        <v>5589849</v>
      </c>
    </row>
    <row r="38" spans="1:26" ht="12.75">
      <c r="A38" s="58" t="s">
        <v>59</v>
      </c>
      <c r="B38" s="19">
        <v>17184958</v>
      </c>
      <c r="C38" s="19">
        <v>0</v>
      </c>
      <c r="D38" s="59">
        <v>20387367</v>
      </c>
      <c r="E38" s="60">
        <v>20387367</v>
      </c>
      <c r="F38" s="60">
        <v>17535620</v>
      </c>
      <c r="G38" s="60">
        <v>17178807</v>
      </c>
      <c r="H38" s="60">
        <v>17184958</v>
      </c>
      <c r="I38" s="60">
        <v>17184958</v>
      </c>
      <c r="J38" s="60">
        <v>17184958</v>
      </c>
      <c r="K38" s="60">
        <v>17184958</v>
      </c>
      <c r="L38" s="60">
        <v>17184958</v>
      </c>
      <c r="M38" s="60">
        <v>17184958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17184958</v>
      </c>
      <c r="W38" s="60">
        <v>10193684</v>
      </c>
      <c r="X38" s="60">
        <v>6991274</v>
      </c>
      <c r="Y38" s="61">
        <v>68.58</v>
      </c>
      <c r="Z38" s="62">
        <v>20387367</v>
      </c>
    </row>
    <row r="39" spans="1:26" ht="12.75">
      <c r="A39" s="58" t="s">
        <v>60</v>
      </c>
      <c r="B39" s="19">
        <v>3186216</v>
      </c>
      <c r="C39" s="19">
        <v>0</v>
      </c>
      <c r="D39" s="59">
        <v>1413761</v>
      </c>
      <c r="E39" s="60">
        <v>1413761</v>
      </c>
      <c r="F39" s="60">
        <v>9956039</v>
      </c>
      <c r="G39" s="60">
        <v>10769609</v>
      </c>
      <c r="H39" s="60">
        <v>9045839</v>
      </c>
      <c r="I39" s="60">
        <v>9045839</v>
      </c>
      <c r="J39" s="60">
        <v>7101449</v>
      </c>
      <c r="K39" s="60">
        <v>4977465</v>
      </c>
      <c r="L39" s="60">
        <v>6305988</v>
      </c>
      <c r="M39" s="60">
        <v>6305988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6305988</v>
      </c>
      <c r="W39" s="60">
        <v>706881</v>
      </c>
      <c r="X39" s="60">
        <v>5599107</v>
      </c>
      <c r="Y39" s="61">
        <v>792.09</v>
      </c>
      <c r="Z39" s="62">
        <v>1413761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6438126</v>
      </c>
      <c r="C42" s="19">
        <v>0</v>
      </c>
      <c r="D42" s="59">
        <v>1846104</v>
      </c>
      <c r="E42" s="60">
        <v>1846104</v>
      </c>
      <c r="F42" s="60">
        <v>7180921</v>
      </c>
      <c r="G42" s="60">
        <v>4196833</v>
      </c>
      <c r="H42" s="60">
        <v>-2578341</v>
      </c>
      <c r="I42" s="60">
        <v>8799413</v>
      </c>
      <c r="J42" s="60">
        <v>-1711844</v>
      </c>
      <c r="K42" s="60">
        <v>-1564446</v>
      </c>
      <c r="L42" s="60">
        <v>865219</v>
      </c>
      <c r="M42" s="60">
        <v>-2411071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6388342</v>
      </c>
      <c r="W42" s="60">
        <v>923052</v>
      </c>
      <c r="X42" s="60">
        <v>5465290</v>
      </c>
      <c r="Y42" s="61">
        <v>592.09</v>
      </c>
      <c r="Z42" s="62">
        <v>1846104</v>
      </c>
    </row>
    <row r="43" spans="1:26" ht="12.75">
      <c r="A43" s="58" t="s">
        <v>63</v>
      </c>
      <c r="B43" s="19">
        <v>-1335512</v>
      </c>
      <c r="C43" s="19">
        <v>0</v>
      </c>
      <c r="D43" s="59">
        <v>-1015356</v>
      </c>
      <c r="E43" s="60">
        <v>-1015356</v>
      </c>
      <c r="F43" s="60">
        <v>-1250</v>
      </c>
      <c r="G43" s="60">
        <v>-39370</v>
      </c>
      <c r="H43" s="60">
        <v>-90243</v>
      </c>
      <c r="I43" s="60">
        <v>-130863</v>
      </c>
      <c r="J43" s="60">
        <v>-30635</v>
      </c>
      <c r="K43" s="60">
        <v>244732</v>
      </c>
      <c r="L43" s="60">
        <v>-59435</v>
      </c>
      <c r="M43" s="60">
        <v>154662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23799</v>
      </c>
      <c r="W43" s="60">
        <v>-507678</v>
      </c>
      <c r="X43" s="60">
        <v>531477</v>
      </c>
      <c r="Y43" s="61">
        <v>-104.69</v>
      </c>
      <c r="Z43" s="62">
        <v>-1015356</v>
      </c>
    </row>
    <row r="44" spans="1:26" ht="12.75">
      <c r="A44" s="58" t="s">
        <v>64</v>
      </c>
      <c r="B44" s="19">
        <v>17212</v>
      </c>
      <c r="C44" s="19">
        <v>0</v>
      </c>
      <c r="D44" s="59">
        <v>105696</v>
      </c>
      <c r="E44" s="60">
        <v>105696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52848</v>
      </c>
      <c r="X44" s="60">
        <v>-52848</v>
      </c>
      <c r="Y44" s="61">
        <v>-100</v>
      </c>
      <c r="Z44" s="62">
        <v>105696</v>
      </c>
    </row>
    <row r="45" spans="1:26" ht="12.75">
      <c r="A45" s="70" t="s">
        <v>65</v>
      </c>
      <c r="B45" s="22">
        <v>8108327</v>
      </c>
      <c r="C45" s="22">
        <v>0</v>
      </c>
      <c r="D45" s="99">
        <v>3924947</v>
      </c>
      <c r="E45" s="100">
        <v>3924947</v>
      </c>
      <c r="F45" s="100">
        <v>10168671</v>
      </c>
      <c r="G45" s="100">
        <v>14326134</v>
      </c>
      <c r="H45" s="100">
        <v>11657550</v>
      </c>
      <c r="I45" s="100">
        <v>11657550</v>
      </c>
      <c r="J45" s="100">
        <v>9915071</v>
      </c>
      <c r="K45" s="100">
        <v>8595357</v>
      </c>
      <c r="L45" s="100">
        <v>9401141</v>
      </c>
      <c r="M45" s="100">
        <v>9401141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9401141</v>
      </c>
      <c r="W45" s="100">
        <v>3456725</v>
      </c>
      <c r="X45" s="100">
        <v>5944416</v>
      </c>
      <c r="Y45" s="101">
        <v>171.97</v>
      </c>
      <c r="Z45" s="102">
        <v>3924947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-62170</v>
      </c>
      <c r="C49" s="52">
        <v>0</v>
      </c>
      <c r="D49" s="129">
        <v>20128</v>
      </c>
      <c r="E49" s="54">
        <v>115590</v>
      </c>
      <c r="F49" s="54">
        <v>0</v>
      </c>
      <c r="G49" s="54">
        <v>0</v>
      </c>
      <c r="H49" s="54">
        <v>0</v>
      </c>
      <c r="I49" s="54">
        <v>56412</v>
      </c>
      <c r="J49" s="54">
        <v>0</v>
      </c>
      <c r="K49" s="54">
        <v>0</v>
      </c>
      <c r="L49" s="54">
        <v>0</v>
      </c>
      <c r="M49" s="54">
        <v>1603709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390143</v>
      </c>
      <c r="W49" s="54">
        <v>0</v>
      </c>
      <c r="X49" s="54">
        <v>-1008</v>
      </c>
      <c r="Y49" s="54">
        <v>2122804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596971</v>
      </c>
      <c r="C51" s="52">
        <v>0</v>
      </c>
      <c r="D51" s="129">
        <v>1323003</v>
      </c>
      <c r="E51" s="54">
        <v>5248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770145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2695367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10589925</v>
      </c>
      <c r="F5" s="358">
        <f t="shared" si="0"/>
        <v>10589925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5294963</v>
      </c>
      <c r="Y5" s="358">
        <f t="shared" si="0"/>
        <v>-5294963</v>
      </c>
      <c r="Z5" s="359">
        <f>+IF(X5&lt;&gt;0,+(Y5/X5)*100,0)</f>
        <v>-100</v>
      </c>
      <c r="AA5" s="360">
        <f>+AA6+AA8+AA11+AA13+AA15</f>
        <v>10589925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10589925</v>
      </c>
      <c r="F6" s="59">
        <f t="shared" si="1"/>
        <v>10589925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5294963</v>
      </c>
      <c r="Y6" s="59">
        <f t="shared" si="1"/>
        <v>-5294963</v>
      </c>
      <c r="Z6" s="61">
        <f>+IF(X6&lt;&gt;0,+(Y6/X6)*100,0)</f>
        <v>-100</v>
      </c>
      <c r="AA6" s="62">
        <f t="shared" si="1"/>
        <v>10589925</v>
      </c>
    </row>
    <row r="7" spans="1:27" ht="12.75">
      <c r="A7" s="291" t="s">
        <v>230</v>
      </c>
      <c r="B7" s="142"/>
      <c r="C7" s="60"/>
      <c r="D7" s="340"/>
      <c r="E7" s="60">
        <v>10589925</v>
      </c>
      <c r="F7" s="59">
        <v>10589925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5294963</v>
      </c>
      <c r="Y7" s="59">
        <v>-5294963</v>
      </c>
      <c r="Z7" s="61">
        <v>-100</v>
      </c>
      <c r="AA7" s="62">
        <v>10589925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795800</v>
      </c>
      <c r="F40" s="345">
        <f t="shared" si="9"/>
        <v>795800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397900</v>
      </c>
      <c r="Y40" s="345">
        <f t="shared" si="9"/>
        <v>-397900</v>
      </c>
      <c r="Z40" s="336">
        <f>+IF(X40&lt;&gt;0,+(Y40/X40)*100,0)</f>
        <v>-100</v>
      </c>
      <c r="AA40" s="350">
        <f>SUM(AA41:AA49)</f>
        <v>795800</v>
      </c>
    </row>
    <row r="41" spans="1:27" ht="12.75">
      <c r="A41" s="361" t="s">
        <v>249</v>
      </c>
      <c r="B41" s="142"/>
      <c r="C41" s="362"/>
      <c r="D41" s="363"/>
      <c r="E41" s="362">
        <v>30000</v>
      </c>
      <c r="F41" s="364">
        <v>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</v>
      </c>
      <c r="Y41" s="364">
        <v>-15000</v>
      </c>
      <c r="Z41" s="365">
        <v>-100</v>
      </c>
      <c r="AA41" s="366">
        <v>30000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65800</v>
      </c>
      <c r="F44" s="53">
        <v>65800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32900</v>
      </c>
      <c r="Y44" s="53">
        <v>-32900</v>
      </c>
      <c r="Z44" s="94">
        <v>-100</v>
      </c>
      <c r="AA44" s="95">
        <v>65800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700000</v>
      </c>
      <c r="F47" s="53">
        <v>700000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350000</v>
      </c>
      <c r="Y47" s="53">
        <v>-350000</v>
      </c>
      <c r="Z47" s="94">
        <v>-100</v>
      </c>
      <c r="AA47" s="95">
        <v>700000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11385725</v>
      </c>
      <c r="F60" s="264">
        <f t="shared" si="14"/>
        <v>11385725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5692863</v>
      </c>
      <c r="Y60" s="264">
        <f t="shared" si="14"/>
        <v>-5692863</v>
      </c>
      <c r="Z60" s="337">
        <f>+IF(X60&lt;&gt;0,+(Y60/X60)*100,0)</f>
        <v>-100</v>
      </c>
      <c r="AA60" s="232">
        <f>+AA57+AA54+AA51+AA40+AA37+AA34+AA22+AA5</f>
        <v>11385725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37995241</v>
      </c>
      <c r="D5" s="153">
        <f>SUM(D6:D8)</f>
        <v>0</v>
      </c>
      <c r="E5" s="154">
        <f t="shared" si="0"/>
        <v>40904168</v>
      </c>
      <c r="F5" s="100">
        <f t="shared" si="0"/>
        <v>40904168</v>
      </c>
      <c r="G5" s="100">
        <f t="shared" si="0"/>
        <v>12240283</v>
      </c>
      <c r="H5" s="100">
        <f t="shared" si="0"/>
        <v>555722</v>
      </c>
      <c r="I5" s="100">
        <f t="shared" si="0"/>
        <v>1609639</v>
      </c>
      <c r="J5" s="100">
        <f t="shared" si="0"/>
        <v>14405644</v>
      </c>
      <c r="K5" s="100">
        <f t="shared" si="0"/>
        <v>1181938</v>
      </c>
      <c r="L5" s="100">
        <f t="shared" si="0"/>
        <v>1059368</v>
      </c>
      <c r="M5" s="100">
        <f t="shared" si="0"/>
        <v>9975098</v>
      </c>
      <c r="N5" s="100">
        <f t="shared" si="0"/>
        <v>12216404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26622048</v>
      </c>
      <c r="X5" s="100">
        <f t="shared" si="0"/>
        <v>20452086</v>
      </c>
      <c r="Y5" s="100">
        <f t="shared" si="0"/>
        <v>6169962</v>
      </c>
      <c r="Z5" s="137">
        <f>+IF(X5&lt;&gt;0,+(Y5/X5)*100,0)</f>
        <v>30.167886053285713</v>
      </c>
      <c r="AA5" s="153">
        <f>SUM(AA6:AA8)</f>
        <v>40904168</v>
      </c>
    </row>
    <row r="6" spans="1:27" ht="12.75">
      <c r="A6" s="138" t="s">
        <v>75</v>
      </c>
      <c r="B6" s="136"/>
      <c r="C6" s="155">
        <v>19236439</v>
      </c>
      <c r="D6" s="155"/>
      <c r="E6" s="156">
        <v>35742368</v>
      </c>
      <c r="F6" s="60">
        <v>35742368</v>
      </c>
      <c r="G6" s="60"/>
      <c r="H6" s="60">
        <v>192000</v>
      </c>
      <c r="I6" s="60">
        <v>276696</v>
      </c>
      <c r="J6" s="60">
        <v>468696</v>
      </c>
      <c r="K6" s="60">
        <v>285070</v>
      </c>
      <c r="L6" s="60">
        <v>35647</v>
      </c>
      <c r="M6" s="60"/>
      <c r="N6" s="60">
        <v>320717</v>
      </c>
      <c r="O6" s="60"/>
      <c r="P6" s="60"/>
      <c r="Q6" s="60"/>
      <c r="R6" s="60"/>
      <c r="S6" s="60"/>
      <c r="T6" s="60"/>
      <c r="U6" s="60"/>
      <c r="V6" s="60"/>
      <c r="W6" s="60">
        <v>789413</v>
      </c>
      <c r="X6" s="60">
        <v>17364684</v>
      </c>
      <c r="Y6" s="60">
        <v>-16575271</v>
      </c>
      <c r="Z6" s="140">
        <v>-95.45</v>
      </c>
      <c r="AA6" s="155">
        <v>35742368</v>
      </c>
    </row>
    <row r="7" spans="1:27" ht="12.75">
      <c r="A7" s="138" t="s">
        <v>76</v>
      </c>
      <c r="B7" s="136"/>
      <c r="C7" s="157">
        <v>12647344</v>
      </c>
      <c r="D7" s="157"/>
      <c r="E7" s="158">
        <v>5161800</v>
      </c>
      <c r="F7" s="159">
        <v>5161800</v>
      </c>
      <c r="G7" s="159">
        <v>11940564</v>
      </c>
      <c r="H7" s="159">
        <v>64003</v>
      </c>
      <c r="I7" s="159">
        <v>585819</v>
      </c>
      <c r="J7" s="159">
        <v>12590386</v>
      </c>
      <c r="K7" s="159">
        <v>180947</v>
      </c>
      <c r="L7" s="159">
        <v>97771</v>
      </c>
      <c r="M7" s="159">
        <v>9529094</v>
      </c>
      <c r="N7" s="159">
        <v>9807812</v>
      </c>
      <c r="O7" s="159"/>
      <c r="P7" s="159"/>
      <c r="Q7" s="159"/>
      <c r="R7" s="159"/>
      <c r="S7" s="159"/>
      <c r="T7" s="159"/>
      <c r="U7" s="159"/>
      <c r="V7" s="159"/>
      <c r="W7" s="159">
        <v>22398198</v>
      </c>
      <c r="X7" s="159">
        <v>3087402</v>
      </c>
      <c r="Y7" s="159">
        <v>19310796</v>
      </c>
      <c r="Z7" s="141">
        <v>625.47</v>
      </c>
      <c r="AA7" s="157">
        <v>5161800</v>
      </c>
    </row>
    <row r="8" spans="1:27" ht="12.75">
      <c r="A8" s="138" t="s">
        <v>77</v>
      </c>
      <c r="B8" s="136"/>
      <c r="C8" s="155">
        <v>6111458</v>
      </c>
      <c r="D8" s="155"/>
      <c r="E8" s="156"/>
      <c r="F8" s="60"/>
      <c r="G8" s="60">
        <v>299719</v>
      </c>
      <c r="H8" s="60">
        <v>299719</v>
      </c>
      <c r="I8" s="60">
        <v>747124</v>
      </c>
      <c r="J8" s="60">
        <v>1346562</v>
      </c>
      <c r="K8" s="60">
        <v>715921</v>
      </c>
      <c r="L8" s="60">
        <v>925950</v>
      </c>
      <c r="M8" s="60">
        <v>446004</v>
      </c>
      <c r="N8" s="60">
        <v>2087875</v>
      </c>
      <c r="O8" s="60"/>
      <c r="P8" s="60"/>
      <c r="Q8" s="60"/>
      <c r="R8" s="60"/>
      <c r="S8" s="60"/>
      <c r="T8" s="60"/>
      <c r="U8" s="60"/>
      <c r="V8" s="60"/>
      <c r="W8" s="60">
        <v>3434437</v>
      </c>
      <c r="X8" s="60"/>
      <c r="Y8" s="60">
        <v>3434437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1313488</v>
      </c>
      <c r="D9" s="153">
        <f>SUM(D10:D14)</f>
        <v>0</v>
      </c>
      <c r="E9" s="154">
        <f t="shared" si="1"/>
        <v>42750</v>
      </c>
      <c r="F9" s="100">
        <f t="shared" si="1"/>
        <v>42750</v>
      </c>
      <c r="G9" s="100">
        <f t="shared" si="1"/>
        <v>1170</v>
      </c>
      <c r="H9" s="100">
        <f t="shared" si="1"/>
        <v>3545</v>
      </c>
      <c r="I9" s="100">
        <f t="shared" si="1"/>
        <v>2150</v>
      </c>
      <c r="J9" s="100">
        <f t="shared" si="1"/>
        <v>6865</v>
      </c>
      <c r="K9" s="100">
        <f t="shared" si="1"/>
        <v>3900</v>
      </c>
      <c r="L9" s="100">
        <f t="shared" si="1"/>
        <v>185876</v>
      </c>
      <c r="M9" s="100">
        <f t="shared" si="1"/>
        <v>910</v>
      </c>
      <c r="N9" s="100">
        <f t="shared" si="1"/>
        <v>190686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197551</v>
      </c>
      <c r="X9" s="100">
        <f t="shared" si="1"/>
        <v>21378</v>
      </c>
      <c r="Y9" s="100">
        <f t="shared" si="1"/>
        <v>176173</v>
      </c>
      <c r="Z9" s="137">
        <f>+IF(X9&lt;&gt;0,+(Y9/X9)*100,0)</f>
        <v>824.085508466648</v>
      </c>
      <c r="AA9" s="153">
        <f>SUM(AA10:AA14)</f>
        <v>42750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1277409</v>
      </c>
      <c r="D12" s="155"/>
      <c r="E12" s="156"/>
      <c r="F12" s="60"/>
      <c r="G12" s="60"/>
      <c r="H12" s="60"/>
      <c r="I12" s="60"/>
      <c r="J12" s="60"/>
      <c r="K12" s="60"/>
      <c r="L12" s="60">
        <v>185676</v>
      </c>
      <c r="M12" s="60"/>
      <c r="N12" s="60">
        <v>185676</v>
      </c>
      <c r="O12" s="60"/>
      <c r="P12" s="60"/>
      <c r="Q12" s="60"/>
      <c r="R12" s="60"/>
      <c r="S12" s="60"/>
      <c r="T12" s="60"/>
      <c r="U12" s="60"/>
      <c r="V12" s="60"/>
      <c r="W12" s="60">
        <v>185676</v>
      </c>
      <c r="X12" s="60"/>
      <c r="Y12" s="60">
        <v>185676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36079</v>
      </c>
      <c r="D14" s="157"/>
      <c r="E14" s="158">
        <v>42750</v>
      </c>
      <c r="F14" s="159">
        <v>42750</v>
      </c>
      <c r="G14" s="159">
        <v>1170</v>
      </c>
      <c r="H14" s="159">
        <v>3545</v>
      </c>
      <c r="I14" s="159">
        <v>2150</v>
      </c>
      <c r="J14" s="159">
        <v>6865</v>
      </c>
      <c r="K14" s="159">
        <v>3900</v>
      </c>
      <c r="L14" s="159">
        <v>200</v>
      </c>
      <c r="M14" s="159">
        <v>910</v>
      </c>
      <c r="N14" s="159">
        <v>5010</v>
      </c>
      <c r="O14" s="159"/>
      <c r="P14" s="159"/>
      <c r="Q14" s="159"/>
      <c r="R14" s="159"/>
      <c r="S14" s="159"/>
      <c r="T14" s="159"/>
      <c r="U14" s="159"/>
      <c r="V14" s="159"/>
      <c r="W14" s="159">
        <v>11875</v>
      </c>
      <c r="X14" s="159">
        <v>21378</v>
      </c>
      <c r="Y14" s="159">
        <v>-9503</v>
      </c>
      <c r="Z14" s="141">
        <v>-44.45</v>
      </c>
      <c r="AA14" s="157">
        <v>42750</v>
      </c>
    </row>
    <row r="15" spans="1:27" ht="12.75">
      <c r="A15" s="135" t="s">
        <v>84</v>
      </c>
      <c r="B15" s="142"/>
      <c r="C15" s="153">
        <f aca="true" t="shared" si="2" ref="C15:Y15">SUM(C16:C18)</f>
        <v>42478676</v>
      </c>
      <c r="D15" s="153">
        <f>SUM(D16:D18)</f>
        <v>0</v>
      </c>
      <c r="E15" s="154">
        <f t="shared" si="2"/>
        <v>40950000</v>
      </c>
      <c r="F15" s="100">
        <f t="shared" si="2"/>
        <v>40950000</v>
      </c>
      <c r="G15" s="100">
        <f t="shared" si="2"/>
        <v>0</v>
      </c>
      <c r="H15" s="100">
        <f t="shared" si="2"/>
        <v>7246525</v>
      </c>
      <c r="I15" s="100">
        <f t="shared" si="2"/>
        <v>3524627</v>
      </c>
      <c r="J15" s="100">
        <f t="shared" si="2"/>
        <v>10771152</v>
      </c>
      <c r="K15" s="100">
        <f t="shared" si="2"/>
        <v>3444552</v>
      </c>
      <c r="L15" s="100">
        <f t="shared" si="2"/>
        <v>3621877</v>
      </c>
      <c r="M15" s="100">
        <f t="shared" si="2"/>
        <v>0</v>
      </c>
      <c r="N15" s="100">
        <f t="shared" si="2"/>
        <v>7066429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17837581</v>
      </c>
      <c r="X15" s="100">
        <f t="shared" si="2"/>
        <v>20475000</v>
      </c>
      <c r="Y15" s="100">
        <f t="shared" si="2"/>
        <v>-2637419</v>
      </c>
      <c r="Z15" s="137">
        <f>+IF(X15&lt;&gt;0,+(Y15/X15)*100,0)</f>
        <v>-12.881167277167277</v>
      </c>
      <c r="AA15" s="153">
        <f>SUM(AA16:AA18)</f>
        <v>40950000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42478676</v>
      </c>
      <c r="D17" s="155"/>
      <c r="E17" s="156">
        <v>40950000</v>
      </c>
      <c r="F17" s="60">
        <v>40950000</v>
      </c>
      <c r="G17" s="60"/>
      <c r="H17" s="60">
        <v>7246525</v>
      </c>
      <c r="I17" s="60">
        <v>3524627</v>
      </c>
      <c r="J17" s="60">
        <v>10771152</v>
      </c>
      <c r="K17" s="60">
        <v>3444552</v>
      </c>
      <c r="L17" s="60">
        <v>3621877</v>
      </c>
      <c r="M17" s="60"/>
      <c r="N17" s="60">
        <v>7066429</v>
      </c>
      <c r="O17" s="60"/>
      <c r="P17" s="60"/>
      <c r="Q17" s="60"/>
      <c r="R17" s="60"/>
      <c r="S17" s="60"/>
      <c r="T17" s="60"/>
      <c r="U17" s="60"/>
      <c r="V17" s="60"/>
      <c r="W17" s="60">
        <v>17837581</v>
      </c>
      <c r="X17" s="60">
        <v>20475000</v>
      </c>
      <c r="Y17" s="60">
        <v>-2637419</v>
      </c>
      <c r="Z17" s="140">
        <v>-12.88</v>
      </c>
      <c r="AA17" s="155">
        <v>40950000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81787405</v>
      </c>
      <c r="D25" s="168">
        <f>+D5+D9+D15+D19+D24</f>
        <v>0</v>
      </c>
      <c r="E25" s="169">
        <f t="shared" si="4"/>
        <v>81896918</v>
      </c>
      <c r="F25" s="73">
        <f t="shared" si="4"/>
        <v>81896918</v>
      </c>
      <c r="G25" s="73">
        <f t="shared" si="4"/>
        <v>12241453</v>
      </c>
      <c r="H25" s="73">
        <f t="shared" si="4"/>
        <v>7805792</v>
      </c>
      <c r="I25" s="73">
        <f t="shared" si="4"/>
        <v>5136416</v>
      </c>
      <c r="J25" s="73">
        <f t="shared" si="4"/>
        <v>25183661</v>
      </c>
      <c r="K25" s="73">
        <f t="shared" si="4"/>
        <v>4630390</v>
      </c>
      <c r="L25" s="73">
        <f t="shared" si="4"/>
        <v>4867121</v>
      </c>
      <c r="M25" s="73">
        <f t="shared" si="4"/>
        <v>9976008</v>
      </c>
      <c r="N25" s="73">
        <f t="shared" si="4"/>
        <v>19473519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44657180</v>
      </c>
      <c r="X25" s="73">
        <f t="shared" si="4"/>
        <v>40948464</v>
      </c>
      <c r="Y25" s="73">
        <f t="shared" si="4"/>
        <v>3708716</v>
      </c>
      <c r="Z25" s="170">
        <f>+IF(X25&lt;&gt;0,+(Y25/X25)*100,0)</f>
        <v>9.057033250380282</v>
      </c>
      <c r="AA25" s="168">
        <f>+AA5+AA9+AA15+AA19+AA24</f>
        <v>81896918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33790502</v>
      </c>
      <c r="D28" s="153">
        <f>SUM(D29:D31)</f>
        <v>0</v>
      </c>
      <c r="E28" s="154">
        <f t="shared" si="5"/>
        <v>28452260</v>
      </c>
      <c r="F28" s="100">
        <f t="shared" si="5"/>
        <v>28452260</v>
      </c>
      <c r="G28" s="100">
        <f t="shared" si="5"/>
        <v>2670224</v>
      </c>
      <c r="H28" s="100">
        <f t="shared" si="5"/>
        <v>2474601</v>
      </c>
      <c r="I28" s="100">
        <f t="shared" si="5"/>
        <v>2822155</v>
      </c>
      <c r="J28" s="100">
        <f t="shared" si="5"/>
        <v>7966980</v>
      </c>
      <c r="K28" s="100">
        <f t="shared" si="5"/>
        <v>2418280</v>
      </c>
      <c r="L28" s="100">
        <f t="shared" si="5"/>
        <v>2386236</v>
      </c>
      <c r="M28" s="100">
        <f t="shared" si="5"/>
        <v>3210927</v>
      </c>
      <c r="N28" s="100">
        <f t="shared" si="5"/>
        <v>8015443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15982423</v>
      </c>
      <c r="X28" s="100">
        <f t="shared" si="5"/>
        <v>14226132</v>
      </c>
      <c r="Y28" s="100">
        <f t="shared" si="5"/>
        <v>1756291</v>
      </c>
      <c r="Z28" s="137">
        <f>+IF(X28&lt;&gt;0,+(Y28/X28)*100,0)</f>
        <v>12.34552723115461</v>
      </c>
      <c r="AA28" s="153">
        <f>SUM(AA29:AA31)</f>
        <v>28452260</v>
      </c>
    </row>
    <row r="29" spans="1:27" ht="12.75">
      <c r="A29" s="138" t="s">
        <v>75</v>
      </c>
      <c r="B29" s="136"/>
      <c r="C29" s="155">
        <v>11464031</v>
      </c>
      <c r="D29" s="155"/>
      <c r="E29" s="156">
        <v>8283493</v>
      </c>
      <c r="F29" s="60">
        <v>8283493</v>
      </c>
      <c r="G29" s="60">
        <v>776461</v>
      </c>
      <c r="H29" s="60">
        <v>979365</v>
      </c>
      <c r="I29" s="60">
        <v>1091104</v>
      </c>
      <c r="J29" s="60">
        <v>2846930</v>
      </c>
      <c r="K29" s="60">
        <v>853656</v>
      </c>
      <c r="L29" s="60">
        <v>703231</v>
      </c>
      <c r="M29" s="60">
        <v>751985</v>
      </c>
      <c r="N29" s="60">
        <v>2308872</v>
      </c>
      <c r="O29" s="60"/>
      <c r="P29" s="60"/>
      <c r="Q29" s="60"/>
      <c r="R29" s="60"/>
      <c r="S29" s="60"/>
      <c r="T29" s="60"/>
      <c r="U29" s="60"/>
      <c r="V29" s="60"/>
      <c r="W29" s="60">
        <v>5155802</v>
      </c>
      <c r="X29" s="60">
        <v>4141746</v>
      </c>
      <c r="Y29" s="60">
        <v>1014056</v>
      </c>
      <c r="Z29" s="140">
        <v>24.48</v>
      </c>
      <c r="AA29" s="155">
        <v>8283493</v>
      </c>
    </row>
    <row r="30" spans="1:27" ht="12.75">
      <c r="A30" s="138" t="s">
        <v>76</v>
      </c>
      <c r="B30" s="136"/>
      <c r="C30" s="157">
        <v>12726491</v>
      </c>
      <c r="D30" s="157"/>
      <c r="E30" s="158">
        <v>19776744</v>
      </c>
      <c r="F30" s="159">
        <v>19776744</v>
      </c>
      <c r="G30" s="159">
        <v>928329</v>
      </c>
      <c r="H30" s="159">
        <v>814627</v>
      </c>
      <c r="I30" s="159">
        <v>923727</v>
      </c>
      <c r="J30" s="159">
        <v>2666683</v>
      </c>
      <c r="K30" s="159">
        <v>641752</v>
      </c>
      <c r="L30" s="159">
        <v>533497</v>
      </c>
      <c r="M30" s="159">
        <v>1522130</v>
      </c>
      <c r="N30" s="159">
        <v>2697379</v>
      </c>
      <c r="O30" s="159"/>
      <c r="P30" s="159"/>
      <c r="Q30" s="159"/>
      <c r="R30" s="159"/>
      <c r="S30" s="159"/>
      <c r="T30" s="159"/>
      <c r="U30" s="159"/>
      <c r="V30" s="159"/>
      <c r="W30" s="159">
        <v>5364062</v>
      </c>
      <c r="X30" s="159">
        <v>9888372</v>
      </c>
      <c r="Y30" s="159">
        <v>-4524310</v>
      </c>
      <c r="Z30" s="141">
        <v>-45.75</v>
      </c>
      <c r="AA30" s="157">
        <v>19776744</v>
      </c>
    </row>
    <row r="31" spans="1:27" ht="12.75">
      <c r="A31" s="138" t="s">
        <v>77</v>
      </c>
      <c r="B31" s="136"/>
      <c r="C31" s="155">
        <v>9599980</v>
      </c>
      <c r="D31" s="155"/>
      <c r="E31" s="156">
        <v>392023</v>
      </c>
      <c r="F31" s="60">
        <v>392023</v>
      </c>
      <c r="G31" s="60">
        <v>965434</v>
      </c>
      <c r="H31" s="60">
        <v>680609</v>
      </c>
      <c r="I31" s="60">
        <v>807324</v>
      </c>
      <c r="J31" s="60">
        <v>2453367</v>
      </c>
      <c r="K31" s="60">
        <v>922872</v>
      </c>
      <c r="L31" s="60">
        <v>1149508</v>
      </c>
      <c r="M31" s="60">
        <v>936812</v>
      </c>
      <c r="N31" s="60">
        <v>3009192</v>
      </c>
      <c r="O31" s="60"/>
      <c r="P31" s="60"/>
      <c r="Q31" s="60"/>
      <c r="R31" s="60"/>
      <c r="S31" s="60"/>
      <c r="T31" s="60"/>
      <c r="U31" s="60"/>
      <c r="V31" s="60"/>
      <c r="W31" s="60">
        <v>5462559</v>
      </c>
      <c r="X31" s="60">
        <v>196014</v>
      </c>
      <c r="Y31" s="60">
        <v>5266545</v>
      </c>
      <c r="Z31" s="140">
        <v>2686.82</v>
      </c>
      <c r="AA31" s="155">
        <v>392023</v>
      </c>
    </row>
    <row r="32" spans="1:27" ht="12.75">
      <c r="A32" s="135" t="s">
        <v>78</v>
      </c>
      <c r="B32" s="136"/>
      <c r="C32" s="153">
        <f aca="true" t="shared" si="6" ref="C32:Y32">SUM(C33:C37)</f>
        <v>3245137</v>
      </c>
      <c r="D32" s="153">
        <f>SUM(D33:D37)</f>
        <v>0</v>
      </c>
      <c r="E32" s="154">
        <f t="shared" si="6"/>
        <v>6439594</v>
      </c>
      <c r="F32" s="100">
        <f t="shared" si="6"/>
        <v>6439594</v>
      </c>
      <c r="G32" s="100">
        <f t="shared" si="6"/>
        <v>292420</v>
      </c>
      <c r="H32" s="100">
        <f t="shared" si="6"/>
        <v>339011</v>
      </c>
      <c r="I32" s="100">
        <f t="shared" si="6"/>
        <v>351020</v>
      </c>
      <c r="J32" s="100">
        <f t="shared" si="6"/>
        <v>982451</v>
      </c>
      <c r="K32" s="100">
        <f t="shared" si="6"/>
        <v>359150</v>
      </c>
      <c r="L32" s="100">
        <f t="shared" si="6"/>
        <v>503315</v>
      </c>
      <c r="M32" s="100">
        <f t="shared" si="6"/>
        <v>548927</v>
      </c>
      <c r="N32" s="100">
        <f t="shared" si="6"/>
        <v>1411392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2393843</v>
      </c>
      <c r="X32" s="100">
        <f t="shared" si="6"/>
        <v>3219798</v>
      </c>
      <c r="Y32" s="100">
        <f t="shared" si="6"/>
        <v>-825955</v>
      </c>
      <c r="Z32" s="137">
        <f>+IF(X32&lt;&gt;0,+(Y32/X32)*100,0)</f>
        <v>-25.652385646552982</v>
      </c>
      <c r="AA32" s="153">
        <f>SUM(AA33:AA37)</f>
        <v>6439594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1583360</v>
      </c>
      <c r="F35" s="60">
        <v>1583360</v>
      </c>
      <c r="G35" s="60">
        <v>69028</v>
      </c>
      <c r="H35" s="60">
        <v>74294</v>
      </c>
      <c r="I35" s="60">
        <v>75919</v>
      </c>
      <c r="J35" s="60">
        <v>219241</v>
      </c>
      <c r="K35" s="60">
        <v>71824</v>
      </c>
      <c r="L35" s="60">
        <v>261109</v>
      </c>
      <c r="M35" s="60">
        <v>141673</v>
      </c>
      <c r="N35" s="60">
        <v>474606</v>
      </c>
      <c r="O35" s="60"/>
      <c r="P35" s="60"/>
      <c r="Q35" s="60"/>
      <c r="R35" s="60"/>
      <c r="S35" s="60"/>
      <c r="T35" s="60"/>
      <c r="U35" s="60"/>
      <c r="V35" s="60"/>
      <c r="W35" s="60">
        <v>693847</v>
      </c>
      <c r="X35" s="60">
        <v>791682</v>
      </c>
      <c r="Y35" s="60">
        <v>-97835</v>
      </c>
      <c r="Z35" s="140">
        <v>-12.36</v>
      </c>
      <c r="AA35" s="155">
        <v>1583360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3245137</v>
      </c>
      <c r="D37" s="157"/>
      <c r="E37" s="158">
        <v>4856234</v>
      </c>
      <c r="F37" s="159">
        <v>4856234</v>
      </c>
      <c r="G37" s="159">
        <v>223392</v>
      </c>
      <c r="H37" s="159">
        <v>264717</v>
      </c>
      <c r="I37" s="159">
        <v>275101</v>
      </c>
      <c r="J37" s="159">
        <v>763210</v>
      </c>
      <c r="K37" s="159">
        <v>287326</v>
      </c>
      <c r="L37" s="159">
        <v>242206</v>
      </c>
      <c r="M37" s="159">
        <v>407254</v>
      </c>
      <c r="N37" s="159">
        <v>936786</v>
      </c>
      <c r="O37" s="159"/>
      <c r="P37" s="159"/>
      <c r="Q37" s="159"/>
      <c r="R37" s="159"/>
      <c r="S37" s="159"/>
      <c r="T37" s="159"/>
      <c r="U37" s="159"/>
      <c r="V37" s="159"/>
      <c r="W37" s="159">
        <v>1699996</v>
      </c>
      <c r="X37" s="159">
        <v>2428116</v>
      </c>
      <c r="Y37" s="159">
        <v>-728120</v>
      </c>
      <c r="Z37" s="141">
        <v>-29.99</v>
      </c>
      <c r="AA37" s="157">
        <v>4856234</v>
      </c>
    </row>
    <row r="38" spans="1:27" ht="12.75">
      <c r="A38" s="135" t="s">
        <v>84</v>
      </c>
      <c r="B38" s="142"/>
      <c r="C38" s="153">
        <f aca="true" t="shared" si="7" ref="C38:Y38">SUM(C39:C41)</f>
        <v>44824022</v>
      </c>
      <c r="D38" s="153">
        <f>SUM(D39:D41)</f>
        <v>0</v>
      </c>
      <c r="E38" s="154">
        <f t="shared" si="7"/>
        <v>45434303</v>
      </c>
      <c r="F38" s="100">
        <f t="shared" si="7"/>
        <v>45434303</v>
      </c>
      <c r="G38" s="100">
        <f t="shared" si="7"/>
        <v>3049149</v>
      </c>
      <c r="H38" s="100">
        <f t="shared" si="7"/>
        <v>3664249</v>
      </c>
      <c r="I38" s="100">
        <f t="shared" si="7"/>
        <v>3556146</v>
      </c>
      <c r="J38" s="100">
        <f t="shared" si="7"/>
        <v>10269544</v>
      </c>
      <c r="K38" s="100">
        <f t="shared" si="7"/>
        <v>3766714</v>
      </c>
      <c r="L38" s="100">
        <f t="shared" si="7"/>
        <v>4085252</v>
      </c>
      <c r="M38" s="100">
        <f t="shared" si="7"/>
        <v>4828196</v>
      </c>
      <c r="N38" s="100">
        <f t="shared" si="7"/>
        <v>12680162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22949706</v>
      </c>
      <c r="X38" s="100">
        <f t="shared" si="7"/>
        <v>22717152</v>
      </c>
      <c r="Y38" s="100">
        <f t="shared" si="7"/>
        <v>232554</v>
      </c>
      <c r="Z38" s="137">
        <f>+IF(X38&lt;&gt;0,+(Y38/X38)*100,0)</f>
        <v>1.023693462983388</v>
      </c>
      <c r="AA38" s="153">
        <f>SUM(AA39:AA41)</f>
        <v>45434303</v>
      </c>
    </row>
    <row r="39" spans="1:27" ht="12.75">
      <c r="A39" s="138" t="s">
        <v>85</v>
      </c>
      <c r="B39" s="136"/>
      <c r="C39" s="155">
        <v>2307045</v>
      </c>
      <c r="D39" s="155"/>
      <c r="E39" s="156">
        <v>3226354</v>
      </c>
      <c r="F39" s="60">
        <v>3226354</v>
      </c>
      <c r="G39" s="60">
        <v>550</v>
      </c>
      <c r="H39" s="60">
        <v>138191</v>
      </c>
      <c r="I39" s="60">
        <v>113024</v>
      </c>
      <c r="J39" s="60">
        <v>251765</v>
      </c>
      <c r="K39" s="60">
        <v>144837</v>
      </c>
      <c r="L39" s="60">
        <v>216822</v>
      </c>
      <c r="M39" s="60">
        <v>182082</v>
      </c>
      <c r="N39" s="60">
        <v>543741</v>
      </c>
      <c r="O39" s="60"/>
      <c r="P39" s="60"/>
      <c r="Q39" s="60"/>
      <c r="R39" s="60"/>
      <c r="S39" s="60"/>
      <c r="T39" s="60"/>
      <c r="U39" s="60"/>
      <c r="V39" s="60"/>
      <c r="W39" s="60">
        <v>795506</v>
      </c>
      <c r="X39" s="60">
        <v>1613178</v>
      </c>
      <c r="Y39" s="60">
        <v>-817672</v>
      </c>
      <c r="Z39" s="140">
        <v>-50.69</v>
      </c>
      <c r="AA39" s="155">
        <v>3226354</v>
      </c>
    </row>
    <row r="40" spans="1:27" ht="12.75">
      <c r="A40" s="138" t="s">
        <v>86</v>
      </c>
      <c r="B40" s="136"/>
      <c r="C40" s="155">
        <v>42516977</v>
      </c>
      <c r="D40" s="155"/>
      <c r="E40" s="156">
        <v>42207949</v>
      </c>
      <c r="F40" s="60">
        <v>42207949</v>
      </c>
      <c r="G40" s="60">
        <v>3048599</v>
      </c>
      <c r="H40" s="60">
        <v>3526058</v>
      </c>
      <c r="I40" s="60">
        <v>3443122</v>
      </c>
      <c r="J40" s="60">
        <v>10017779</v>
      </c>
      <c r="K40" s="60">
        <v>3621877</v>
      </c>
      <c r="L40" s="60">
        <v>3868430</v>
      </c>
      <c r="M40" s="60">
        <v>4646114</v>
      </c>
      <c r="N40" s="60">
        <v>12136421</v>
      </c>
      <c r="O40" s="60"/>
      <c r="P40" s="60"/>
      <c r="Q40" s="60"/>
      <c r="R40" s="60"/>
      <c r="S40" s="60"/>
      <c r="T40" s="60"/>
      <c r="U40" s="60"/>
      <c r="V40" s="60"/>
      <c r="W40" s="60">
        <v>22154200</v>
      </c>
      <c r="X40" s="60">
        <v>21103974</v>
      </c>
      <c r="Y40" s="60">
        <v>1050226</v>
      </c>
      <c r="Z40" s="140">
        <v>4.98</v>
      </c>
      <c r="AA40" s="155">
        <v>42207949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157000</v>
      </c>
      <c r="F47" s="100">
        <v>157000</v>
      </c>
      <c r="G47" s="100"/>
      <c r="H47" s="100"/>
      <c r="I47" s="100"/>
      <c r="J47" s="100"/>
      <c r="K47" s="100"/>
      <c r="L47" s="100">
        <v>11173</v>
      </c>
      <c r="M47" s="100"/>
      <c r="N47" s="100">
        <v>11173</v>
      </c>
      <c r="O47" s="100"/>
      <c r="P47" s="100"/>
      <c r="Q47" s="100"/>
      <c r="R47" s="100"/>
      <c r="S47" s="100"/>
      <c r="T47" s="100"/>
      <c r="U47" s="100"/>
      <c r="V47" s="100"/>
      <c r="W47" s="100">
        <v>11173</v>
      </c>
      <c r="X47" s="100">
        <v>78498</v>
      </c>
      <c r="Y47" s="100">
        <v>-67325</v>
      </c>
      <c r="Z47" s="137">
        <v>-85.77</v>
      </c>
      <c r="AA47" s="153">
        <v>157000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81859661</v>
      </c>
      <c r="D48" s="168">
        <f>+D28+D32+D38+D42+D47</f>
        <v>0</v>
      </c>
      <c r="E48" s="169">
        <f t="shared" si="9"/>
        <v>80483157</v>
      </c>
      <c r="F48" s="73">
        <f t="shared" si="9"/>
        <v>80483157</v>
      </c>
      <c r="G48" s="73">
        <f t="shared" si="9"/>
        <v>6011793</v>
      </c>
      <c r="H48" s="73">
        <f t="shared" si="9"/>
        <v>6477861</v>
      </c>
      <c r="I48" s="73">
        <f t="shared" si="9"/>
        <v>6729321</v>
      </c>
      <c r="J48" s="73">
        <f t="shared" si="9"/>
        <v>19218975</v>
      </c>
      <c r="K48" s="73">
        <f t="shared" si="9"/>
        <v>6544144</v>
      </c>
      <c r="L48" s="73">
        <f t="shared" si="9"/>
        <v>6985976</v>
      </c>
      <c r="M48" s="73">
        <f t="shared" si="9"/>
        <v>8588050</v>
      </c>
      <c r="N48" s="73">
        <f t="shared" si="9"/>
        <v>22118170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41337145</v>
      </c>
      <c r="X48" s="73">
        <f t="shared" si="9"/>
        <v>40241580</v>
      </c>
      <c r="Y48" s="73">
        <f t="shared" si="9"/>
        <v>1095565</v>
      </c>
      <c r="Z48" s="170">
        <f>+IF(X48&lt;&gt;0,+(Y48/X48)*100,0)</f>
        <v>2.722470141579928</v>
      </c>
      <c r="AA48" s="168">
        <f>+AA28+AA32+AA38+AA42+AA47</f>
        <v>80483157</v>
      </c>
    </row>
    <row r="49" spans="1:27" ht="12.75">
      <c r="A49" s="148" t="s">
        <v>49</v>
      </c>
      <c r="B49" s="149"/>
      <c r="C49" s="171">
        <f aca="true" t="shared" si="10" ref="C49:Y49">+C25-C48</f>
        <v>-72256</v>
      </c>
      <c r="D49" s="171">
        <f>+D25-D48</f>
        <v>0</v>
      </c>
      <c r="E49" s="172">
        <f t="shared" si="10"/>
        <v>1413761</v>
      </c>
      <c r="F49" s="173">
        <f t="shared" si="10"/>
        <v>1413761</v>
      </c>
      <c r="G49" s="173">
        <f t="shared" si="10"/>
        <v>6229660</v>
      </c>
      <c r="H49" s="173">
        <f t="shared" si="10"/>
        <v>1327931</v>
      </c>
      <c r="I49" s="173">
        <f t="shared" si="10"/>
        <v>-1592905</v>
      </c>
      <c r="J49" s="173">
        <f t="shared" si="10"/>
        <v>5964686</v>
      </c>
      <c r="K49" s="173">
        <f t="shared" si="10"/>
        <v>-1913754</v>
      </c>
      <c r="L49" s="173">
        <f t="shared" si="10"/>
        <v>-2118855</v>
      </c>
      <c r="M49" s="173">
        <f t="shared" si="10"/>
        <v>1387958</v>
      </c>
      <c r="N49" s="173">
        <f t="shared" si="10"/>
        <v>-2644651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3320035</v>
      </c>
      <c r="X49" s="173">
        <f>IF(F25=F48,0,X25-X48)</f>
        <v>706884</v>
      </c>
      <c r="Y49" s="173">
        <f t="shared" si="10"/>
        <v>2613151</v>
      </c>
      <c r="Z49" s="174">
        <f>+IF(X49&lt;&gt;0,+(Y49/X49)*100,0)</f>
        <v>369.671827343666</v>
      </c>
      <c r="AA49" s="171">
        <f>+AA25-AA48</f>
        <v>1413761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100000</v>
      </c>
      <c r="F12" s="60">
        <v>100000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49998</v>
      </c>
      <c r="Y12" s="60">
        <v>-49998</v>
      </c>
      <c r="Z12" s="140">
        <v>-100</v>
      </c>
      <c r="AA12" s="155">
        <v>100000</v>
      </c>
    </row>
    <row r="13" spans="1:27" ht="12.75">
      <c r="A13" s="181" t="s">
        <v>109</v>
      </c>
      <c r="B13" s="185"/>
      <c r="C13" s="155">
        <v>513228</v>
      </c>
      <c r="D13" s="155">
        <v>0</v>
      </c>
      <c r="E13" s="156">
        <v>700000</v>
      </c>
      <c r="F13" s="60">
        <v>700000</v>
      </c>
      <c r="G13" s="60">
        <v>55691</v>
      </c>
      <c r="H13" s="60">
        <v>58147</v>
      </c>
      <c r="I13" s="60">
        <v>60201</v>
      </c>
      <c r="J13" s="60">
        <v>174039</v>
      </c>
      <c r="K13" s="60">
        <v>47235</v>
      </c>
      <c r="L13" s="60">
        <v>42979</v>
      </c>
      <c r="M13" s="60">
        <v>24195</v>
      </c>
      <c r="N13" s="60">
        <v>114409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288448</v>
      </c>
      <c r="X13" s="60">
        <v>349998</v>
      </c>
      <c r="Y13" s="60">
        <v>-61550</v>
      </c>
      <c r="Z13" s="140">
        <v>-17.59</v>
      </c>
      <c r="AA13" s="155">
        <v>700000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32060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3540601</v>
      </c>
      <c r="D18" s="155">
        <v>0</v>
      </c>
      <c r="E18" s="156">
        <v>3947368</v>
      </c>
      <c r="F18" s="60">
        <v>3947368</v>
      </c>
      <c r="G18" s="60">
        <v>299710</v>
      </c>
      <c r="H18" s="60">
        <v>299710</v>
      </c>
      <c r="I18" s="60">
        <v>299710</v>
      </c>
      <c r="J18" s="60">
        <v>899130</v>
      </c>
      <c r="K18" s="60">
        <v>299710</v>
      </c>
      <c r="L18" s="60">
        <v>299710</v>
      </c>
      <c r="M18" s="60">
        <v>446004</v>
      </c>
      <c r="N18" s="60">
        <v>1045424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1944554</v>
      </c>
      <c r="X18" s="60">
        <v>1973682</v>
      </c>
      <c r="Y18" s="60">
        <v>-29128</v>
      </c>
      <c r="Z18" s="140">
        <v>-1.48</v>
      </c>
      <c r="AA18" s="155">
        <v>3947368</v>
      </c>
    </row>
    <row r="19" spans="1:27" ht="12.75">
      <c r="A19" s="181" t="s">
        <v>34</v>
      </c>
      <c r="B19" s="185"/>
      <c r="C19" s="155">
        <v>30818036</v>
      </c>
      <c r="D19" s="155">
        <v>0</v>
      </c>
      <c r="E19" s="156">
        <v>35883000</v>
      </c>
      <c r="F19" s="60">
        <v>35883000</v>
      </c>
      <c r="G19" s="60">
        <v>11879000</v>
      </c>
      <c r="H19" s="60">
        <v>96000</v>
      </c>
      <c r="I19" s="60">
        <v>1242475</v>
      </c>
      <c r="J19" s="60">
        <v>13217475</v>
      </c>
      <c r="K19" s="60">
        <v>789491</v>
      </c>
      <c r="L19" s="60">
        <v>891491</v>
      </c>
      <c r="M19" s="60">
        <v>9501000</v>
      </c>
      <c r="N19" s="60">
        <v>11181982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24399457</v>
      </c>
      <c r="X19" s="60">
        <v>17941500</v>
      </c>
      <c r="Y19" s="60">
        <v>6457957</v>
      </c>
      <c r="Z19" s="140">
        <v>35.99</v>
      </c>
      <c r="AA19" s="155">
        <v>35883000</v>
      </c>
    </row>
    <row r="20" spans="1:27" ht="12.75">
      <c r="A20" s="181" t="s">
        <v>35</v>
      </c>
      <c r="B20" s="185"/>
      <c r="C20" s="155">
        <v>45892256</v>
      </c>
      <c r="D20" s="155">
        <v>0</v>
      </c>
      <c r="E20" s="156">
        <v>41266550</v>
      </c>
      <c r="F20" s="54">
        <v>41266550</v>
      </c>
      <c r="G20" s="54">
        <v>7052</v>
      </c>
      <c r="H20" s="54">
        <v>7351935</v>
      </c>
      <c r="I20" s="54">
        <v>3534030</v>
      </c>
      <c r="J20" s="54">
        <v>10893017</v>
      </c>
      <c r="K20" s="54">
        <v>3493954</v>
      </c>
      <c r="L20" s="54">
        <v>3632941</v>
      </c>
      <c r="M20" s="54">
        <v>4809</v>
      </c>
      <c r="N20" s="54">
        <v>7131704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18024721</v>
      </c>
      <c r="X20" s="54">
        <v>20633274</v>
      </c>
      <c r="Y20" s="54">
        <v>-2608553</v>
      </c>
      <c r="Z20" s="184">
        <v>-12.64</v>
      </c>
      <c r="AA20" s="130">
        <v>41266550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80796181</v>
      </c>
      <c r="D22" s="188">
        <f>SUM(D5:D21)</f>
        <v>0</v>
      </c>
      <c r="E22" s="189">
        <f t="shared" si="0"/>
        <v>81896918</v>
      </c>
      <c r="F22" s="190">
        <f t="shared" si="0"/>
        <v>81896918</v>
      </c>
      <c r="G22" s="190">
        <f t="shared" si="0"/>
        <v>12241453</v>
      </c>
      <c r="H22" s="190">
        <f t="shared" si="0"/>
        <v>7805792</v>
      </c>
      <c r="I22" s="190">
        <f t="shared" si="0"/>
        <v>5136416</v>
      </c>
      <c r="J22" s="190">
        <f t="shared" si="0"/>
        <v>25183661</v>
      </c>
      <c r="K22" s="190">
        <f t="shared" si="0"/>
        <v>4630390</v>
      </c>
      <c r="L22" s="190">
        <f t="shared" si="0"/>
        <v>4867121</v>
      </c>
      <c r="M22" s="190">
        <f t="shared" si="0"/>
        <v>9976008</v>
      </c>
      <c r="N22" s="190">
        <f t="shared" si="0"/>
        <v>19473519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44657180</v>
      </c>
      <c r="X22" s="190">
        <f t="shared" si="0"/>
        <v>40948452</v>
      </c>
      <c r="Y22" s="190">
        <f t="shared" si="0"/>
        <v>3708728</v>
      </c>
      <c r="Z22" s="191">
        <f>+IF(X22&lt;&gt;0,+(Y22/X22)*100,0)</f>
        <v>9.057065209693398</v>
      </c>
      <c r="AA22" s="188">
        <f>SUM(AA5:AA21)</f>
        <v>81896918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39503099</v>
      </c>
      <c r="D25" s="155">
        <v>0</v>
      </c>
      <c r="E25" s="156">
        <v>47418629</v>
      </c>
      <c r="F25" s="60">
        <v>47418629</v>
      </c>
      <c r="G25" s="60">
        <v>3048498</v>
      </c>
      <c r="H25" s="60">
        <v>3886339</v>
      </c>
      <c r="I25" s="60">
        <v>3326911</v>
      </c>
      <c r="J25" s="60">
        <v>10261748</v>
      </c>
      <c r="K25" s="60">
        <v>3416479</v>
      </c>
      <c r="L25" s="60">
        <v>3547495</v>
      </c>
      <c r="M25" s="60">
        <v>5465920</v>
      </c>
      <c r="N25" s="60">
        <v>12429894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22691642</v>
      </c>
      <c r="X25" s="60">
        <v>23709312</v>
      </c>
      <c r="Y25" s="60">
        <v>-1017670</v>
      </c>
      <c r="Z25" s="140">
        <v>-4.29</v>
      </c>
      <c r="AA25" s="155">
        <v>47418629</v>
      </c>
    </row>
    <row r="26" spans="1:27" ht="12.75">
      <c r="A26" s="183" t="s">
        <v>38</v>
      </c>
      <c r="B26" s="182"/>
      <c r="C26" s="155">
        <v>3550046</v>
      </c>
      <c r="D26" s="155">
        <v>0</v>
      </c>
      <c r="E26" s="156">
        <v>4032070</v>
      </c>
      <c r="F26" s="60">
        <v>4032070</v>
      </c>
      <c r="G26" s="60">
        <v>314006</v>
      </c>
      <c r="H26" s="60">
        <v>311250</v>
      </c>
      <c r="I26" s="60">
        <v>319376</v>
      </c>
      <c r="J26" s="60">
        <v>944632</v>
      </c>
      <c r="K26" s="60">
        <v>320995</v>
      </c>
      <c r="L26" s="60">
        <v>321828</v>
      </c>
      <c r="M26" s="60">
        <v>290127</v>
      </c>
      <c r="N26" s="60">
        <v>932950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1877582</v>
      </c>
      <c r="X26" s="60">
        <v>2016036</v>
      </c>
      <c r="Y26" s="60">
        <v>-138454</v>
      </c>
      <c r="Z26" s="140">
        <v>-6.87</v>
      </c>
      <c r="AA26" s="155">
        <v>4032070</v>
      </c>
    </row>
    <row r="27" spans="1:27" ht="12.75">
      <c r="A27" s="183" t="s">
        <v>118</v>
      </c>
      <c r="B27" s="182"/>
      <c r="C27" s="155">
        <v>352233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526809</v>
      </c>
      <c r="D28" s="155">
        <v>0</v>
      </c>
      <c r="E28" s="156">
        <v>432355</v>
      </c>
      <c r="F28" s="60">
        <v>432355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216180</v>
      </c>
      <c r="Y28" s="60">
        <v>-216180</v>
      </c>
      <c r="Z28" s="140">
        <v>-100</v>
      </c>
      <c r="AA28" s="155">
        <v>432355</v>
      </c>
    </row>
    <row r="29" spans="1:27" ht="12.75">
      <c r="A29" s="183" t="s">
        <v>40</v>
      </c>
      <c r="B29" s="182"/>
      <c r="C29" s="155">
        <v>734790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8818134</v>
      </c>
      <c r="D31" s="155">
        <v>0</v>
      </c>
      <c r="E31" s="156">
        <v>65500</v>
      </c>
      <c r="F31" s="60">
        <v>65500</v>
      </c>
      <c r="G31" s="60">
        <v>10120</v>
      </c>
      <c r="H31" s="60">
        <v>2156</v>
      </c>
      <c r="I31" s="60">
        <v>121167</v>
      </c>
      <c r="J31" s="60">
        <v>133443</v>
      </c>
      <c r="K31" s="60">
        <v>7471</v>
      </c>
      <c r="L31" s="60">
        <v>1211</v>
      </c>
      <c r="M31" s="60">
        <v>2423</v>
      </c>
      <c r="N31" s="60">
        <v>11105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144548</v>
      </c>
      <c r="X31" s="60">
        <v>32748</v>
      </c>
      <c r="Y31" s="60">
        <v>111800</v>
      </c>
      <c r="Z31" s="140">
        <v>341.39</v>
      </c>
      <c r="AA31" s="155">
        <v>65500</v>
      </c>
    </row>
    <row r="32" spans="1:27" ht="12.75">
      <c r="A32" s="183" t="s">
        <v>121</v>
      </c>
      <c r="B32" s="182"/>
      <c r="C32" s="155">
        <v>4724215</v>
      </c>
      <c r="D32" s="155">
        <v>0</v>
      </c>
      <c r="E32" s="156">
        <v>1406148</v>
      </c>
      <c r="F32" s="60">
        <v>1406148</v>
      </c>
      <c r="G32" s="60">
        <v>583434</v>
      </c>
      <c r="H32" s="60">
        <v>57934</v>
      </c>
      <c r="I32" s="60">
        <v>293374</v>
      </c>
      <c r="J32" s="60">
        <v>934742</v>
      </c>
      <c r="K32" s="60">
        <v>168951</v>
      </c>
      <c r="L32" s="60">
        <v>56667</v>
      </c>
      <c r="M32" s="60">
        <v>107347</v>
      </c>
      <c r="N32" s="60">
        <v>332965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1267707</v>
      </c>
      <c r="X32" s="60">
        <v>703074</v>
      </c>
      <c r="Y32" s="60">
        <v>564633</v>
      </c>
      <c r="Z32" s="140">
        <v>80.31</v>
      </c>
      <c r="AA32" s="155">
        <v>1406148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23634450</v>
      </c>
      <c r="D34" s="155">
        <v>0</v>
      </c>
      <c r="E34" s="156">
        <v>27128455</v>
      </c>
      <c r="F34" s="60">
        <v>27128455</v>
      </c>
      <c r="G34" s="60">
        <v>2055735</v>
      </c>
      <c r="H34" s="60">
        <v>2220182</v>
      </c>
      <c r="I34" s="60">
        <v>2668493</v>
      </c>
      <c r="J34" s="60">
        <v>6944410</v>
      </c>
      <c r="K34" s="60">
        <v>2630248</v>
      </c>
      <c r="L34" s="60">
        <v>3058775</v>
      </c>
      <c r="M34" s="60">
        <v>2722233</v>
      </c>
      <c r="N34" s="60">
        <v>8411256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15355666</v>
      </c>
      <c r="X34" s="60">
        <v>13564230</v>
      </c>
      <c r="Y34" s="60">
        <v>1791436</v>
      </c>
      <c r="Z34" s="140">
        <v>13.21</v>
      </c>
      <c r="AA34" s="155">
        <v>27128455</v>
      </c>
    </row>
    <row r="35" spans="1:27" ht="12.75">
      <c r="A35" s="181" t="s">
        <v>122</v>
      </c>
      <c r="B35" s="185"/>
      <c r="C35" s="155">
        <v>15885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81859661</v>
      </c>
      <c r="D36" s="188">
        <f>SUM(D25:D35)</f>
        <v>0</v>
      </c>
      <c r="E36" s="189">
        <f t="shared" si="1"/>
        <v>80483157</v>
      </c>
      <c r="F36" s="190">
        <f t="shared" si="1"/>
        <v>80483157</v>
      </c>
      <c r="G36" s="190">
        <f t="shared" si="1"/>
        <v>6011793</v>
      </c>
      <c r="H36" s="190">
        <f t="shared" si="1"/>
        <v>6477861</v>
      </c>
      <c r="I36" s="190">
        <f t="shared" si="1"/>
        <v>6729321</v>
      </c>
      <c r="J36" s="190">
        <f t="shared" si="1"/>
        <v>19218975</v>
      </c>
      <c r="K36" s="190">
        <f t="shared" si="1"/>
        <v>6544144</v>
      </c>
      <c r="L36" s="190">
        <f t="shared" si="1"/>
        <v>6985976</v>
      </c>
      <c r="M36" s="190">
        <f t="shared" si="1"/>
        <v>8588050</v>
      </c>
      <c r="N36" s="190">
        <f t="shared" si="1"/>
        <v>22118170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41337145</v>
      </c>
      <c r="X36" s="190">
        <f t="shared" si="1"/>
        <v>40241580</v>
      </c>
      <c r="Y36" s="190">
        <f t="shared" si="1"/>
        <v>1095565</v>
      </c>
      <c r="Z36" s="191">
        <f>+IF(X36&lt;&gt;0,+(Y36/X36)*100,0)</f>
        <v>2.722470141579928</v>
      </c>
      <c r="AA36" s="188">
        <f>SUM(AA25:AA35)</f>
        <v>80483157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-1063480</v>
      </c>
      <c r="D38" s="199">
        <f>+D22-D36</f>
        <v>0</v>
      </c>
      <c r="E38" s="200">
        <f t="shared" si="2"/>
        <v>1413761</v>
      </c>
      <c r="F38" s="106">
        <f t="shared" si="2"/>
        <v>1413761</v>
      </c>
      <c r="G38" s="106">
        <f t="shared" si="2"/>
        <v>6229660</v>
      </c>
      <c r="H38" s="106">
        <f t="shared" si="2"/>
        <v>1327931</v>
      </c>
      <c r="I38" s="106">
        <f t="shared" si="2"/>
        <v>-1592905</v>
      </c>
      <c r="J38" s="106">
        <f t="shared" si="2"/>
        <v>5964686</v>
      </c>
      <c r="K38" s="106">
        <f t="shared" si="2"/>
        <v>-1913754</v>
      </c>
      <c r="L38" s="106">
        <f t="shared" si="2"/>
        <v>-2118855</v>
      </c>
      <c r="M38" s="106">
        <f t="shared" si="2"/>
        <v>1387958</v>
      </c>
      <c r="N38" s="106">
        <f t="shared" si="2"/>
        <v>-2644651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3320035</v>
      </c>
      <c r="X38" s="106">
        <f>IF(F22=F36,0,X22-X36)</f>
        <v>706872</v>
      </c>
      <c r="Y38" s="106">
        <f t="shared" si="2"/>
        <v>2613163</v>
      </c>
      <c r="Z38" s="201">
        <f>+IF(X38&lt;&gt;0,+(Y38/X38)*100,0)</f>
        <v>369.67980058624477</v>
      </c>
      <c r="AA38" s="199">
        <f>+AA22-AA36</f>
        <v>1413761</v>
      </c>
    </row>
    <row r="39" spans="1:27" ht="12.75">
      <c r="A39" s="181" t="s">
        <v>46</v>
      </c>
      <c r="B39" s="185"/>
      <c r="C39" s="155">
        <v>991224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-72256</v>
      </c>
      <c r="D42" s="206">
        <f>SUM(D38:D41)</f>
        <v>0</v>
      </c>
      <c r="E42" s="207">
        <f t="shared" si="3"/>
        <v>1413761</v>
      </c>
      <c r="F42" s="88">
        <f t="shared" si="3"/>
        <v>1413761</v>
      </c>
      <c r="G42" s="88">
        <f t="shared" si="3"/>
        <v>6229660</v>
      </c>
      <c r="H42" s="88">
        <f t="shared" si="3"/>
        <v>1327931</v>
      </c>
      <c r="I42" s="88">
        <f t="shared" si="3"/>
        <v>-1592905</v>
      </c>
      <c r="J42" s="88">
        <f t="shared" si="3"/>
        <v>5964686</v>
      </c>
      <c r="K42" s="88">
        <f t="shared" si="3"/>
        <v>-1913754</v>
      </c>
      <c r="L42" s="88">
        <f t="shared" si="3"/>
        <v>-2118855</v>
      </c>
      <c r="M42" s="88">
        <f t="shared" si="3"/>
        <v>1387958</v>
      </c>
      <c r="N42" s="88">
        <f t="shared" si="3"/>
        <v>-2644651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3320035</v>
      </c>
      <c r="X42" s="88">
        <f t="shared" si="3"/>
        <v>706872</v>
      </c>
      <c r="Y42" s="88">
        <f t="shared" si="3"/>
        <v>2613163</v>
      </c>
      <c r="Z42" s="208">
        <f>+IF(X42&lt;&gt;0,+(Y42/X42)*100,0)</f>
        <v>369.67980058624477</v>
      </c>
      <c r="AA42" s="206">
        <f>SUM(AA38:AA41)</f>
        <v>1413761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-72256</v>
      </c>
      <c r="D44" s="210">
        <f>+D42-D43</f>
        <v>0</v>
      </c>
      <c r="E44" s="211">
        <f t="shared" si="4"/>
        <v>1413761</v>
      </c>
      <c r="F44" s="77">
        <f t="shared" si="4"/>
        <v>1413761</v>
      </c>
      <c r="G44" s="77">
        <f t="shared" si="4"/>
        <v>6229660</v>
      </c>
      <c r="H44" s="77">
        <f t="shared" si="4"/>
        <v>1327931</v>
      </c>
      <c r="I44" s="77">
        <f t="shared" si="4"/>
        <v>-1592905</v>
      </c>
      <c r="J44" s="77">
        <f t="shared" si="4"/>
        <v>5964686</v>
      </c>
      <c r="K44" s="77">
        <f t="shared" si="4"/>
        <v>-1913754</v>
      </c>
      <c r="L44" s="77">
        <f t="shared" si="4"/>
        <v>-2118855</v>
      </c>
      <c r="M44" s="77">
        <f t="shared" si="4"/>
        <v>1387958</v>
      </c>
      <c r="N44" s="77">
        <f t="shared" si="4"/>
        <v>-2644651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3320035</v>
      </c>
      <c r="X44" s="77">
        <f t="shared" si="4"/>
        <v>706872</v>
      </c>
      <c r="Y44" s="77">
        <f t="shared" si="4"/>
        <v>2613163</v>
      </c>
      <c r="Z44" s="212">
        <f>+IF(X44&lt;&gt;0,+(Y44/X44)*100,0)</f>
        <v>369.67980058624477</v>
      </c>
      <c r="AA44" s="210">
        <f>+AA42-AA43</f>
        <v>1413761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-72256</v>
      </c>
      <c r="D46" s="206">
        <f>SUM(D44:D45)</f>
        <v>0</v>
      </c>
      <c r="E46" s="207">
        <f t="shared" si="5"/>
        <v>1413761</v>
      </c>
      <c r="F46" s="88">
        <f t="shared" si="5"/>
        <v>1413761</v>
      </c>
      <c r="G46" s="88">
        <f t="shared" si="5"/>
        <v>6229660</v>
      </c>
      <c r="H46" s="88">
        <f t="shared" si="5"/>
        <v>1327931</v>
      </c>
      <c r="I46" s="88">
        <f t="shared" si="5"/>
        <v>-1592905</v>
      </c>
      <c r="J46" s="88">
        <f t="shared" si="5"/>
        <v>5964686</v>
      </c>
      <c r="K46" s="88">
        <f t="shared" si="5"/>
        <v>-1913754</v>
      </c>
      <c r="L46" s="88">
        <f t="shared" si="5"/>
        <v>-2118855</v>
      </c>
      <c r="M46" s="88">
        <f t="shared" si="5"/>
        <v>1387958</v>
      </c>
      <c r="N46" s="88">
        <f t="shared" si="5"/>
        <v>-2644651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3320035</v>
      </c>
      <c r="X46" s="88">
        <f t="shared" si="5"/>
        <v>706872</v>
      </c>
      <c r="Y46" s="88">
        <f t="shared" si="5"/>
        <v>2613163</v>
      </c>
      <c r="Z46" s="208">
        <f>+IF(X46&lt;&gt;0,+(Y46/X46)*100,0)</f>
        <v>369.67980058624477</v>
      </c>
      <c r="AA46" s="206">
        <f>SUM(AA44:AA45)</f>
        <v>1413761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-72256</v>
      </c>
      <c r="D48" s="217">
        <f>SUM(D46:D47)</f>
        <v>0</v>
      </c>
      <c r="E48" s="218">
        <f t="shared" si="6"/>
        <v>1413761</v>
      </c>
      <c r="F48" s="219">
        <f t="shared" si="6"/>
        <v>1413761</v>
      </c>
      <c r="G48" s="219">
        <f t="shared" si="6"/>
        <v>6229660</v>
      </c>
      <c r="H48" s="220">
        <f t="shared" si="6"/>
        <v>1327931</v>
      </c>
      <c r="I48" s="220">
        <f t="shared" si="6"/>
        <v>-1592905</v>
      </c>
      <c r="J48" s="220">
        <f t="shared" si="6"/>
        <v>5964686</v>
      </c>
      <c r="K48" s="220">
        <f t="shared" si="6"/>
        <v>-1913754</v>
      </c>
      <c r="L48" s="220">
        <f t="shared" si="6"/>
        <v>-2118855</v>
      </c>
      <c r="M48" s="219">
        <f t="shared" si="6"/>
        <v>1387958</v>
      </c>
      <c r="N48" s="219">
        <f t="shared" si="6"/>
        <v>-2644651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3320035</v>
      </c>
      <c r="X48" s="220">
        <f t="shared" si="6"/>
        <v>706872</v>
      </c>
      <c r="Y48" s="220">
        <f t="shared" si="6"/>
        <v>2613163</v>
      </c>
      <c r="Z48" s="221">
        <f>+IF(X48&lt;&gt;0,+(Y48/X48)*100,0)</f>
        <v>369.67980058624477</v>
      </c>
      <c r="AA48" s="222">
        <f>SUM(AA46:AA47)</f>
        <v>1413761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886048</v>
      </c>
      <c r="D5" s="153">
        <f>SUM(D6:D8)</f>
        <v>0</v>
      </c>
      <c r="E5" s="154">
        <f t="shared" si="0"/>
        <v>719350</v>
      </c>
      <c r="F5" s="100">
        <f t="shared" si="0"/>
        <v>719350</v>
      </c>
      <c r="G5" s="100">
        <f t="shared" si="0"/>
        <v>1250</v>
      </c>
      <c r="H5" s="100">
        <f t="shared" si="0"/>
        <v>39371</v>
      </c>
      <c r="I5" s="100">
        <f t="shared" si="0"/>
        <v>69514</v>
      </c>
      <c r="J5" s="100">
        <f t="shared" si="0"/>
        <v>110135</v>
      </c>
      <c r="K5" s="100">
        <f t="shared" si="0"/>
        <v>30636</v>
      </c>
      <c r="L5" s="100">
        <f t="shared" si="0"/>
        <v>2694</v>
      </c>
      <c r="M5" s="100">
        <f t="shared" si="0"/>
        <v>59435</v>
      </c>
      <c r="N5" s="100">
        <f t="shared" si="0"/>
        <v>92765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202900</v>
      </c>
      <c r="X5" s="100">
        <f t="shared" si="0"/>
        <v>359676</v>
      </c>
      <c r="Y5" s="100">
        <f t="shared" si="0"/>
        <v>-156776</v>
      </c>
      <c r="Z5" s="137">
        <f>+IF(X5&lt;&gt;0,+(Y5/X5)*100,0)</f>
        <v>-43.58811819526463</v>
      </c>
      <c r="AA5" s="153">
        <f>SUM(AA6:AA8)</f>
        <v>719350</v>
      </c>
    </row>
    <row r="6" spans="1:27" ht="12.75">
      <c r="A6" s="138" t="s">
        <v>75</v>
      </c>
      <c r="B6" s="136"/>
      <c r="C6" s="155">
        <v>585891</v>
      </c>
      <c r="D6" s="155"/>
      <c r="E6" s="156">
        <v>46750</v>
      </c>
      <c r="F6" s="60">
        <v>46750</v>
      </c>
      <c r="G6" s="60"/>
      <c r="H6" s="60">
        <v>18995</v>
      </c>
      <c r="I6" s="60">
        <v>14000</v>
      </c>
      <c r="J6" s="60">
        <v>32995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32995</v>
      </c>
      <c r="X6" s="60">
        <v>23376</v>
      </c>
      <c r="Y6" s="60">
        <v>9619</v>
      </c>
      <c r="Z6" s="140">
        <v>41.15</v>
      </c>
      <c r="AA6" s="62">
        <v>46750</v>
      </c>
    </row>
    <row r="7" spans="1:27" ht="12.75">
      <c r="A7" s="138" t="s">
        <v>76</v>
      </c>
      <c r="B7" s="136"/>
      <c r="C7" s="157">
        <v>154804</v>
      </c>
      <c r="D7" s="157"/>
      <c r="E7" s="158">
        <v>672600</v>
      </c>
      <c r="F7" s="159">
        <v>672600</v>
      </c>
      <c r="G7" s="159"/>
      <c r="H7" s="159">
        <v>7945</v>
      </c>
      <c r="I7" s="159">
        <v>20467</v>
      </c>
      <c r="J7" s="159">
        <v>28412</v>
      </c>
      <c r="K7" s="159">
        <v>25679</v>
      </c>
      <c r="L7" s="159"/>
      <c r="M7" s="159"/>
      <c r="N7" s="159">
        <v>25679</v>
      </c>
      <c r="O7" s="159"/>
      <c r="P7" s="159"/>
      <c r="Q7" s="159"/>
      <c r="R7" s="159"/>
      <c r="S7" s="159"/>
      <c r="T7" s="159"/>
      <c r="U7" s="159"/>
      <c r="V7" s="159"/>
      <c r="W7" s="159">
        <v>54091</v>
      </c>
      <c r="X7" s="159">
        <v>336300</v>
      </c>
      <c r="Y7" s="159">
        <v>-282209</v>
      </c>
      <c r="Z7" s="141">
        <v>-83.92</v>
      </c>
      <c r="AA7" s="225">
        <v>672600</v>
      </c>
    </row>
    <row r="8" spans="1:27" ht="12.75">
      <c r="A8" s="138" t="s">
        <v>77</v>
      </c>
      <c r="B8" s="136"/>
      <c r="C8" s="155">
        <v>145353</v>
      </c>
      <c r="D8" s="155"/>
      <c r="E8" s="156"/>
      <c r="F8" s="60"/>
      <c r="G8" s="60">
        <v>1250</v>
      </c>
      <c r="H8" s="60">
        <v>12431</v>
      </c>
      <c r="I8" s="60">
        <v>35047</v>
      </c>
      <c r="J8" s="60">
        <v>48728</v>
      </c>
      <c r="K8" s="60">
        <v>4957</v>
      </c>
      <c r="L8" s="60">
        <v>2694</v>
      </c>
      <c r="M8" s="60">
        <v>59435</v>
      </c>
      <c r="N8" s="60">
        <v>67086</v>
      </c>
      <c r="O8" s="60"/>
      <c r="P8" s="60"/>
      <c r="Q8" s="60"/>
      <c r="R8" s="60"/>
      <c r="S8" s="60"/>
      <c r="T8" s="60"/>
      <c r="U8" s="60"/>
      <c r="V8" s="60"/>
      <c r="W8" s="60">
        <v>115814</v>
      </c>
      <c r="X8" s="60"/>
      <c r="Y8" s="60">
        <v>115814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914751</v>
      </c>
      <c r="D9" s="153">
        <f>SUM(D10:D14)</f>
        <v>0</v>
      </c>
      <c r="E9" s="154">
        <f t="shared" si="1"/>
        <v>164000</v>
      </c>
      <c r="F9" s="100">
        <f t="shared" si="1"/>
        <v>164000</v>
      </c>
      <c r="G9" s="100">
        <f t="shared" si="1"/>
        <v>0</v>
      </c>
      <c r="H9" s="100">
        <f t="shared" si="1"/>
        <v>0</v>
      </c>
      <c r="I9" s="100">
        <f t="shared" si="1"/>
        <v>20728</v>
      </c>
      <c r="J9" s="100">
        <f t="shared" si="1"/>
        <v>20728</v>
      </c>
      <c r="K9" s="100">
        <f t="shared" si="1"/>
        <v>0</v>
      </c>
      <c r="L9" s="100">
        <f t="shared" si="1"/>
        <v>2435</v>
      </c>
      <c r="M9" s="100">
        <f t="shared" si="1"/>
        <v>0</v>
      </c>
      <c r="N9" s="100">
        <f t="shared" si="1"/>
        <v>2435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23163</v>
      </c>
      <c r="X9" s="100">
        <f t="shared" si="1"/>
        <v>81996</v>
      </c>
      <c r="Y9" s="100">
        <f t="shared" si="1"/>
        <v>-58833</v>
      </c>
      <c r="Z9" s="137">
        <f>+IF(X9&lt;&gt;0,+(Y9/X9)*100,0)</f>
        <v>-71.75106102736719</v>
      </c>
      <c r="AA9" s="102">
        <f>SUM(AA10:AA14)</f>
        <v>164000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891984</v>
      </c>
      <c r="D12" s="155"/>
      <c r="E12" s="156">
        <v>100000</v>
      </c>
      <c r="F12" s="60">
        <v>100000</v>
      </c>
      <c r="G12" s="60"/>
      <c r="H12" s="60"/>
      <c r="I12" s="60">
        <v>4150</v>
      </c>
      <c r="J12" s="60">
        <v>4150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4150</v>
      </c>
      <c r="X12" s="60">
        <v>49998</v>
      </c>
      <c r="Y12" s="60">
        <v>-45848</v>
      </c>
      <c r="Z12" s="140">
        <v>-91.7</v>
      </c>
      <c r="AA12" s="62">
        <v>100000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22767</v>
      </c>
      <c r="D14" s="157"/>
      <c r="E14" s="158">
        <v>64000</v>
      </c>
      <c r="F14" s="159">
        <v>64000</v>
      </c>
      <c r="G14" s="159"/>
      <c r="H14" s="159"/>
      <c r="I14" s="159">
        <v>16578</v>
      </c>
      <c r="J14" s="159">
        <v>16578</v>
      </c>
      <c r="K14" s="159"/>
      <c r="L14" s="159">
        <v>2435</v>
      </c>
      <c r="M14" s="159"/>
      <c r="N14" s="159">
        <v>2435</v>
      </c>
      <c r="O14" s="159"/>
      <c r="P14" s="159"/>
      <c r="Q14" s="159"/>
      <c r="R14" s="159"/>
      <c r="S14" s="159"/>
      <c r="T14" s="159"/>
      <c r="U14" s="159"/>
      <c r="V14" s="159"/>
      <c r="W14" s="159">
        <v>19013</v>
      </c>
      <c r="X14" s="159">
        <v>31998</v>
      </c>
      <c r="Y14" s="159">
        <v>-12985</v>
      </c>
      <c r="Z14" s="141">
        <v>-40.58</v>
      </c>
      <c r="AA14" s="225">
        <v>64000</v>
      </c>
    </row>
    <row r="15" spans="1:27" ht="12.75">
      <c r="A15" s="135" t="s">
        <v>84</v>
      </c>
      <c r="B15" s="142"/>
      <c r="C15" s="153">
        <f aca="true" t="shared" si="2" ref="C15:Y15">SUM(C16:C18)</f>
        <v>5713</v>
      </c>
      <c r="D15" s="153">
        <f>SUM(D16:D18)</f>
        <v>0</v>
      </c>
      <c r="E15" s="154">
        <f t="shared" si="2"/>
        <v>132000</v>
      </c>
      <c r="F15" s="100">
        <f t="shared" si="2"/>
        <v>132000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66000</v>
      </c>
      <c r="Y15" s="100">
        <f t="shared" si="2"/>
        <v>-66000</v>
      </c>
      <c r="Z15" s="137">
        <f>+IF(X15&lt;&gt;0,+(Y15/X15)*100,0)</f>
        <v>-100</v>
      </c>
      <c r="AA15" s="102">
        <f>SUM(AA16:AA18)</f>
        <v>132000</v>
      </c>
    </row>
    <row r="16" spans="1:27" ht="12.75">
      <c r="A16" s="138" t="s">
        <v>85</v>
      </c>
      <c r="B16" s="136"/>
      <c r="C16" s="155"/>
      <c r="D16" s="155"/>
      <c r="E16" s="156">
        <v>32000</v>
      </c>
      <c r="F16" s="60">
        <v>32000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16002</v>
      </c>
      <c r="Y16" s="60">
        <v>-16002</v>
      </c>
      <c r="Z16" s="140">
        <v>-100</v>
      </c>
      <c r="AA16" s="62">
        <v>32000</v>
      </c>
    </row>
    <row r="17" spans="1:27" ht="12.75">
      <c r="A17" s="138" t="s">
        <v>86</v>
      </c>
      <c r="B17" s="136"/>
      <c r="C17" s="155">
        <v>5713</v>
      </c>
      <c r="D17" s="155"/>
      <c r="E17" s="156">
        <v>100000</v>
      </c>
      <c r="F17" s="60">
        <v>100000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49998</v>
      </c>
      <c r="Y17" s="60">
        <v>-49998</v>
      </c>
      <c r="Z17" s="140">
        <v>-100</v>
      </c>
      <c r="AA17" s="62">
        <v>100000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1806512</v>
      </c>
      <c r="D25" s="217">
        <f>+D5+D9+D15+D19+D24</f>
        <v>0</v>
      </c>
      <c r="E25" s="230">
        <f t="shared" si="4"/>
        <v>1015350</v>
      </c>
      <c r="F25" s="219">
        <f t="shared" si="4"/>
        <v>1015350</v>
      </c>
      <c r="G25" s="219">
        <f t="shared" si="4"/>
        <v>1250</v>
      </c>
      <c r="H25" s="219">
        <f t="shared" si="4"/>
        <v>39371</v>
      </c>
      <c r="I25" s="219">
        <f t="shared" si="4"/>
        <v>90242</v>
      </c>
      <c r="J25" s="219">
        <f t="shared" si="4"/>
        <v>130863</v>
      </c>
      <c r="K25" s="219">
        <f t="shared" si="4"/>
        <v>30636</v>
      </c>
      <c r="L25" s="219">
        <f t="shared" si="4"/>
        <v>5129</v>
      </c>
      <c r="M25" s="219">
        <f t="shared" si="4"/>
        <v>59435</v>
      </c>
      <c r="N25" s="219">
        <f t="shared" si="4"/>
        <v>95200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226063</v>
      </c>
      <c r="X25" s="219">
        <f t="shared" si="4"/>
        <v>507672</v>
      </c>
      <c r="Y25" s="219">
        <f t="shared" si="4"/>
        <v>-281609</v>
      </c>
      <c r="Z25" s="231">
        <f>+IF(X25&lt;&gt;0,+(Y25/X25)*100,0)</f>
        <v>-55.47065822026821</v>
      </c>
      <c r="AA25" s="232">
        <f>+AA5+AA9+AA15+AA19+AA24</f>
        <v>1015350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504766</v>
      </c>
      <c r="D28" s="155"/>
      <c r="E28" s="156">
        <v>915350</v>
      </c>
      <c r="F28" s="60">
        <v>915350</v>
      </c>
      <c r="G28" s="60">
        <v>1250</v>
      </c>
      <c r="H28" s="60">
        <v>20376</v>
      </c>
      <c r="I28" s="60">
        <v>76242</v>
      </c>
      <c r="J28" s="60">
        <v>97868</v>
      </c>
      <c r="K28" s="60">
        <v>63631</v>
      </c>
      <c r="L28" s="60">
        <v>5129</v>
      </c>
      <c r="M28" s="60">
        <v>59435</v>
      </c>
      <c r="N28" s="60">
        <v>128195</v>
      </c>
      <c r="O28" s="60"/>
      <c r="P28" s="60"/>
      <c r="Q28" s="60"/>
      <c r="R28" s="60"/>
      <c r="S28" s="60"/>
      <c r="T28" s="60"/>
      <c r="U28" s="60"/>
      <c r="V28" s="60"/>
      <c r="W28" s="60">
        <v>226063</v>
      </c>
      <c r="X28" s="60">
        <v>457674</v>
      </c>
      <c r="Y28" s="60">
        <v>-231611</v>
      </c>
      <c r="Z28" s="140">
        <v>-50.61</v>
      </c>
      <c r="AA28" s="155">
        <v>915350</v>
      </c>
    </row>
    <row r="29" spans="1:27" ht="12.75">
      <c r="A29" s="234" t="s">
        <v>134</v>
      </c>
      <c r="B29" s="136"/>
      <c r="C29" s="155">
        <v>830746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1335512</v>
      </c>
      <c r="D32" s="210">
        <f>SUM(D28:D31)</f>
        <v>0</v>
      </c>
      <c r="E32" s="211">
        <f t="shared" si="5"/>
        <v>915350</v>
      </c>
      <c r="F32" s="77">
        <f t="shared" si="5"/>
        <v>915350</v>
      </c>
      <c r="G32" s="77">
        <f t="shared" si="5"/>
        <v>1250</v>
      </c>
      <c r="H32" s="77">
        <f t="shared" si="5"/>
        <v>20376</v>
      </c>
      <c r="I32" s="77">
        <f t="shared" si="5"/>
        <v>76242</v>
      </c>
      <c r="J32" s="77">
        <f t="shared" si="5"/>
        <v>97868</v>
      </c>
      <c r="K32" s="77">
        <f t="shared" si="5"/>
        <v>63631</v>
      </c>
      <c r="L32" s="77">
        <f t="shared" si="5"/>
        <v>5129</v>
      </c>
      <c r="M32" s="77">
        <f t="shared" si="5"/>
        <v>59435</v>
      </c>
      <c r="N32" s="77">
        <f t="shared" si="5"/>
        <v>128195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226063</v>
      </c>
      <c r="X32" s="77">
        <f t="shared" si="5"/>
        <v>457674</v>
      </c>
      <c r="Y32" s="77">
        <f t="shared" si="5"/>
        <v>-231611</v>
      </c>
      <c r="Z32" s="212">
        <f>+IF(X32&lt;&gt;0,+(Y32/X32)*100,0)</f>
        <v>-50.606108277944564</v>
      </c>
      <c r="AA32" s="79">
        <f>SUM(AA28:AA31)</f>
        <v>915350</v>
      </c>
    </row>
    <row r="33" spans="1:27" ht="12.75">
      <c r="A33" s="237" t="s">
        <v>51</v>
      </c>
      <c r="B33" s="136" t="s">
        <v>137</v>
      </c>
      <c r="C33" s="155">
        <v>471000</v>
      </c>
      <c r="D33" s="155"/>
      <c r="E33" s="156"/>
      <c r="F33" s="60"/>
      <c r="G33" s="60"/>
      <c r="H33" s="60">
        <v>18995</v>
      </c>
      <c r="I33" s="60">
        <v>14000</v>
      </c>
      <c r="J33" s="60">
        <v>32995</v>
      </c>
      <c r="K33" s="60">
        <v>-32995</v>
      </c>
      <c r="L33" s="60"/>
      <c r="M33" s="60"/>
      <c r="N33" s="60">
        <v>-32995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100000</v>
      </c>
      <c r="F35" s="60">
        <v>100000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49998</v>
      </c>
      <c r="Y35" s="60">
        <v>-49998</v>
      </c>
      <c r="Z35" s="140">
        <v>-100</v>
      </c>
      <c r="AA35" s="62">
        <v>100000</v>
      </c>
    </row>
    <row r="36" spans="1:27" ht="12.75">
      <c r="A36" s="238" t="s">
        <v>139</v>
      </c>
      <c r="B36" s="149"/>
      <c r="C36" s="222">
        <f aca="true" t="shared" si="6" ref="C36:Y36">SUM(C32:C35)</f>
        <v>1806512</v>
      </c>
      <c r="D36" s="222">
        <f>SUM(D32:D35)</f>
        <v>0</v>
      </c>
      <c r="E36" s="218">
        <f t="shared" si="6"/>
        <v>1015350</v>
      </c>
      <c r="F36" s="220">
        <f t="shared" si="6"/>
        <v>1015350</v>
      </c>
      <c r="G36" s="220">
        <f t="shared" si="6"/>
        <v>1250</v>
      </c>
      <c r="H36" s="220">
        <f t="shared" si="6"/>
        <v>39371</v>
      </c>
      <c r="I36" s="220">
        <f t="shared" si="6"/>
        <v>90242</v>
      </c>
      <c r="J36" s="220">
        <f t="shared" si="6"/>
        <v>130863</v>
      </c>
      <c r="K36" s="220">
        <f t="shared" si="6"/>
        <v>30636</v>
      </c>
      <c r="L36" s="220">
        <f t="shared" si="6"/>
        <v>5129</v>
      </c>
      <c r="M36" s="220">
        <f t="shared" si="6"/>
        <v>59435</v>
      </c>
      <c r="N36" s="220">
        <f t="shared" si="6"/>
        <v>95200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226063</v>
      </c>
      <c r="X36" s="220">
        <f t="shared" si="6"/>
        <v>507672</v>
      </c>
      <c r="Y36" s="220">
        <f t="shared" si="6"/>
        <v>-281609</v>
      </c>
      <c r="Z36" s="221">
        <f>+IF(X36&lt;&gt;0,+(Y36/X36)*100,0)</f>
        <v>-55.47065822026821</v>
      </c>
      <c r="AA36" s="239">
        <f>SUM(AA32:AA35)</f>
        <v>1015350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8108327</v>
      </c>
      <c r="D6" s="155"/>
      <c r="E6" s="59">
        <v>3924964</v>
      </c>
      <c r="F6" s="60">
        <v>3924964</v>
      </c>
      <c r="G6" s="60">
        <v>10168173</v>
      </c>
      <c r="H6" s="60">
        <v>14325635</v>
      </c>
      <c r="I6" s="60">
        <v>11657052</v>
      </c>
      <c r="J6" s="60">
        <v>11657052</v>
      </c>
      <c r="K6" s="60">
        <v>9914573</v>
      </c>
      <c r="L6" s="60">
        <v>8594860</v>
      </c>
      <c r="M6" s="60">
        <v>9400644</v>
      </c>
      <c r="N6" s="60">
        <v>9400644</v>
      </c>
      <c r="O6" s="60"/>
      <c r="P6" s="60"/>
      <c r="Q6" s="60"/>
      <c r="R6" s="60"/>
      <c r="S6" s="60"/>
      <c r="T6" s="60"/>
      <c r="U6" s="60"/>
      <c r="V6" s="60"/>
      <c r="W6" s="60">
        <v>9400644</v>
      </c>
      <c r="X6" s="60">
        <v>1962482</v>
      </c>
      <c r="Y6" s="60">
        <v>7438162</v>
      </c>
      <c r="Z6" s="140">
        <v>379.02</v>
      </c>
      <c r="AA6" s="62">
        <v>3924964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2100000</v>
      </c>
      <c r="F8" s="60">
        <v>2100000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1050000</v>
      </c>
      <c r="Y8" s="60">
        <v>-1050000</v>
      </c>
      <c r="Z8" s="140">
        <v>-100</v>
      </c>
      <c r="AA8" s="62">
        <v>2100000</v>
      </c>
    </row>
    <row r="9" spans="1:27" ht="12.75">
      <c r="A9" s="249" t="s">
        <v>146</v>
      </c>
      <c r="B9" s="182"/>
      <c r="C9" s="155">
        <v>6994347</v>
      </c>
      <c r="D9" s="155"/>
      <c r="E9" s="59">
        <v>1248439</v>
      </c>
      <c r="F9" s="60">
        <v>1248439</v>
      </c>
      <c r="G9" s="60">
        <v>5622708</v>
      </c>
      <c r="H9" s="60">
        <v>6278726</v>
      </c>
      <c r="I9" s="60">
        <v>6349985</v>
      </c>
      <c r="J9" s="60">
        <v>6349985</v>
      </c>
      <c r="K9" s="60">
        <v>5725644</v>
      </c>
      <c r="L9" s="60">
        <v>5513476</v>
      </c>
      <c r="M9" s="60">
        <v>5489357</v>
      </c>
      <c r="N9" s="60">
        <v>5489357</v>
      </c>
      <c r="O9" s="60"/>
      <c r="P9" s="60"/>
      <c r="Q9" s="60"/>
      <c r="R9" s="60"/>
      <c r="S9" s="60"/>
      <c r="T9" s="60"/>
      <c r="U9" s="60"/>
      <c r="V9" s="60"/>
      <c r="W9" s="60">
        <v>5489357</v>
      </c>
      <c r="X9" s="60">
        <v>624220</v>
      </c>
      <c r="Y9" s="60">
        <v>4865137</v>
      </c>
      <c r="Z9" s="140">
        <v>779.39</v>
      </c>
      <c r="AA9" s="62">
        <v>1248439</v>
      </c>
    </row>
    <row r="10" spans="1:27" ht="12.75">
      <c r="A10" s="249" t="s">
        <v>147</v>
      </c>
      <c r="B10" s="182"/>
      <c r="C10" s="155">
        <v>928829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651300</v>
      </c>
      <c r="D11" s="155"/>
      <c r="E11" s="59">
        <v>857730</v>
      </c>
      <c r="F11" s="60">
        <v>857730</v>
      </c>
      <c r="G11" s="60">
        <v>755605</v>
      </c>
      <c r="H11" s="60">
        <v>824551</v>
      </c>
      <c r="I11" s="60">
        <v>753875</v>
      </c>
      <c r="J11" s="60">
        <v>753875</v>
      </c>
      <c r="K11" s="60">
        <v>588857</v>
      </c>
      <c r="L11" s="60">
        <v>539630</v>
      </c>
      <c r="M11" s="60">
        <v>873976</v>
      </c>
      <c r="N11" s="60">
        <v>873976</v>
      </c>
      <c r="O11" s="60"/>
      <c r="P11" s="60"/>
      <c r="Q11" s="60"/>
      <c r="R11" s="60"/>
      <c r="S11" s="60"/>
      <c r="T11" s="60"/>
      <c r="U11" s="60"/>
      <c r="V11" s="60"/>
      <c r="W11" s="60">
        <v>873976</v>
      </c>
      <c r="X11" s="60">
        <v>428865</v>
      </c>
      <c r="Y11" s="60">
        <v>445111</v>
      </c>
      <c r="Z11" s="140">
        <v>103.79</v>
      </c>
      <c r="AA11" s="62">
        <v>857730</v>
      </c>
    </row>
    <row r="12" spans="1:27" ht="12.75">
      <c r="A12" s="250" t="s">
        <v>56</v>
      </c>
      <c r="B12" s="251"/>
      <c r="C12" s="168">
        <f aca="true" t="shared" si="0" ref="C12:Y12">SUM(C6:C11)</f>
        <v>16682803</v>
      </c>
      <c r="D12" s="168">
        <f>SUM(D6:D11)</f>
        <v>0</v>
      </c>
      <c r="E12" s="72">
        <f t="shared" si="0"/>
        <v>8131133</v>
      </c>
      <c r="F12" s="73">
        <f t="shared" si="0"/>
        <v>8131133</v>
      </c>
      <c r="G12" s="73">
        <f t="shared" si="0"/>
        <v>16546486</v>
      </c>
      <c r="H12" s="73">
        <f t="shared" si="0"/>
        <v>21428912</v>
      </c>
      <c r="I12" s="73">
        <f t="shared" si="0"/>
        <v>18760912</v>
      </c>
      <c r="J12" s="73">
        <f t="shared" si="0"/>
        <v>18760912</v>
      </c>
      <c r="K12" s="73">
        <f t="shared" si="0"/>
        <v>16229074</v>
      </c>
      <c r="L12" s="73">
        <f t="shared" si="0"/>
        <v>14647966</v>
      </c>
      <c r="M12" s="73">
        <f t="shared" si="0"/>
        <v>15763977</v>
      </c>
      <c r="N12" s="73">
        <f t="shared" si="0"/>
        <v>15763977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15763977</v>
      </c>
      <c r="X12" s="73">
        <f t="shared" si="0"/>
        <v>4065567</v>
      </c>
      <c r="Y12" s="73">
        <f t="shared" si="0"/>
        <v>11698410</v>
      </c>
      <c r="Z12" s="170">
        <f>+IF(X12&lt;&gt;0,+(Y12/X12)*100,0)</f>
        <v>287.74362837951014</v>
      </c>
      <c r="AA12" s="74">
        <f>SUM(AA6:AA11)</f>
        <v>8131133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10521241</v>
      </c>
      <c r="F15" s="60">
        <v>10521241</v>
      </c>
      <c r="G15" s="60">
        <v>10694243</v>
      </c>
      <c r="H15" s="60">
        <v>10444382</v>
      </c>
      <c r="I15" s="60">
        <v>10444382</v>
      </c>
      <c r="J15" s="60">
        <v>10444382</v>
      </c>
      <c r="K15" s="60">
        <v>10444382</v>
      </c>
      <c r="L15" s="60">
        <v>10444382</v>
      </c>
      <c r="M15" s="60">
        <v>10444382</v>
      </c>
      <c r="N15" s="60">
        <v>10444382</v>
      </c>
      <c r="O15" s="60"/>
      <c r="P15" s="60"/>
      <c r="Q15" s="60"/>
      <c r="R15" s="60"/>
      <c r="S15" s="60"/>
      <c r="T15" s="60"/>
      <c r="U15" s="60"/>
      <c r="V15" s="60"/>
      <c r="W15" s="60">
        <v>10444382</v>
      </c>
      <c r="X15" s="60">
        <v>5260621</v>
      </c>
      <c r="Y15" s="60">
        <v>5183761</v>
      </c>
      <c r="Z15" s="140">
        <v>98.54</v>
      </c>
      <c r="AA15" s="62">
        <v>10521241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8231379</v>
      </c>
      <c r="D19" s="155"/>
      <c r="E19" s="59">
        <v>8656193</v>
      </c>
      <c r="F19" s="60">
        <v>8656193</v>
      </c>
      <c r="G19" s="60">
        <v>7405713</v>
      </c>
      <c r="H19" s="60">
        <v>8231379</v>
      </c>
      <c r="I19" s="60">
        <v>8231379</v>
      </c>
      <c r="J19" s="60">
        <v>8231379</v>
      </c>
      <c r="K19" s="60">
        <v>8231379</v>
      </c>
      <c r="L19" s="60">
        <v>8231379</v>
      </c>
      <c r="M19" s="60">
        <v>8231379</v>
      </c>
      <c r="N19" s="60">
        <v>8231379</v>
      </c>
      <c r="O19" s="60"/>
      <c r="P19" s="60"/>
      <c r="Q19" s="60"/>
      <c r="R19" s="60"/>
      <c r="S19" s="60"/>
      <c r="T19" s="60"/>
      <c r="U19" s="60"/>
      <c r="V19" s="60"/>
      <c r="W19" s="60">
        <v>8231379</v>
      </c>
      <c r="X19" s="60">
        <v>4328097</v>
      </c>
      <c r="Y19" s="60">
        <v>3903282</v>
      </c>
      <c r="Z19" s="140">
        <v>90.18</v>
      </c>
      <c r="AA19" s="62">
        <v>8656193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92771</v>
      </c>
      <c r="D22" s="155"/>
      <c r="E22" s="59">
        <v>82410</v>
      </c>
      <c r="F22" s="60">
        <v>82410</v>
      </c>
      <c r="G22" s="60">
        <v>82411</v>
      </c>
      <c r="H22" s="60">
        <v>92771</v>
      </c>
      <c r="I22" s="60">
        <v>92771</v>
      </c>
      <c r="J22" s="60">
        <v>92771</v>
      </c>
      <c r="K22" s="60">
        <v>92771</v>
      </c>
      <c r="L22" s="60">
        <v>92771</v>
      </c>
      <c r="M22" s="60">
        <v>92771</v>
      </c>
      <c r="N22" s="60">
        <v>92771</v>
      </c>
      <c r="O22" s="60"/>
      <c r="P22" s="60"/>
      <c r="Q22" s="60"/>
      <c r="R22" s="60"/>
      <c r="S22" s="60"/>
      <c r="T22" s="60"/>
      <c r="U22" s="60"/>
      <c r="V22" s="60"/>
      <c r="W22" s="60">
        <v>92771</v>
      </c>
      <c r="X22" s="60">
        <v>41205</v>
      </c>
      <c r="Y22" s="60">
        <v>51566</v>
      </c>
      <c r="Z22" s="140">
        <v>125.15</v>
      </c>
      <c r="AA22" s="62">
        <v>82410</v>
      </c>
    </row>
    <row r="23" spans="1:27" ht="12.75">
      <c r="A23" s="249" t="s">
        <v>158</v>
      </c>
      <c r="B23" s="182"/>
      <c r="C23" s="155">
        <v>9515553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17839703</v>
      </c>
      <c r="D24" s="168">
        <f>SUM(D15:D23)</f>
        <v>0</v>
      </c>
      <c r="E24" s="76">
        <f t="shared" si="1"/>
        <v>19259844</v>
      </c>
      <c r="F24" s="77">
        <f t="shared" si="1"/>
        <v>19259844</v>
      </c>
      <c r="G24" s="77">
        <f t="shared" si="1"/>
        <v>18182367</v>
      </c>
      <c r="H24" s="77">
        <f t="shared" si="1"/>
        <v>18768532</v>
      </c>
      <c r="I24" s="77">
        <f t="shared" si="1"/>
        <v>18768532</v>
      </c>
      <c r="J24" s="77">
        <f t="shared" si="1"/>
        <v>18768532</v>
      </c>
      <c r="K24" s="77">
        <f t="shared" si="1"/>
        <v>18768532</v>
      </c>
      <c r="L24" s="77">
        <f t="shared" si="1"/>
        <v>18768532</v>
      </c>
      <c r="M24" s="77">
        <f t="shared" si="1"/>
        <v>18768532</v>
      </c>
      <c r="N24" s="77">
        <f t="shared" si="1"/>
        <v>18768532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18768532</v>
      </c>
      <c r="X24" s="77">
        <f t="shared" si="1"/>
        <v>9629923</v>
      </c>
      <c r="Y24" s="77">
        <f t="shared" si="1"/>
        <v>9138609</v>
      </c>
      <c r="Z24" s="212">
        <f>+IF(X24&lt;&gt;0,+(Y24/X24)*100,0)</f>
        <v>94.89804850983752</v>
      </c>
      <c r="AA24" s="79">
        <f>SUM(AA15:AA23)</f>
        <v>19259844</v>
      </c>
    </row>
    <row r="25" spans="1:27" ht="12.75">
      <c r="A25" s="250" t="s">
        <v>159</v>
      </c>
      <c r="B25" s="251"/>
      <c r="C25" s="168">
        <f aca="true" t="shared" si="2" ref="C25:Y25">+C12+C24</f>
        <v>34522506</v>
      </c>
      <c r="D25" s="168">
        <f>+D12+D24</f>
        <v>0</v>
      </c>
      <c r="E25" s="72">
        <f t="shared" si="2"/>
        <v>27390977</v>
      </c>
      <c r="F25" s="73">
        <f t="shared" si="2"/>
        <v>27390977</v>
      </c>
      <c r="G25" s="73">
        <f t="shared" si="2"/>
        <v>34728853</v>
      </c>
      <c r="H25" s="73">
        <f t="shared" si="2"/>
        <v>40197444</v>
      </c>
      <c r="I25" s="73">
        <f t="shared" si="2"/>
        <v>37529444</v>
      </c>
      <c r="J25" s="73">
        <f t="shared" si="2"/>
        <v>37529444</v>
      </c>
      <c r="K25" s="73">
        <f t="shared" si="2"/>
        <v>34997606</v>
      </c>
      <c r="L25" s="73">
        <f t="shared" si="2"/>
        <v>33416498</v>
      </c>
      <c r="M25" s="73">
        <f t="shared" si="2"/>
        <v>34532509</v>
      </c>
      <c r="N25" s="73">
        <f t="shared" si="2"/>
        <v>34532509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34532509</v>
      </c>
      <c r="X25" s="73">
        <f t="shared" si="2"/>
        <v>13695490</v>
      </c>
      <c r="Y25" s="73">
        <f t="shared" si="2"/>
        <v>20837019</v>
      </c>
      <c r="Z25" s="170">
        <f>+IF(X25&lt;&gt;0,+(Y25/X25)*100,0)</f>
        <v>152.14511492469418</v>
      </c>
      <c r="AA25" s="74">
        <f>+AA12+AA24</f>
        <v>27390977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67409</v>
      </c>
      <c r="D30" s="155"/>
      <c r="E30" s="59">
        <v>39000</v>
      </c>
      <c r="F30" s="60">
        <v>39000</v>
      </c>
      <c r="G30" s="60">
        <v>62318</v>
      </c>
      <c r="H30" s="60">
        <v>62318</v>
      </c>
      <c r="I30" s="60">
        <v>67409</v>
      </c>
      <c r="J30" s="60">
        <v>67409</v>
      </c>
      <c r="K30" s="60">
        <v>67409</v>
      </c>
      <c r="L30" s="60">
        <v>67409</v>
      </c>
      <c r="M30" s="60">
        <v>67409</v>
      </c>
      <c r="N30" s="60">
        <v>67409</v>
      </c>
      <c r="O30" s="60"/>
      <c r="P30" s="60"/>
      <c r="Q30" s="60"/>
      <c r="R30" s="60"/>
      <c r="S30" s="60"/>
      <c r="T30" s="60"/>
      <c r="U30" s="60"/>
      <c r="V30" s="60"/>
      <c r="W30" s="60">
        <v>67409</v>
      </c>
      <c r="X30" s="60">
        <v>19500</v>
      </c>
      <c r="Y30" s="60">
        <v>47909</v>
      </c>
      <c r="Z30" s="140">
        <v>245.69</v>
      </c>
      <c r="AA30" s="62">
        <v>39000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9255784</v>
      </c>
      <c r="D32" s="155"/>
      <c r="E32" s="59">
        <v>5550849</v>
      </c>
      <c r="F32" s="60">
        <v>5550849</v>
      </c>
      <c r="G32" s="60">
        <v>2692219</v>
      </c>
      <c r="H32" s="60">
        <v>7358570</v>
      </c>
      <c r="I32" s="60">
        <v>6403099</v>
      </c>
      <c r="J32" s="60">
        <v>6403099</v>
      </c>
      <c r="K32" s="60">
        <v>5815651</v>
      </c>
      <c r="L32" s="60">
        <v>6358525</v>
      </c>
      <c r="M32" s="60">
        <v>6146016</v>
      </c>
      <c r="N32" s="60">
        <v>6146016</v>
      </c>
      <c r="O32" s="60"/>
      <c r="P32" s="60"/>
      <c r="Q32" s="60"/>
      <c r="R32" s="60"/>
      <c r="S32" s="60"/>
      <c r="T32" s="60"/>
      <c r="U32" s="60"/>
      <c r="V32" s="60"/>
      <c r="W32" s="60">
        <v>6146016</v>
      </c>
      <c r="X32" s="60">
        <v>2775425</v>
      </c>
      <c r="Y32" s="60">
        <v>3370591</v>
      </c>
      <c r="Z32" s="140">
        <v>121.44</v>
      </c>
      <c r="AA32" s="62">
        <v>5550849</v>
      </c>
    </row>
    <row r="33" spans="1:27" ht="12.75">
      <c r="A33" s="249" t="s">
        <v>165</v>
      </c>
      <c r="B33" s="182"/>
      <c r="C33" s="155">
        <v>4828139</v>
      </c>
      <c r="D33" s="155"/>
      <c r="E33" s="59"/>
      <c r="F33" s="60"/>
      <c r="G33" s="60">
        <v>4482657</v>
      </c>
      <c r="H33" s="60">
        <v>4828139</v>
      </c>
      <c r="I33" s="60">
        <v>4828139</v>
      </c>
      <c r="J33" s="60">
        <v>4828139</v>
      </c>
      <c r="K33" s="60">
        <v>4828139</v>
      </c>
      <c r="L33" s="60">
        <v>4828139</v>
      </c>
      <c r="M33" s="60">
        <v>4828139</v>
      </c>
      <c r="N33" s="60">
        <v>4828139</v>
      </c>
      <c r="O33" s="60"/>
      <c r="P33" s="60"/>
      <c r="Q33" s="60"/>
      <c r="R33" s="60"/>
      <c r="S33" s="60"/>
      <c r="T33" s="60"/>
      <c r="U33" s="60"/>
      <c r="V33" s="60"/>
      <c r="W33" s="60">
        <v>4828139</v>
      </c>
      <c r="X33" s="60"/>
      <c r="Y33" s="60">
        <v>4828139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14151332</v>
      </c>
      <c r="D34" s="168">
        <f>SUM(D29:D33)</f>
        <v>0</v>
      </c>
      <c r="E34" s="72">
        <f t="shared" si="3"/>
        <v>5589849</v>
      </c>
      <c r="F34" s="73">
        <f t="shared" si="3"/>
        <v>5589849</v>
      </c>
      <c r="G34" s="73">
        <f t="shared" si="3"/>
        <v>7237194</v>
      </c>
      <c r="H34" s="73">
        <f t="shared" si="3"/>
        <v>12249027</v>
      </c>
      <c r="I34" s="73">
        <f t="shared" si="3"/>
        <v>11298647</v>
      </c>
      <c r="J34" s="73">
        <f t="shared" si="3"/>
        <v>11298647</v>
      </c>
      <c r="K34" s="73">
        <f t="shared" si="3"/>
        <v>10711199</v>
      </c>
      <c r="L34" s="73">
        <f t="shared" si="3"/>
        <v>11254073</v>
      </c>
      <c r="M34" s="73">
        <f t="shared" si="3"/>
        <v>11041564</v>
      </c>
      <c r="N34" s="73">
        <f t="shared" si="3"/>
        <v>11041564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11041564</v>
      </c>
      <c r="X34" s="73">
        <f t="shared" si="3"/>
        <v>2794925</v>
      </c>
      <c r="Y34" s="73">
        <f t="shared" si="3"/>
        <v>8246639</v>
      </c>
      <c r="Z34" s="170">
        <f>+IF(X34&lt;&gt;0,+(Y34/X34)*100,0)</f>
        <v>295.05761335277333</v>
      </c>
      <c r="AA34" s="74">
        <f>SUM(AA29:AA33)</f>
        <v>5589849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17184958</v>
      </c>
      <c r="D37" s="155"/>
      <c r="E37" s="59">
        <v>101367</v>
      </c>
      <c r="F37" s="60">
        <v>101367</v>
      </c>
      <c r="G37" s="60">
        <v>84019</v>
      </c>
      <c r="H37" s="60">
        <v>84019</v>
      </c>
      <c r="I37" s="60">
        <v>90170</v>
      </c>
      <c r="J37" s="60">
        <v>90170</v>
      </c>
      <c r="K37" s="60">
        <v>90170</v>
      </c>
      <c r="L37" s="60">
        <v>90170</v>
      </c>
      <c r="M37" s="60">
        <v>90170</v>
      </c>
      <c r="N37" s="60">
        <v>90170</v>
      </c>
      <c r="O37" s="60"/>
      <c r="P37" s="60"/>
      <c r="Q37" s="60"/>
      <c r="R37" s="60"/>
      <c r="S37" s="60"/>
      <c r="T37" s="60"/>
      <c r="U37" s="60"/>
      <c r="V37" s="60"/>
      <c r="W37" s="60">
        <v>90170</v>
      </c>
      <c r="X37" s="60">
        <v>50684</v>
      </c>
      <c r="Y37" s="60">
        <v>39486</v>
      </c>
      <c r="Z37" s="140">
        <v>77.91</v>
      </c>
      <c r="AA37" s="62">
        <v>101367</v>
      </c>
    </row>
    <row r="38" spans="1:27" ht="12.75">
      <c r="A38" s="249" t="s">
        <v>165</v>
      </c>
      <c r="B38" s="182"/>
      <c r="C38" s="155"/>
      <c r="D38" s="155"/>
      <c r="E38" s="59">
        <v>20286000</v>
      </c>
      <c r="F38" s="60">
        <v>20286000</v>
      </c>
      <c r="G38" s="60">
        <v>17451601</v>
      </c>
      <c r="H38" s="60">
        <v>17094788</v>
      </c>
      <c r="I38" s="60">
        <v>17094788</v>
      </c>
      <c r="J38" s="60">
        <v>17094788</v>
      </c>
      <c r="K38" s="60">
        <v>17094788</v>
      </c>
      <c r="L38" s="60">
        <v>17094788</v>
      </c>
      <c r="M38" s="60">
        <v>17094788</v>
      </c>
      <c r="N38" s="60">
        <v>17094788</v>
      </c>
      <c r="O38" s="60"/>
      <c r="P38" s="60"/>
      <c r="Q38" s="60"/>
      <c r="R38" s="60"/>
      <c r="S38" s="60"/>
      <c r="T38" s="60"/>
      <c r="U38" s="60"/>
      <c r="V38" s="60"/>
      <c r="W38" s="60">
        <v>17094788</v>
      </c>
      <c r="X38" s="60">
        <v>10143000</v>
      </c>
      <c r="Y38" s="60">
        <v>6951788</v>
      </c>
      <c r="Z38" s="140">
        <v>68.54</v>
      </c>
      <c r="AA38" s="62">
        <v>20286000</v>
      </c>
    </row>
    <row r="39" spans="1:27" ht="12.75">
      <c r="A39" s="250" t="s">
        <v>59</v>
      </c>
      <c r="B39" s="253"/>
      <c r="C39" s="168">
        <f aca="true" t="shared" si="4" ref="C39:Y39">SUM(C37:C38)</f>
        <v>17184958</v>
      </c>
      <c r="D39" s="168">
        <f>SUM(D37:D38)</f>
        <v>0</v>
      </c>
      <c r="E39" s="76">
        <f t="shared" si="4"/>
        <v>20387367</v>
      </c>
      <c r="F39" s="77">
        <f t="shared" si="4"/>
        <v>20387367</v>
      </c>
      <c r="G39" s="77">
        <f t="shared" si="4"/>
        <v>17535620</v>
      </c>
      <c r="H39" s="77">
        <f t="shared" si="4"/>
        <v>17178807</v>
      </c>
      <c r="I39" s="77">
        <f t="shared" si="4"/>
        <v>17184958</v>
      </c>
      <c r="J39" s="77">
        <f t="shared" si="4"/>
        <v>17184958</v>
      </c>
      <c r="K39" s="77">
        <f t="shared" si="4"/>
        <v>17184958</v>
      </c>
      <c r="L39" s="77">
        <f t="shared" si="4"/>
        <v>17184958</v>
      </c>
      <c r="M39" s="77">
        <f t="shared" si="4"/>
        <v>17184958</v>
      </c>
      <c r="N39" s="77">
        <f t="shared" si="4"/>
        <v>17184958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17184958</v>
      </c>
      <c r="X39" s="77">
        <f t="shared" si="4"/>
        <v>10193684</v>
      </c>
      <c r="Y39" s="77">
        <f t="shared" si="4"/>
        <v>6991274</v>
      </c>
      <c r="Z39" s="212">
        <f>+IF(X39&lt;&gt;0,+(Y39/X39)*100,0)</f>
        <v>68.58437047881806</v>
      </c>
      <c r="AA39" s="79">
        <f>SUM(AA37:AA38)</f>
        <v>20387367</v>
      </c>
    </row>
    <row r="40" spans="1:27" ht="12.75">
      <c r="A40" s="250" t="s">
        <v>167</v>
      </c>
      <c r="B40" s="251"/>
      <c r="C40" s="168">
        <f aca="true" t="shared" si="5" ref="C40:Y40">+C34+C39</f>
        <v>31336290</v>
      </c>
      <c r="D40" s="168">
        <f>+D34+D39</f>
        <v>0</v>
      </c>
      <c r="E40" s="72">
        <f t="shared" si="5"/>
        <v>25977216</v>
      </c>
      <c r="F40" s="73">
        <f t="shared" si="5"/>
        <v>25977216</v>
      </c>
      <c r="G40" s="73">
        <f t="shared" si="5"/>
        <v>24772814</v>
      </c>
      <c r="H40" s="73">
        <f t="shared" si="5"/>
        <v>29427834</v>
      </c>
      <c r="I40" s="73">
        <f t="shared" si="5"/>
        <v>28483605</v>
      </c>
      <c r="J40" s="73">
        <f t="shared" si="5"/>
        <v>28483605</v>
      </c>
      <c r="K40" s="73">
        <f t="shared" si="5"/>
        <v>27896157</v>
      </c>
      <c r="L40" s="73">
        <f t="shared" si="5"/>
        <v>28439031</v>
      </c>
      <c r="M40" s="73">
        <f t="shared" si="5"/>
        <v>28226522</v>
      </c>
      <c r="N40" s="73">
        <f t="shared" si="5"/>
        <v>28226522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28226522</v>
      </c>
      <c r="X40" s="73">
        <f t="shared" si="5"/>
        <v>12988609</v>
      </c>
      <c r="Y40" s="73">
        <f t="shared" si="5"/>
        <v>15237913</v>
      </c>
      <c r="Z40" s="170">
        <f>+IF(X40&lt;&gt;0,+(Y40/X40)*100,0)</f>
        <v>117.31751259892418</v>
      </c>
      <c r="AA40" s="74">
        <f>+AA34+AA39</f>
        <v>25977216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3186216</v>
      </c>
      <c r="D42" s="257">
        <f>+D25-D40</f>
        <v>0</v>
      </c>
      <c r="E42" s="258">
        <f t="shared" si="6"/>
        <v>1413761</v>
      </c>
      <c r="F42" s="259">
        <f t="shared" si="6"/>
        <v>1413761</v>
      </c>
      <c r="G42" s="259">
        <f t="shared" si="6"/>
        <v>9956039</v>
      </c>
      <c r="H42" s="259">
        <f t="shared" si="6"/>
        <v>10769610</v>
      </c>
      <c r="I42" s="259">
        <f t="shared" si="6"/>
        <v>9045839</v>
      </c>
      <c r="J42" s="259">
        <f t="shared" si="6"/>
        <v>9045839</v>
      </c>
      <c r="K42" s="259">
        <f t="shared" si="6"/>
        <v>7101449</v>
      </c>
      <c r="L42" s="259">
        <f t="shared" si="6"/>
        <v>4977467</v>
      </c>
      <c r="M42" s="259">
        <f t="shared" si="6"/>
        <v>6305987</v>
      </c>
      <c r="N42" s="259">
        <f t="shared" si="6"/>
        <v>6305987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6305987</v>
      </c>
      <c r="X42" s="259">
        <f t="shared" si="6"/>
        <v>706881</v>
      </c>
      <c r="Y42" s="259">
        <f t="shared" si="6"/>
        <v>5599106</v>
      </c>
      <c r="Z42" s="260">
        <f>+IF(X42&lt;&gt;0,+(Y42/X42)*100,0)</f>
        <v>792.0860795522867</v>
      </c>
      <c r="AA42" s="261">
        <f>+AA25-AA40</f>
        <v>1413761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3186216</v>
      </c>
      <c r="D45" s="155"/>
      <c r="E45" s="59">
        <v>1413761</v>
      </c>
      <c r="F45" s="60">
        <v>1413761</v>
      </c>
      <c r="G45" s="60">
        <v>9956039</v>
      </c>
      <c r="H45" s="60">
        <v>10769609</v>
      </c>
      <c r="I45" s="60">
        <v>9045839</v>
      </c>
      <c r="J45" s="60">
        <v>9045839</v>
      </c>
      <c r="K45" s="60">
        <v>7101449</v>
      </c>
      <c r="L45" s="60">
        <v>4977465</v>
      </c>
      <c r="M45" s="60">
        <v>6305988</v>
      </c>
      <c r="N45" s="60">
        <v>6305988</v>
      </c>
      <c r="O45" s="60"/>
      <c r="P45" s="60"/>
      <c r="Q45" s="60"/>
      <c r="R45" s="60"/>
      <c r="S45" s="60"/>
      <c r="T45" s="60"/>
      <c r="U45" s="60"/>
      <c r="V45" s="60"/>
      <c r="W45" s="60">
        <v>6305988</v>
      </c>
      <c r="X45" s="60">
        <v>706881</v>
      </c>
      <c r="Y45" s="60">
        <v>5599107</v>
      </c>
      <c r="Z45" s="139">
        <v>792.09</v>
      </c>
      <c r="AA45" s="62">
        <v>1413761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3186216</v>
      </c>
      <c r="D48" s="217">
        <f>SUM(D45:D47)</f>
        <v>0</v>
      </c>
      <c r="E48" s="264">
        <f t="shared" si="7"/>
        <v>1413761</v>
      </c>
      <c r="F48" s="219">
        <f t="shared" si="7"/>
        <v>1413761</v>
      </c>
      <c r="G48" s="219">
        <f t="shared" si="7"/>
        <v>9956039</v>
      </c>
      <c r="H48" s="219">
        <f t="shared" si="7"/>
        <v>10769609</v>
      </c>
      <c r="I48" s="219">
        <f t="shared" si="7"/>
        <v>9045839</v>
      </c>
      <c r="J48" s="219">
        <f t="shared" si="7"/>
        <v>9045839</v>
      </c>
      <c r="K48" s="219">
        <f t="shared" si="7"/>
        <v>7101449</v>
      </c>
      <c r="L48" s="219">
        <f t="shared" si="7"/>
        <v>4977465</v>
      </c>
      <c r="M48" s="219">
        <f t="shared" si="7"/>
        <v>6305988</v>
      </c>
      <c r="N48" s="219">
        <f t="shared" si="7"/>
        <v>6305988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6305988</v>
      </c>
      <c r="X48" s="219">
        <f t="shared" si="7"/>
        <v>706881</v>
      </c>
      <c r="Y48" s="219">
        <f t="shared" si="7"/>
        <v>5599107</v>
      </c>
      <c r="Z48" s="265">
        <f>+IF(X48&lt;&gt;0,+(Y48/X48)*100,0)</f>
        <v>792.0862210188137</v>
      </c>
      <c r="AA48" s="232">
        <f>SUM(AA45:AA47)</f>
        <v>1413761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53543544</v>
      </c>
      <c r="D8" s="155"/>
      <c r="E8" s="59">
        <v>45313908</v>
      </c>
      <c r="F8" s="60">
        <v>45313908</v>
      </c>
      <c r="G8" s="60">
        <v>306762</v>
      </c>
      <c r="H8" s="60">
        <v>7651645</v>
      </c>
      <c r="I8" s="60">
        <v>3833739</v>
      </c>
      <c r="J8" s="60">
        <v>11792146</v>
      </c>
      <c r="K8" s="60">
        <v>3793664</v>
      </c>
      <c r="L8" s="60">
        <v>3932651</v>
      </c>
      <c r="M8" s="60">
        <v>450813</v>
      </c>
      <c r="N8" s="60">
        <v>8177128</v>
      </c>
      <c r="O8" s="60"/>
      <c r="P8" s="60"/>
      <c r="Q8" s="60"/>
      <c r="R8" s="60"/>
      <c r="S8" s="60"/>
      <c r="T8" s="60"/>
      <c r="U8" s="60"/>
      <c r="V8" s="60"/>
      <c r="W8" s="60">
        <v>19969274</v>
      </c>
      <c r="X8" s="60">
        <v>22656954</v>
      </c>
      <c r="Y8" s="60">
        <v>-2687680</v>
      </c>
      <c r="Z8" s="140">
        <v>-11.86</v>
      </c>
      <c r="AA8" s="62">
        <v>45313908</v>
      </c>
    </row>
    <row r="9" spans="1:27" ht="12.75">
      <c r="A9" s="249" t="s">
        <v>179</v>
      </c>
      <c r="B9" s="182"/>
      <c r="C9" s="155">
        <v>31809261</v>
      </c>
      <c r="D9" s="155"/>
      <c r="E9" s="59">
        <v>35883000</v>
      </c>
      <c r="F9" s="60">
        <v>35883000</v>
      </c>
      <c r="G9" s="60">
        <v>11879000</v>
      </c>
      <c r="H9" s="60">
        <v>96000</v>
      </c>
      <c r="I9" s="60">
        <v>1242474</v>
      </c>
      <c r="J9" s="60">
        <v>13217474</v>
      </c>
      <c r="K9" s="60">
        <v>789490</v>
      </c>
      <c r="L9" s="60">
        <v>891490</v>
      </c>
      <c r="M9" s="60">
        <v>9501000</v>
      </c>
      <c r="N9" s="60">
        <v>11181980</v>
      </c>
      <c r="O9" s="60"/>
      <c r="P9" s="60"/>
      <c r="Q9" s="60"/>
      <c r="R9" s="60"/>
      <c r="S9" s="60"/>
      <c r="T9" s="60"/>
      <c r="U9" s="60"/>
      <c r="V9" s="60"/>
      <c r="W9" s="60">
        <v>24399454</v>
      </c>
      <c r="X9" s="60">
        <v>17941500</v>
      </c>
      <c r="Y9" s="60">
        <v>6457954</v>
      </c>
      <c r="Z9" s="140">
        <v>35.99</v>
      </c>
      <c r="AA9" s="62">
        <v>35883000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513228</v>
      </c>
      <c r="D11" s="155"/>
      <c r="E11" s="59">
        <v>699996</v>
      </c>
      <c r="F11" s="60">
        <v>699996</v>
      </c>
      <c r="G11" s="60">
        <v>55691</v>
      </c>
      <c r="H11" s="60">
        <v>58147</v>
      </c>
      <c r="I11" s="60">
        <v>60201</v>
      </c>
      <c r="J11" s="60">
        <v>174039</v>
      </c>
      <c r="K11" s="60">
        <v>47235</v>
      </c>
      <c r="L11" s="60">
        <v>42979</v>
      </c>
      <c r="M11" s="60">
        <v>24195</v>
      </c>
      <c r="N11" s="60">
        <v>114409</v>
      </c>
      <c r="O11" s="60"/>
      <c r="P11" s="60"/>
      <c r="Q11" s="60"/>
      <c r="R11" s="60"/>
      <c r="S11" s="60"/>
      <c r="T11" s="60"/>
      <c r="U11" s="60"/>
      <c r="V11" s="60"/>
      <c r="W11" s="60">
        <v>288448</v>
      </c>
      <c r="X11" s="60">
        <v>349998</v>
      </c>
      <c r="Y11" s="60">
        <v>-61550</v>
      </c>
      <c r="Z11" s="140">
        <v>-17.59</v>
      </c>
      <c r="AA11" s="62">
        <v>699996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-78556600</v>
      </c>
      <c r="D14" s="155"/>
      <c r="E14" s="59">
        <v>-52922340</v>
      </c>
      <c r="F14" s="60">
        <v>-52922340</v>
      </c>
      <c r="G14" s="60">
        <v>-5060532</v>
      </c>
      <c r="H14" s="60">
        <v>-3608959</v>
      </c>
      <c r="I14" s="60">
        <v>-7714755</v>
      </c>
      <c r="J14" s="60">
        <v>-16384246</v>
      </c>
      <c r="K14" s="60">
        <v>-6342233</v>
      </c>
      <c r="L14" s="60">
        <v>-6431566</v>
      </c>
      <c r="M14" s="60">
        <v>-9110789</v>
      </c>
      <c r="N14" s="60">
        <v>-21884588</v>
      </c>
      <c r="O14" s="60"/>
      <c r="P14" s="60"/>
      <c r="Q14" s="60"/>
      <c r="R14" s="60"/>
      <c r="S14" s="60"/>
      <c r="T14" s="60"/>
      <c r="U14" s="60"/>
      <c r="V14" s="60"/>
      <c r="W14" s="60">
        <v>-38268834</v>
      </c>
      <c r="X14" s="60">
        <v>-26461170</v>
      </c>
      <c r="Y14" s="60">
        <v>-11807664</v>
      </c>
      <c r="Z14" s="140">
        <v>44.62</v>
      </c>
      <c r="AA14" s="62">
        <v>-52922340</v>
      </c>
    </row>
    <row r="15" spans="1:27" ht="12.75">
      <c r="A15" s="249" t="s">
        <v>40</v>
      </c>
      <c r="B15" s="182"/>
      <c r="C15" s="155">
        <v>-871307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-27128460</v>
      </c>
      <c r="F16" s="60">
        <v>-27128460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-13564230</v>
      </c>
      <c r="Y16" s="60">
        <v>13564230</v>
      </c>
      <c r="Z16" s="140">
        <v>-100</v>
      </c>
      <c r="AA16" s="62">
        <v>-27128460</v>
      </c>
    </row>
    <row r="17" spans="1:27" ht="12.75">
      <c r="A17" s="250" t="s">
        <v>185</v>
      </c>
      <c r="B17" s="251"/>
      <c r="C17" s="168">
        <f aca="true" t="shared" si="0" ref="C17:Y17">SUM(C6:C16)</f>
        <v>6438126</v>
      </c>
      <c r="D17" s="168">
        <f t="shared" si="0"/>
        <v>0</v>
      </c>
      <c r="E17" s="72">
        <f t="shared" si="0"/>
        <v>1846104</v>
      </c>
      <c r="F17" s="73">
        <f t="shared" si="0"/>
        <v>1846104</v>
      </c>
      <c r="G17" s="73">
        <f t="shared" si="0"/>
        <v>7180921</v>
      </c>
      <c r="H17" s="73">
        <f t="shared" si="0"/>
        <v>4196833</v>
      </c>
      <c r="I17" s="73">
        <f t="shared" si="0"/>
        <v>-2578341</v>
      </c>
      <c r="J17" s="73">
        <f t="shared" si="0"/>
        <v>8799413</v>
      </c>
      <c r="K17" s="73">
        <f t="shared" si="0"/>
        <v>-1711844</v>
      </c>
      <c r="L17" s="73">
        <f t="shared" si="0"/>
        <v>-1564446</v>
      </c>
      <c r="M17" s="73">
        <f t="shared" si="0"/>
        <v>865219</v>
      </c>
      <c r="N17" s="73">
        <f t="shared" si="0"/>
        <v>-2411071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6388342</v>
      </c>
      <c r="X17" s="73">
        <f t="shared" si="0"/>
        <v>923052</v>
      </c>
      <c r="Y17" s="73">
        <f t="shared" si="0"/>
        <v>5465290</v>
      </c>
      <c r="Z17" s="170">
        <f>+IF(X17&lt;&gt;0,+(Y17/X17)*100,0)</f>
        <v>592.0890697382163</v>
      </c>
      <c r="AA17" s="74">
        <f>SUM(AA6:AA16)</f>
        <v>1846104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>
        <v>249861</v>
      </c>
      <c r="M22" s="159"/>
      <c r="N22" s="60">
        <v>249861</v>
      </c>
      <c r="O22" s="60"/>
      <c r="P22" s="60"/>
      <c r="Q22" s="60"/>
      <c r="R22" s="60"/>
      <c r="S22" s="60"/>
      <c r="T22" s="159"/>
      <c r="U22" s="60"/>
      <c r="V22" s="60"/>
      <c r="W22" s="60">
        <v>249861</v>
      </c>
      <c r="X22" s="60"/>
      <c r="Y22" s="60">
        <v>249861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-1335512</v>
      </c>
      <c r="D26" s="155"/>
      <c r="E26" s="59">
        <v>-1015356</v>
      </c>
      <c r="F26" s="60">
        <v>-1015356</v>
      </c>
      <c r="G26" s="60">
        <v>-1250</v>
      </c>
      <c r="H26" s="60">
        <v>-39370</v>
      </c>
      <c r="I26" s="60">
        <v>-90243</v>
      </c>
      <c r="J26" s="60">
        <v>-130863</v>
      </c>
      <c r="K26" s="60">
        <v>-30635</v>
      </c>
      <c r="L26" s="60">
        <v>-5129</v>
      </c>
      <c r="M26" s="60">
        <v>-59435</v>
      </c>
      <c r="N26" s="60">
        <v>-95199</v>
      </c>
      <c r="O26" s="60"/>
      <c r="P26" s="60"/>
      <c r="Q26" s="60"/>
      <c r="R26" s="60"/>
      <c r="S26" s="60"/>
      <c r="T26" s="60"/>
      <c r="U26" s="60"/>
      <c r="V26" s="60"/>
      <c r="W26" s="60">
        <v>-226062</v>
      </c>
      <c r="X26" s="60">
        <v>-507678</v>
      </c>
      <c r="Y26" s="60">
        <v>281616</v>
      </c>
      <c r="Z26" s="140">
        <v>-55.47</v>
      </c>
      <c r="AA26" s="62">
        <v>-1015356</v>
      </c>
    </row>
    <row r="27" spans="1:27" ht="12.75">
      <c r="A27" s="250" t="s">
        <v>192</v>
      </c>
      <c r="B27" s="251"/>
      <c r="C27" s="168">
        <f aca="true" t="shared" si="1" ref="C27:Y27">SUM(C21:C26)</f>
        <v>-1335512</v>
      </c>
      <c r="D27" s="168">
        <f>SUM(D21:D26)</f>
        <v>0</v>
      </c>
      <c r="E27" s="72">
        <f t="shared" si="1"/>
        <v>-1015356</v>
      </c>
      <c r="F27" s="73">
        <f t="shared" si="1"/>
        <v>-1015356</v>
      </c>
      <c r="G27" s="73">
        <f t="shared" si="1"/>
        <v>-1250</v>
      </c>
      <c r="H27" s="73">
        <f t="shared" si="1"/>
        <v>-39370</v>
      </c>
      <c r="I27" s="73">
        <f t="shared" si="1"/>
        <v>-90243</v>
      </c>
      <c r="J27" s="73">
        <f t="shared" si="1"/>
        <v>-130863</v>
      </c>
      <c r="K27" s="73">
        <f t="shared" si="1"/>
        <v>-30635</v>
      </c>
      <c r="L27" s="73">
        <f t="shared" si="1"/>
        <v>244732</v>
      </c>
      <c r="M27" s="73">
        <f t="shared" si="1"/>
        <v>-59435</v>
      </c>
      <c r="N27" s="73">
        <f t="shared" si="1"/>
        <v>154662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23799</v>
      </c>
      <c r="X27" s="73">
        <f t="shared" si="1"/>
        <v>-507678</v>
      </c>
      <c r="Y27" s="73">
        <f t="shared" si="1"/>
        <v>531477</v>
      </c>
      <c r="Z27" s="170">
        <f>+IF(X27&lt;&gt;0,+(Y27/X27)*100,0)</f>
        <v>-104.68781392930164</v>
      </c>
      <c r="AA27" s="74">
        <f>SUM(AA21:AA26)</f>
        <v>-1015356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17212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105696</v>
      </c>
      <c r="F33" s="60">
        <v>105696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52848</v>
      </c>
      <c r="Y33" s="60">
        <v>-52848</v>
      </c>
      <c r="Z33" s="140">
        <v>-100</v>
      </c>
      <c r="AA33" s="62">
        <v>105696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17212</v>
      </c>
      <c r="D36" s="168">
        <f>SUM(D31:D35)</f>
        <v>0</v>
      </c>
      <c r="E36" s="72">
        <f t="shared" si="2"/>
        <v>105696</v>
      </c>
      <c r="F36" s="73">
        <f t="shared" si="2"/>
        <v>105696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52848</v>
      </c>
      <c r="Y36" s="73">
        <f t="shared" si="2"/>
        <v>-52848</v>
      </c>
      <c r="Z36" s="170">
        <f>+IF(X36&lt;&gt;0,+(Y36/X36)*100,0)</f>
        <v>-100</v>
      </c>
      <c r="AA36" s="74">
        <f>SUM(AA31:AA35)</f>
        <v>105696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5119826</v>
      </c>
      <c r="D38" s="153">
        <f>+D17+D27+D36</f>
        <v>0</v>
      </c>
      <c r="E38" s="99">
        <f t="shared" si="3"/>
        <v>936444</v>
      </c>
      <c r="F38" s="100">
        <f t="shared" si="3"/>
        <v>936444</v>
      </c>
      <c r="G38" s="100">
        <f t="shared" si="3"/>
        <v>7179671</v>
      </c>
      <c r="H38" s="100">
        <f t="shared" si="3"/>
        <v>4157463</v>
      </c>
      <c r="I38" s="100">
        <f t="shared" si="3"/>
        <v>-2668584</v>
      </c>
      <c r="J38" s="100">
        <f t="shared" si="3"/>
        <v>8668550</v>
      </c>
      <c r="K38" s="100">
        <f t="shared" si="3"/>
        <v>-1742479</v>
      </c>
      <c r="L38" s="100">
        <f t="shared" si="3"/>
        <v>-1319714</v>
      </c>
      <c r="M38" s="100">
        <f t="shared" si="3"/>
        <v>805784</v>
      </c>
      <c r="N38" s="100">
        <f t="shared" si="3"/>
        <v>-2256409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6412141</v>
      </c>
      <c r="X38" s="100">
        <f t="shared" si="3"/>
        <v>468222</v>
      </c>
      <c r="Y38" s="100">
        <f t="shared" si="3"/>
        <v>5943919</v>
      </c>
      <c r="Z38" s="137">
        <f>+IF(X38&lt;&gt;0,+(Y38/X38)*100,0)</f>
        <v>1269.4659798129946</v>
      </c>
      <c r="AA38" s="102">
        <f>+AA17+AA27+AA36</f>
        <v>936444</v>
      </c>
    </row>
    <row r="39" spans="1:27" ht="12.75">
      <c r="A39" s="249" t="s">
        <v>200</v>
      </c>
      <c r="B39" s="182"/>
      <c r="C39" s="153">
        <v>2988501</v>
      </c>
      <c r="D39" s="153"/>
      <c r="E39" s="99">
        <v>2988501</v>
      </c>
      <c r="F39" s="100">
        <v>2988501</v>
      </c>
      <c r="G39" s="100">
        <v>2989000</v>
      </c>
      <c r="H39" s="100">
        <v>10168671</v>
      </c>
      <c r="I39" s="100">
        <v>14326134</v>
      </c>
      <c r="J39" s="100">
        <v>2989000</v>
      </c>
      <c r="K39" s="100">
        <v>11657550</v>
      </c>
      <c r="L39" s="100">
        <v>9915071</v>
      </c>
      <c r="M39" s="100">
        <v>8595357</v>
      </c>
      <c r="N39" s="100">
        <v>11657550</v>
      </c>
      <c r="O39" s="100"/>
      <c r="P39" s="100"/>
      <c r="Q39" s="100"/>
      <c r="R39" s="100"/>
      <c r="S39" s="100"/>
      <c r="T39" s="100"/>
      <c r="U39" s="100"/>
      <c r="V39" s="100"/>
      <c r="W39" s="100">
        <v>2989000</v>
      </c>
      <c r="X39" s="100">
        <v>2988501</v>
      </c>
      <c r="Y39" s="100">
        <v>499</v>
      </c>
      <c r="Z39" s="137">
        <v>0.02</v>
      </c>
      <c r="AA39" s="102">
        <v>2988501</v>
      </c>
    </row>
    <row r="40" spans="1:27" ht="12.75">
      <c r="A40" s="269" t="s">
        <v>201</v>
      </c>
      <c r="B40" s="256"/>
      <c r="C40" s="257">
        <v>8108327</v>
      </c>
      <c r="D40" s="257"/>
      <c r="E40" s="258">
        <v>3924947</v>
      </c>
      <c r="F40" s="259">
        <v>3924947</v>
      </c>
      <c r="G40" s="259">
        <v>10168671</v>
      </c>
      <c r="H40" s="259">
        <v>14326134</v>
      </c>
      <c r="I40" s="259">
        <v>11657550</v>
      </c>
      <c r="J40" s="259">
        <v>11657550</v>
      </c>
      <c r="K40" s="259">
        <v>9915071</v>
      </c>
      <c r="L40" s="259">
        <v>8595357</v>
      </c>
      <c r="M40" s="259">
        <v>9401141</v>
      </c>
      <c r="N40" s="259">
        <v>9401141</v>
      </c>
      <c r="O40" s="259"/>
      <c r="P40" s="259"/>
      <c r="Q40" s="259"/>
      <c r="R40" s="259"/>
      <c r="S40" s="259"/>
      <c r="T40" s="259"/>
      <c r="U40" s="259"/>
      <c r="V40" s="259"/>
      <c r="W40" s="259">
        <v>9401141</v>
      </c>
      <c r="X40" s="259">
        <v>3456725</v>
      </c>
      <c r="Y40" s="259">
        <v>5944416</v>
      </c>
      <c r="Z40" s="260">
        <v>171.97</v>
      </c>
      <c r="AA40" s="261">
        <v>3924947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1806512</v>
      </c>
      <c r="D5" s="200">
        <f t="shared" si="0"/>
        <v>0</v>
      </c>
      <c r="E5" s="106">
        <f t="shared" si="0"/>
        <v>1015350</v>
      </c>
      <c r="F5" s="106">
        <f t="shared" si="0"/>
        <v>1015350</v>
      </c>
      <c r="G5" s="106">
        <f t="shared" si="0"/>
        <v>1250</v>
      </c>
      <c r="H5" s="106">
        <f t="shared" si="0"/>
        <v>39371</v>
      </c>
      <c r="I5" s="106">
        <f t="shared" si="0"/>
        <v>90242</v>
      </c>
      <c r="J5" s="106">
        <f t="shared" si="0"/>
        <v>130863</v>
      </c>
      <c r="K5" s="106">
        <f t="shared" si="0"/>
        <v>30636</v>
      </c>
      <c r="L5" s="106">
        <f t="shared" si="0"/>
        <v>5129</v>
      </c>
      <c r="M5" s="106">
        <f t="shared" si="0"/>
        <v>59435</v>
      </c>
      <c r="N5" s="106">
        <f t="shared" si="0"/>
        <v>95200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226063</v>
      </c>
      <c r="X5" s="106">
        <f t="shared" si="0"/>
        <v>507675</v>
      </c>
      <c r="Y5" s="106">
        <f t="shared" si="0"/>
        <v>-281612</v>
      </c>
      <c r="Z5" s="201">
        <f>+IF(X5&lt;&gt;0,+(Y5/X5)*100,0)</f>
        <v>-55.47092135716748</v>
      </c>
      <c r="AA5" s="199">
        <f>SUM(AA11:AA18)</f>
        <v>1015350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1806512</v>
      </c>
      <c r="D15" s="156"/>
      <c r="E15" s="60">
        <v>1015350</v>
      </c>
      <c r="F15" s="60">
        <v>1015350</v>
      </c>
      <c r="G15" s="60">
        <v>1250</v>
      </c>
      <c r="H15" s="60">
        <v>39371</v>
      </c>
      <c r="I15" s="60">
        <v>90242</v>
      </c>
      <c r="J15" s="60">
        <v>130863</v>
      </c>
      <c r="K15" s="60">
        <v>30636</v>
      </c>
      <c r="L15" s="60">
        <v>5129</v>
      </c>
      <c r="M15" s="60">
        <v>59435</v>
      </c>
      <c r="N15" s="60">
        <v>95200</v>
      </c>
      <c r="O15" s="60"/>
      <c r="P15" s="60"/>
      <c r="Q15" s="60"/>
      <c r="R15" s="60"/>
      <c r="S15" s="60"/>
      <c r="T15" s="60"/>
      <c r="U15" s="60"/>
      <c r="V15" s="60"/>
      <c r="W15" s="60">
        <v>226063</v>
      </c>
      <c r="X15" s="60">
        <v>507675</v>
      </c>
      <c r="Y15" s="60">
        <v>-281612</v>
      </c>
      <c r="Z15" s="140">
        <v>-55.47</v>
      </c>
      <c r="AA15" s="155">
        <v>1015350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1806512</v>
      </c>
      <c r="D45" s="129">
        <f t="shared" si="7"/>
        <v>0</v>
      </c>
      <c r="E45" s="54">
        <f t="shared" si="7"/>
        <v>1015350</v>
      </c>
      <c r="F45" s="54">
        <f t="shared" si="7"/>
        <v>1015350</v>
      </c>
      <c r="G45" s="54">
        <f t="shared" si="7"/>
        <v>1250</v>
      </c>
      <c r="H45" s="54">
        <f t="shared" si="7"/>
        <v>39371</v>
      </c>
      <c r="I45" s="54">
        <f t="shared" si="7"/>
        <v>90242</v>
      </c>
      <c r="J45" s="54">
        <f t="shared" si="7"/>
        <v>130863</v>
      </c>
      <c r="K45" s="54">
        <f t="shared" si="7"/>
        <v>30636</v>
      </c>
      <c r="L45" s="54">
        <f t="shared" si="7"/>
        <v>5129</v>
      </c>
      <c r="M45" s="54">
        <f t="shared" si="7"/>
        <v>59435</v>
      </c>
      <c r="N45" s="54">
        <f t="shared" si="7"/>
        <v>95200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226063</v>
      </c>
      <c r="X45" s="54">
        <f t="shared" si="7"/>
        <v>507675</v>
      </c>
      <c r="Y45" s="54">
        <f t="shared" si="7"/>
        <v>-281612</v>
      </c>
      <c r="Z45" s="184">
        <f t="shared" si="5"/>
        <v>-55.47092135716748</v>
      </c>
      <c r="AA45" s="130">
        <f t="shared" si="8"/>
        <v>1015350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1806512</v>
      </c>
      <c r="D49" s="218">
        <f t="shared" si="9"/>
        <v>0</v>
      </c>
      <c r="E49" s="220">
        <f t="shared" si="9"/>
        <v>1015350</v>
      </c>
      <c r="F49" s="220">
        <f t="shared" si="9"/>
        <v>1015350</v>
      </c>
      <c r="G49" s="220">
        <f t="shared" si="9"/>
        <v>1250</v>
      </c>
      <c r="H49" s="220">
        <f t="shared" si="9"/>
        <v>39371</v>
      </c>
      <c r="I49" s="220">
        <f t="shared" si="9"/>
        <v>90242</v>
      </c>
      <c r="J49" s="220">
        <f t="shared" si="9"/>
        <v>130863</v>
      </c>
      <c r="K49" s="220">
        <f t="shared" si="9"/>
        <v>30636</v>
      </c>
      <c r="L49" s="220">
        <f t="shared" si="9"/>
        <v>5129</v>
      </c>
      <c r="M49" s="220">
        <f t="shared" si="9"/>
        <v>59435</v>
      </c>
      <c r="N49" s="220">
        <f t="shared" si="9"/>
        <v>95200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226063</v>
      </c>
      <c r="X49" s="220">
        <f t="shared" si="9"/>
        <v>507675</v>
      </c>
      <c r="Y49" s="220">
        <f t="shared" si="9"/>
        <v>-281612</v>
      </c>
      <c r="Z49" s="221">
        <f t="shared" si="5"/>
        <v>-55.47092135716748</v>
      </c>
      <c r="AA49" s="222">
        <f>SUM(AA41:AA48)</f>
        <v>1015350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11385725</v>
      </c>
      <c r="F51" s="54">
        <f t="shared" si="10"/>
        <v>11385725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5692863</v>
      </c>
      <c r="Y51" s="54">
        <f t="shared" si="10"/>
        <v>-5692863</v>
      </c>
      <c r="Z51" s="184">
        <f>+IF(X51&lt;&gt;0,+(Y51/X51)*100,0)</f>
        <v>-100</v>
      </c>
      <c r="AA51" s="130">
        <f>SUM(AA57:AA61)</f>
        <v>11385725</v>
      </c>
    </row>
    <row r="52" spans="1:27" ht="12.75">
      <c r="A52" s="310" t="s">
        <v>206</v>
      </c>
      <c r="B52" s="142"/>
      <c r="C52" s="62"/>
      <c r="D52" s="156"/>
      <c r="E52" s="60">
        <v>10589925</v>
      </c>
      <c r="F52" s="60">
        <v>10589925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5294963</v>
      </c>
      <c r="Y52" s="60">
        <v>-5294963</v>
      </c>
      <c r="Z52" s="140">
        <v>-100</v>
      </c>
      <c r="AA52" s="155">
        <v>10589925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10589925</v>
      </c>
      <c r="F57" s="295">
        <f t="shared" si="11"/>
        <v>10589925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5294963</v>
      </c>
      <c r="Y57" s="295">
        <f t="shared" si="11"/>
        <v>-5294963</v>
      </c>
      <c r="Z57" s="296">
        <f>+IF(X57&lt;&gt;0,+(Y57/X57)*100,0)</f>
        <v>-100</v>
      </c>
      <c r="AA57" s="297">
        <f>SUM(AA52:AA56)</f>
        <v>10589925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795800</v>
      </c>
      <c r="F61" s="60">
        <v>795800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397900</v>
      </c>
      <c r="Y61" s="60">
        <v>-397900</v>
      </c>
      <c r="Z61" s="140">
        <v>-100</v>
      </c>
      <c r="AA61" s="155">
        <v>795800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474491</v>
      </c>
      <c r="H68" s="60">
        <v>437051</v>
      </c>
      <c r="I68" s="60">
        <v>457187</v>
      </c>
      <c r="J68" s="60">
        <v>1368729</v>
      </c>
      <c r="K68" s="60">
        <v>470993</v>
      </c>
      <c r="L68" s="60">
        <v>526737</v>
      </c>
      <c r="M68" s="60">
        <v>416216</v>
      </c>
      <c r="N68" s="60">
        <v>1413946</v>
      </c>
      <c r="O68" s="60"/>
      <c r="P68" s="60"/>
      <c r="Q68" s="60"/>
      <c r="R68" s="60"/>
      <c r="S68" s="60"/>
      <c r="T68" s="60"/>
      <c r="U68" s="60"/>
      <c r="V68" s="60"/>
      <c r="W68" s="60">
        <v>2782675</v>
      </c>
      <c r="X68" s="60"/>
      <c r="Y68" s="60">
        <v>2782675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474491</v>
      </c>
      <c r="H69" s="220">
        <f t="shared" si="12"/>
        <v>437051</v>
      </c>
      <c r="I69" s="220">
        <f t="shared" si="12"/>
        <v>457187</v>
      </c>
      <c r="J69" s="220">
        <f t="shared" si="12"/>
        <v>1368729</v>
      </c>
      <c r="K69" s="220">
        <f t="shared" si="12"/>
        <v>470993</v>
      </c>
      <c r="L69" s="220">
        <f t="shared" si="12"/>
        <v>526737</v>
      </c>
      <c r="M69" s="220">
        <f t="shared" si="12"/>
        <v>416216</v>
      </c>
      <c r="N69" s="220">
        <f t="shared" si="12"/>
        <v>1413946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2782675</v>
      </c>
      <c r="X69" s="220">
        <f t="shared" si="12"/>
        <v>0</v>
      </c>
      <c r="Y69" s="220">
        <f t="shared" si="12"/>
        <v>2782675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1806512</v>
      </c>
      <c r="D40" s="344">
        <f t="shared" si="9"/>
        <v>0</v>
      </c>
      <c r="E40" s="343">
        <f t="shared" si="9"/>
        <v>1015350</v>
      </c>
      <c r="F40" s="345">
        <f t="shared" si="9"/>
        <v>1015350</v>
      </c>
      <c r="G40" s="345">
        <f t="shared" si="9"/>
        <v>1250</v>
      </c>
      <c r="H40" s="343">
        <f t="shared" si="9"/>
        <v>39371</v>
      </c>
      <c r="I40" s="343">
        <f t="shared" si="9"/>
        <v>90242</v>
      </c>
      <c r="J40" s="345">
        <f t="shared" si="9"/>
        <v>130863</v>
      </c>
      <c r="K40" s="345">
        <f t="shared" si="9"/>
        <v>30636</v>
      </c>
      <c r="L40" s="343">
        <f t="shared" si="9"/>
        <v>5129</v>
      </c>
      <c r="M40" s="343">
        <f t="shared" si="9"/>
        <v>59435</v>
      </c>
      <c r="N40" s="345">
        <f t="shared" si="9"/>
        <v>95200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226063</v>
      </c>
      <c r="X40" s="343">
        <f t="shared" si="9"/>
        <v>507675</v>
      </c>
      <c r="Y40" s="345">
        <f t="shared" si="9"/>
        <v>-281612</v>
      </c>
      <c r="Z40" s="336">
        <f>+IF(X40&lt;&gt;0,+(Y40/X40)*100,0)</f>
        <v>-55.47092135716748</v>
      </c>
      <c r="AA40" s="350">
        <f>SUM(AA41:AA49)</f>
        <v>1015350</v>
      </c>
    </row>
    <row r="41" spans="1:27" ht="12.75">
      <c r="A41" s="361" t="s">
        <v>249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>
        <v>4150</v>
      </c>
      <c r="J41" s="364">
        <v>4150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4150</v>
      </c>
      <c r="X41" s="362">
        <v>150000</v>
      </c>
      <c r="Y41" s="364">
        <v>-145850</v>
      </c>
      <c r="Z41" s="365">
        <v>-97.23</v>
      </c>
      <c r="AA41" s="366">
        <v>300000</v>
      </c>
    </row>
    <row r="42" spans="1:27" ht="12.75">
      <c r="A42" s="361" t="s">
        <v>250</v>
      </c>
      <c r="B42" s="136"/>
      <c r="C42" s="60">
        <f aca="true" t="shared" si="10" ref="C42:Y42">+C62</f>
        <v>830746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106218</v>
      </c>
      <c r="D43" s="369"/>
      <c r="E43" s="305">
        <v>28000</v>
      </c>
      <c r="F43" s="370">
        <v>28000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14000</v>
      </c>
      <c r="Y43" s="370">
        <v>-14000</v>
      </c>
      <c r="Z43" s="371">
        <v>-100</v>
      </c>
      <c r="AA43" s="303">
        <v>28000</v>
      </c>
    </row>
    <row r="44" spans="1:27" ht="12.75">
      <c r="A44" s="361" t="s">
        <v>252</v>
      </c>
      <c r="B44" s="136"/>
      <c r="C44" s="60">
        <v>365492</v>
      </c>
      <c r="D44" s="368"/>
      <c r="E44" s="54">
        <v>687350</v>
      </c>
      <c r="F44" s="53">
        <v>687350</v>
      </c>
      <c r="G44" s="53">
        <v>1250</v>
      </c>
      <c r="H44" s="54">
        <v>39371</v>
      </c>
      <c r="I44" s="54">
        <v>86092</v>
      </c>
      <c r="J44" s="53">
        <v>126713</v>
      </c>
      <c r="K44" s="53">
        <v>30636</v>
      </c>
      <c r="L44" s="54">
        <v>5129</v>
      </c>
      <c r="M44" s="54">
        <v>59435</v>
      </c>
      <c r="N44" s="53">
        <v>95200</v>
      </c>
      <c r="O44" s="53"/>
      <c r="P44" s="54"/>
      <c r="Q44" s="54"/>
      <c r="R44" s="53"/>
      <c r="S44" s="53"/>
      <c r="T44" s="54"/>
      <c r="U44" s="54"/>
      <c r="V44" s="53"/>
      <c r="W44" s="53">
        <v>221913</v>
      </c>
      <c r="X44" s="54">
        <v>343675</v>
      </c>
      <c r="Y44" s="53">
        <v>-121762</v>
      </c>
      <c r="Z44" s="94">
        <v>-35.43</v>
      </c>
      <c r="AA44" s="95">
        <v>687350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471000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33056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1806512</v>
      </c>
      <c r="D60" s="346">
        <f t="shared" si="14"/>
        <v>0</v>
      </c>
      <c r="E60" s="219">
        <f t="shared" si="14"/>
        <v>1015350</v>
      </c>
      <c r="F60" s="264">
        <f t="shared" si="14"/>
        <v>1015350</v>
      </c>
      <c r="G60" s="264">
        <f t="shared" si="14"/>
        <v>1250</v>
      </c>
      <c r="H60" s="219">
        <f t="shared" si="14"/>
        <v>39371</v>
      </c>
      <c r="I60" s="219">
        <f t="shared" si="14"/>
        <v>90242</v>
      </c>
      <c r="J60" s="264">
        <f t="shared" si="14"/>
        <v>130863</v>
      </c>
      <c r="K60" s="264">
        <f t="shared" si="14"/>
        <v>30636</v>
      </c>
      <c r="L60" s="219">
        <f t="shared" si="14"/>
        <v>5129</v>
      </c>
      <c r="M60" s="219">
        <f t="shared" si="14"/>
        <v>59435</v>
      </c>
      <c r="N60" s="264">
        <f t="shared" si="14"/>
        <v>95200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226063</v>
      </c>
      <c r="X60" s="219">
        <f t="shared" si="14"/>
        <v>507675</v>
      </c>
      <c r="Y60" s="264">
        <f t="shared" si="14"/>
        <v>-281612</v>
      </c>
      <c r="Z60" s="337">
        <f>+IF(X60&lt;&gt;0,+(Y60/X60)*100,0)</f>
        <v>-55.47092135716748</v>
      </c>
      <c r="AA60" s="232">
        <f>+AA57+AA54+AA51+AA40+AA37+AA34+AA22+AA5</f>
        <v>1015350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830746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>
        <v>830746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2019-02-04T13:48:42Z</dcterms:created>
  <dcterms:modified xsi:type="dcterms:W3CDTF">2019-02-04T13:48:47Z</dcterms:modified>
  <cp:category/>
  <cp:version/>
  <cp:contentType/>
  <cp:contentStatus/>
</cp:coreProperties>
</file>