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<sst xmlns="http://schemas.openxmlformats.org/spreadsheetml/2006/main" count="859" uniqueCount="304">
  <si>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Northern Cape: Namakwa(DC6)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</si>
  <si>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</si>
  <si>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</si>
  <si>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</si>
  <si>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</si>
  <si>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</si>
  <si>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</si>
  <si>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</si>
  <si>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</si>
  <si>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</si>
  <si>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</si>
  <si>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</si>
  <si>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</si>
  <si>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</si>
  <si>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</si>
  <si>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</si>
  <si>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</si>
  <si>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</si>
  <si>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</si>
  <si>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</si>
  <si>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</si>
  <si>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</si>
  <si>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</si>
  <si>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</si>
  <si>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</si>
  <si>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</si>
  <si>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</si>
  <si>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</si>
  <si>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</si>
  <si>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</si>
  <si>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</si>
  <si>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</si>
  <si>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</si>
  <si>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</si>
  <si>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</si>
  <si>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</si>
  <si>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</si>
  <si>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</si>
  <si>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</si>
  <si>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</si>
  <si>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</si>
  <si>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</si>
  <si>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</si>
  <si>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</si>
  <si>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</si>
  <si>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</si>
  <si>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</si>
  <si>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</si>
  <si>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</si>
  <si>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</si>
  <si>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</si>
  <si>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</si>
  <si>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</si>
  <si>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</si>
  <si>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</si>
  <si>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</si>
  <si>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</si>
  <si>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</si>
  <si>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</si>
  <si>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</si>
  <si>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</si>
  <si>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</si>
  <si>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</si>
  <si>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</si>
  <si>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</si>
  <si>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</si>
  <si>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</si>
  <si>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</si>
  <si>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</si>
  <si>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</si>
  <si>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Namakwa(DC6)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</si>
  <si>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</si>
  <si>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</si>
  <si>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</si>
  <si>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</si>
  <si>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</si>
  <si>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</si>
  <si>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</si>
  <si>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</si>
  <si>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</si>
  <si>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</si>
  <si>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</si>
  <si>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</si>
  <si>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</si>
  <si>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</si>
  <si>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</si>
  <si>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</si>
  <si>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</si>
  <si>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</si>
  <si>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</si>
  <si>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</si>
  <si>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</si>
  <si>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</si>
  <si>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</si>
  <si>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</si>
  <si>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</si>
  <si>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</si>
  <si>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</si>
  <si>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</si>
  <si>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</si>
  <si>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Namakwa(DC6)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</si>
  <si>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</si>
  <si>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</si>
  <si>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</si>
  <si>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</si>
  <si>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</si>
  <si>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</si>
  <si>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</si>
  <si>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</si>
  <si>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</si>
  <si>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</si>
  <si>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</si>
  <si>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</si>
  <si>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</si>
  <si>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</si>
  <si>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</si>
  <si>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</si>
  <si>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</si>
  <si>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</si>
  <si>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</si>
  <si>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</si>
  <si>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</si>
  <si>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</si>
  <si>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</si>
  <si>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</si>
  <si>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</si>
  <si>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</si>
  <si>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</si>
  <si>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</si>
  <si>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Namakwa(DC6)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</si>
  <si>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</si>
  <si>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</si>
  <si>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</si>
  <si>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</si>
  <si>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</si>
  <si>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</si>
  <si>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</si>
  <si>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</si>
  <si>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</si>
  <si>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</si>
  <si>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Namakwa(DC6)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</si>
  <si>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</si>
  <si>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</si>
  <si>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</si>
  <si>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</si>
  <si>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</si>
  <si>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</si>
  <si>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</si>
  <si>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</si>
  <si>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</si>
  <si>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</si>
  <si>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</si>
  <si>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</si>
  <si>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</si>
  <si>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</si>
  <si>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</si>
  <si>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</si>
  <si>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</si>
  <si>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</si>
  <si>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</si>
  <si>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</si>
  <si>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</si>
  <si>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</si>
  <si>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</si>
  <si>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</si>
  <si>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</si>
  <si>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</si>
  <si>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</si>
  <si>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</si>
  <si>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</si>
  <si>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</si>
  <si>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</si>
  <si>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</si>
  <si>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</si>
  <si>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Namakwa(DC6)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</si>
  <si>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</si>
  <si>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</si>
  <si>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</si>
  <si>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</si>
  <si>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</si>
  <si>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</si>
  <si>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</si>
  <si>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</si>
  <si>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</si>
  <si>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</si>
  <si>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</si>
  <si>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</si>
  <si>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</si>
  <si>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</si>
  <si>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</si>
  <si>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</si>
  <si>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</si>
  <si>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</si>
  <si>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</si>
  <si>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</si>
  <si>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</si>
  <si>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</si>
  <si>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</si>
  <si>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</si>
  <si>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</si>
  <si>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</si>
  <si>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</si>
  <si>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Namakwa(DC6)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</si>
  <si>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</si>
  <si>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</si>
  <si>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</si>
  <si>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</si>
  <si>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</si>
  <si>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</si>
  <si>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</si>
  <si>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</si>
  <si>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</si>
  <si>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</si>
  <si>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</si>
  <si>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</si>
  <si>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</si>
  <si>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</si>
  <si>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</si>
  <si>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</si>
  <si>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</si>
  <si>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</si>
  <si>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</si>
  <si>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</si>
  <si>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</si>
  <si>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</si>
  <si>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</si>
  <si>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</si>
  <si>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</si>
  <si>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Namakwa(DC6)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</si>
  <si>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</si>
  <si>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</si>
  <si>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</si>
  <si>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</si>
  <si>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</si>
  <si>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</si>
  <si>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</si>
  <si>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</si>
  <si>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</si>
  <si>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</si>
  <si>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</si>
  <si>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</si>
  <si>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</si>
  <si>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</si>
  <si>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</si>
  <si>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</si>
  <si>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</si>
  <si>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</si>
  <si>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</si>
  <si>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</si>
  <si>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</si>
  <si>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</si>
  <si>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</si>
  <si>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</si>
  <si>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</si>
  <si>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</si>
  <si>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</si>
  <si>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</si>
  <si>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</si>
  <si>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</si>
  <si>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</si>
  <si>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</si>
  <si>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</si>
  <si>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</si>
  <si>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</si>
  <si>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Namakwa(DC6)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</si>
  <si>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</si>
  <si>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</si>
  <si>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Northern Cape: Namakwa(DC6)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</si>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</sst>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1087176</v>
      </c>
      <c r="C7" s="19">
        <v>0</v>
      </c>
      <c r="D7" s="59">
        <v>3020000</v>
      </c>
      <c r="E7" s="60">
        <v>3020000</v>
      </c>
      <c r="F7" s="60">
        <v>3746</v>
      </c>
      <c r="G7" s="60">
        <v>49194</v>
      </c>
      <c r="H7" s="60">
        <v>44472</v>
      </c>
      <c r="I7" s="60">
        <v>97412</v>
      </c>
      <c r="J7" s="60">
        <v>50653</v>
      </c>
      <c r="K7" s="60">
        <v>50093</v>
      </c>
      <c r="L7" s="60">
        <v>37839</v>
      </c>
      <c r="M7" s="60">
        <v>138585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235997</v>
      </c>
      <c r="W7" s="60">
        <v>1510002</v>
      </c>
      <c r="X7" s="60">
        <v>-1274005</v>
      </c>
      <c r="Y7" s="61">
        <v>-84.37</v>
      </c>
      <c r="Z7" s="62">
        <v>3020000</v>
      </c>
    </row>
    <row r="8" spans="1:26" ht="12.75">
      <c r="A8" s="58" t="s">
        <v>34</v>
      </c>
      <c r="B8" s="19">
        <v>44792364</v>
      </c>
      <c r="C8" s="19">
        <v>0</v>
      </c>
      <c r="D8" s="59">
        <v>51376000</v>
      </c>
      <c r="E8" s="60">
        <v>51376000</v>
      </c>
      <c r="F8" s="60">
        <v>19647000</v>
      </c>
      <c r="G8" s="60">
        <v>524068</v>
      </c>
      <c r="H8" s="60">
        <v>0</v>
      </c>
      <c r="I8" s="60">
        <v>20171068</v>
      </c>
      <c r="J8" s="60">
        <v>289287</v>
      </c>
      <c r="K8" s="60">
        <v>246889</v>
      </c>
      <c r="L8" s="60">
        <v>15646736</v>
      </c>
      <c r="M8" s="60">
        <v>16182912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36353980</v>
      </c>
      <c r="W8" s="60">
        <v>35658665</v>
      </c>
      <c r="X8" s="60">
        <v>695315</v>
      </c>
      <c r="Y8" s="61">
        <v>1.95</v>
      </c>
      <c r="Z8" s="62">
        <v>51376000</v>
      </c>
    </row>
    <row r="9" spans="1:26" ht="12.75">
      <c r="A9" s="58" t="s">
        <v>35</v>
      </c>
      <c r="B9" s="19">
        <v>2301956</v>
      </c>
      <c r="C9" s="19">
        <v>0</v>
      </c>
      <c r="D9" s="59">
        <v>12036251</v>
      </c>
      <c r="E9" s="60">
        <v>12036251</v>
      </c>
      <c r="F9" s="60">
        <v>106843</v>
      </c>
      <c r="G9" s="60">
        <v>104449</v>
      </c>
      <c r="H9" s="60">
        <v>97780</v>
      </c>
      <c r="I9" s="60">
        <v>309072</v>
      </c>
      <c r="J9" s="60">
        <v>97476</v>
      </c>
      <c r="K9" s="60">
        <v>1577119</v>
      </c>
      <c r="L9" s="60">
        <v>98312</v>
      </c>
      <c r="M9" s="60">
        <v>1772907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2081979</v>
      </c>
      <c r="W9" s="60">
        <v>6018138</v>
      </c>
      <c r="X9" s="60">
        <v>-3936159</v>
      </c>
      <c r="Y9" s="61">
        <v>-65.4</v>
      </c>
      <c r="Z9" s="62">
        <v>12036251</v>
      </c>
    </row>
    <row r="10" spans="1:26" ht="22.5">
      <c r="A10" s="63" t="s">
        <v>279</v>
      </c>
      <c r="B10" s="64">
        <f>SUM(B5:B9)</f>
        <v>48181496</v>
      </c>
      <c r="C10" s="64">
        <f>SUM(C5:C9)</f>
        <v>0</v>
      </c>
      <c r="D10" s="65">
        <f aca="true" t="shared" si="0" ref="D10:Z10">SUM(D5:D9)</f>
        <v>66432251</v>
      </c>
      <c r="E10" s="66">
        <f t="shared" si="0"/>
        <v>66432251</v>
      </c>
      <c r="F10" s="66">
        <f t="shared" si="0"/>
        <v>19757589</v>
      </c>
      <c r="G10" s="66">
        <f t="shared" si="0"/>
        <v>677711</v>
      </c>
      <c r="H10" s="66">
        <f t="shared" si="0"/>
        <v>142252</v>
      </c>
      <c r="I10" s="66">
        <f t="shared" si="0"/>
        <v>20577552</v>
      </c>
      <c r="J10" s="66">
        <f t="shared" si="0"/>
        <v>437416</v>
      </c>
      <c r="K10" s="66">
        <f t="shared" si="0"/>
        <v>1874101</v>
      </c>
      <c r="L10" s="66">
        <f t="shared" si="0"/>
        <v>15782887</v>
      </c>
      <c r="M10" s="66">
        <f t="shared" si="0"/>
        <v>18094404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38671956</v>
      </c>
      <c r="W10" s="66">
        <f t="shared" si="0"/>
        <v>43186805</v>
      </c>
      <c r="X10" s="66">
        <f t="shared" si="0"/>
        <v>-4514849</v>
      </c>
      <c r="Y10" s="67">
        <f>+IF(W10&lt;&gt;0,(X10/W10)*100,0)</f>
        <v>-10.454232490687838</v>
      </c>
      <c r="Z10" s="68">
        <f t="shared" si="0"/>
        <v>66432251</v>
      </c>
    </row>
    <row r="11" spans="1:26" ht="12.75">
      <c r="A11" s="58" t="s">
        <v>37</v>
      </c>
      <c r="B11" s="19">
        <v>30523325</v>
      </c>
      <c r="C11" s="19">
        <v>0</v>
      </c>
      <c r="D11" s="59">
        <v>38312422</v>
      </c>
      <c r="E11" s="60">
        <v>38312422</v>
      </c>
      <c r="F11" s="60">
        <v>2765724</v>
      </c>
      <c r="G11" s="60">
        <v>3075231</v>
      </c>
      <c r="H11" s="60">
        <v>2843396</v>
      </c>
      <c r="I11" s="60">
        <v>8684351</v>
      </c>
      <c r="J11" s="60">
        <v>2809469</v>
      </c>
      <c r="K11" s="60">
        <v>4481282</v>
      </c>
      <c r="L11" s="60">
        <v>3006618</v>
      </c>
      <c r="M11" s="60">
        <v>10297369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18981720</v>
      </c>
      <c r="W11" s="60">
        <v>19205928</v>
      </c>
      <c r="X11" s="60">
        <v>-224208</v>
      </c>
      <c r="Y11" s="61">
        <v>-1.17</v>
      </c>
      <c r="Z11" s="62">
        <v>38312422</v>
      </c>
    </row>
    <row r="12" spans="1:26" ht="12.75">
      <c r="A12" s="58" t="s">
        <v>38</v>
      </c>
      <c r="B12" s="19">
        <v>2969987</v>
      </c>
      <c r="C12" s="19">
        <v>0</v>
      </c>
      <c r="D12" s="59">
        <v>3109720</v>
      </c>
      <c r="E12" s="60">
        <v>3109720</v>
      </c>
      <c r="F12" s="60">
        <v>257857</v>
      </c>
      <c r="G12" s="60">
        <v>257857</v>
      </c>
      <c r="H12" s="60">
        <v>257857</v>
      </c>
      <c r="I12" s="60">
        <v>773571</v>
      </c>
      <c r="J12" s="60">
        <v>257857</v>
      </c>
      <c r="K12" s="60">
        <v>257857</v>
      </c>
      <c r="L12" s="60">
        <v>257857</v>
      </c>
      <c r="M12" s="60">
        <v>773571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1547142</v>
      </c>
      <c r="W12" s="60">
        <v>1554870</v>
      </c>
      <c r="X12" s="60">
        <v>-7728</v>
      </c>
      <c r="Y12" s="61">
        <v>-0.5</v>
      </c>
      <c r="Z12" s="62">
        <v>3109720</v>
      </c>
    </row>
    <row r="13" spans="1:26" ht="12.75">
      <c r="A13" s="58" t="s">
        <v>280</v>
      </c>
      <c r="B13" s="19">
        <v>1733588</v>
      </c>
      <c r="C13" s="19">
        <v>0</v>
      </c>
      <c r="D13" s="59">
        <v>1373400</v>
      </c>
      <c r="E13" s="60">
        <v>1373400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686712</v>
      </c>
      <c r="X13" s="60">
        <v>-686712</v>
      </c>
      <c r="Y13" s="61">
        <v>-100</v>
      </c>
      <c r="Z13" s="62">
        <v>1373400</v>
      </c>
    </row>
    <row r="14" spans="1:26" ht="12.75">
      <c r="A14" s="58" t="s">
        <v>40</v>
      </c>
      <c r="B14" s="19">
        <v>1620373</v>
      </c>
      <c r="C14" s="19">
        <v>0</v>
      </c>
      <c r="D14" s="59">
        <v>100255</v>
      </c>
      <c r="E14" s="60">
        <v>100255</v>
      </c>
      <c r="F14" s="60">
        <v>13968</v>
      </c>
      <c r="G14" s="60">
        <v>13968</v>
      </c>
      <c r="H14" s="60">
        <v>13968</v>
      </c>
      <c r="I14" s="60">
        <v>41904</v>
      </c>
      <c r="J14" s="60">
        <v>13968</v>
      </c>
      <c r="K14" s="60">
        <v>13968</v>
      </c>
      <c r="L14" s="60">
        <v>13968</v>
      </c>
      <c r="M14" s="60">
        <v>41904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83808</v>
      </c>
      <c r="W14" s="60">
        <v>492</v>
      </c>
      <c r="X14" s="60">
        <v>83316</v>
      </c>
      <c r="Y14" s="61">
        <v>16934.15</v>
      </c>
      <c r="Z14" s="62">
        <v>100255</v>
      </c>
    </row>
    <row r="15" spans="1:26" ht="12.75">
      <c r="A15" s="58" t="s">
        <v>41</v>
      </c>
      <c r="B15" s="19">
        <v>0</v>
      </c>
      <c r="C15" s="19">
        <v>0</v>
      </c>
      <c r="D15" s="59">
        <v>558363</v>
      </c>
      <c r="E15" s="60">
        <v>558363</v>
      </c>
      <c r="F15" s="60">
        <v>994</v>
      </c>
      <c r="G15" s="60">
        <v>29015</v>
      </c>
      <c r="H15" s="60">
        <v>3518</v>
      </c>
      <c r="I15" s="60">
        <v>33527</v>
      </c>
      <c r="J15" s="60">
        <v>104067</v>
      </c>
      <c r="K15" s="60">
        <v>51733</v>
      </c>
      <c r="L15" s="60">
        <v>1212</v>
      </c>
      <c r="M15" s="60">
        <v>157012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190539</v>
      </c>
      <c r="W15" s="60">
        <v>279192</v>
      </c>
      <c r="X15" s="60">
        <v>-88653</v>
      </c>
      <c r="Y15" s="61">
        <v>-31.75</v>
      </c>
      <c r="Z15" s="62">
        <v>558363</v>
      </c>
    </row>
    <row r="16" spans="1:26" ht="12.75">
      <c r="A16" s="69" t="s">
        <v>42</v>
      </c>
      <c r="B16" s="19">
        <v>842951</v>
      </c>
      <c r="C16" s="19">
        <v>0</v>
      </c>
      <c r="D16" s="59">
        <v>120000</v>
      </c>
      <c r="E16" s="60">
        <v>120000</v>
      </c>
      <c r="F16" s="60">
        <v>17795</v>
      </c>
      <c r="G16" s="60">
        <v>35850</v>
      </c>
      <c r="H16" s="60">
        <v>53543</v>
      </c>
      <c r="I16" s="60">
        <v>107188</v>
      </c>
      <c r="J16" s="60">
        <v>31820</v>
      </c>
      <c r="K16" s="60">
        <v>1500</v>
      </c>
      <c r="L16" s="60">
        <v>71280</v>
      </c>
      <c r="M16" s="60">
        <v>104600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211788</v>
      </c>
      <c r="W16" s="60">
        <v>60000</v>
      </c>
      <c r="X16" s="60">
        <v>151788</v>
      </c>
      <c r="Y16" s="61">
        <v>252.98</v>
      </c>
      <c r="Z16" s="62">
        <v>120000</v>
      </c>
    </row>
    <row r="17" spans="1:26" ht="12.75">
      <c r="A17" s="58" t="s">
        <v>43</v>
      </c>
      <c r="B17" s="19">
        <v>8529929</v>
      </c>
      <c r="C17" s="19">
        <v>0</v>
      </c>
      <c r="D17" s="59">
        <v>26473488</v>
      </c>
      <c r="E17" s="60">
        <v>26473488</v>
      </c>
      <c r="F17" s="60">
        <v>683988</v>
      </c>
      <c r="G17" s="60">
        <v>1957172</v>
      </c>
      <c r="H17" s="60">
        <v>1651092</v>
      </c>
      <c r="I17" s="60">
        <v>4292252</v>
      </c>
      <c r="J17" s="60">
        <v>1628372</v>
      </c>
      <c r="K17" s="60">
        <v>1959054</v>
      </c>
      <c r="L17" s="60">
        <v>1247773</v>
      </c>
      <c r="M17" s="60">
        <v>4835199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9127451</v>
      </c>
      <c r="W17" s="60">
        <v>13236810</v>
      </c>
      <c r="X17" s="60">
        <v>-4109359</v>
      </c>
      <c r="Y17" s="61">
        <v>-31.04</v>
      </c>
      <c r="Z17" s="62">
        <v>26473488</v>
      </c>
    </row>
    <row r="18" spans="1:26" ht="12.75">
      <c r="A18" s="70" t="s">
        <v>44</v>
      </c>
      <c r="B18" s="71">
        <f>SUM(B11:B17)</f>
        <v>46220153</v>
      </c>
      <c r="C18" s="71">
        <f>SUM(C11:C17)</f>
        <v>0</v>
      </c>
      <c r="D18" s="72">
        <f aca="true" t="shared" si="1" ref="D18:Z18">SUM(D11:D17)</f>
        <v>70047648</v>
      </c>
      <c r="E18" s="73">
        <f t="shared" si="1"/>
        <v>70047648</v>
      </c>
      <c r="F18" s="73">
        <f t="shared" si="1"/>
        <v>3740326</v>
      </c>
      <c r="G18" s="73">
        <f t="shared" si="1"/>
        <v>5369093</v>
      </c>
      <c r="H18" s="73">
        <f t="shared" si="1"/>
        <v>4823374</v>
      </c>
      <c r="I18" s="73">
        <f t="shared" si="1"/>
        <v>13932793</v>
      </c>
      <c r="J18" s="73">
        <f t="shared" si="1"/>
        <v>4845553</v>
      </c>
      <c r="K18" s="73">
        <f t="shared" si="1"/>
        <v>6765394</v>
      </c>
      <c r="L18" s="73">
        <f t="shared" si="1"/>
        <v>4598708</v>
      </c>
      <c r="M18" s="73">
        <f t="shared" si="1"/>
        <v>16209655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30142448</v>
      </c>
      <c r="W18" s="73">
        <f t="shared" si="1"/>
        <v>35024004</v>
      </c>
      <c r="X18" s="73">
        <f t="shared" si="1"/>
        <v>-4881556</v>
      </c>
      <c r="Y18" s="67">
        <f>+IF(W18&lt;&gt;0,(X18/W18)*100,0)</f>
        <v>-13.937743954117868</v>
      </c>
      <c r="Z18" s="74">
        <f t="shared" si="1"/>
        <v>70047648</v>
      </c>
    </row>
    <row r="19" spans="1:26" ht="12.75">
      <c r="A19" s="70" t="s">
        <v>45</v>
      </c>
      <c r="B19" s="75">
        <f>+B10-B18</f>
        <v>1961343</v>
      </c>
      <c r="C19" s="75">
        <f>+C10-C18</f>
        <v>0</v>
      </c>
      <c r="D19" s="76">
        <f aca="true" t="shared" si="2" ref="D19:Z19">+D10-D18</f>
        <v>-3615397</v>
      </c>
      <c r="E19" s="77">
        <f t="shared" si="2"/>
        <v>-3615397</v>
      </c>
      <c r="F19" s="77">
        <f t="shared" si="2"/>
        <v>16017263</v>
      </c>
      <c r="G19" s="77">
        <f t="shared" si="2"/>
        <v>-4691382</v>
      </c>
      <c r="H19" s="77">
        <f t="shared" si="2"/>
        <v>-4681122</v>
      </c>
      <c r="I19" s="77">
        <f t="shared" si="2"/>
        <v>6644759</v>
      </c>
      <c r="J19" s="77">
        <f t="shared" si="2"/>
        <v>-4408137</v>
      </c>
      <c r="K19" s="77">
        <f t="shared" si="2"/>
        <v>-4891293</v>
      </c>
      <c r="L19" s="77">
        <f t="shared" si="2"/>
        <v>11184179</v>
      </c>
      <c r="M19" s="77">
        <f t="shared" si="2"/>
        <v>1884749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8529508</v>
      </c>
      <c r="W19" s="77">
        <f>IF(E10=E18,0,W10-W18)</f>
        <v>8162801</v>
      </c>
      <c r="X19" s="77">
        <f t="shared" si="2"/>
        <v>366707</v>
      </c>
      <c r="Y19" s="78">
        <f>+IF(W19&lt;&gt;0,(X19/W19)*100,0)</f>
        <v>4.4924162674062496</v>
      </c>
      <c r="Z19" s="79">
        <f t="shared" si="2"/>
        <v>-3615397</v>
      </c>
    </row>
    <row r="20" spans="1:26" ht="12.75">
      <c r="A20" s="58" t="s">
        <v>46</v>
      </c>
      <c r="B20" s="19">
        <v>1250274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3211617</v>
      </c>
      <c r="C22" s="86">
        <f>SUM(C19:C21)</f>
        <v>0</v>
      </c>
      <c r="D22" s="87">
        <f aca="true" t="shared" si="3" ref="D22:Z22">SUM(D19:D21)</f>
        <v>-3615397</v>
      </c>
      <c r="E22" s="88">
        <f t="shared" si="3"/>
        <v>-3615397</v>
      </c>
      <c r="F22" s="88">
        <f t="shared" si="3"/>
        <v>16017263</v>
      </c>
      <c r="G22" s="88">
        <f t="shared" si="3"/>
        <v>-4691382</v>
      </c>
      <c r="H22" s="88">
        <f t="shared" si="3"/>
        <v>-4681122</v>
      </c>
      <c r="I22" s="88">
        <f t="shared" si="3"/>
        <v>6644759</v>
      </c>
      <c r="J22" s="88">
        <f t="shared" si="3"/>
        <v>-4408137</v>
      </c>
      <c r="K22" s="88">
        <f t="shared" si="3"/>
        <v>-4891293</v>
      </c>
      <c r="L22" s="88">
        <f t="shared" si="3"/>
        <v>11184179</v>
      </c>
      <c r="M22" s="88">
        <f t="shared" si="3"/>
        <v>1884749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8529508</v>
      </c>
      <c r="W22" s="88">
        <f t="shared" si="3"/>
        <v>8162801</v>
      </c>
      <c r="X22" s="88">
        <f t="shared" si="3"/>
        <v>366707</v>
      </c>
      <c r="Y22" s="89">
        <f>+IF(W22&lt;&gt;0,(X22/W22)*100,0)</f>
        <v>4.4924162674062496</v>
      </c>
      <c r="Z22" s="90">
        <f t="shared" si="3"/>
        <v>-3615397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3211617</v>
      </c>
      <c r="C24" s="75">
        <f>SUM(C22:C23)</f>
        <v>0</v>
      </c>
      <c r="D24" s="76">
        <f aca="true" t="shared" si="4" ref="D24:Z24">SUM(D22:D23)</f>
        <v>-3615397</v>
      </c>
      <c r="E24" s="77">
        <f t="shared" si="4"/>
        <v>-3615397</v>
      </c>
      <c r="F24" s="77">
        <f t="shared" si="4"/>
        <v>16017263</v>
      </c>
      <c r="G24" s="77">
        <f t="shared" si="4"/>
        <v>-4691382</v>
      </c>
      <c r="H24" s="77">
        <f t="shared" si="4"/>
        <v>-4681122</v>
      </c>
      <c r="I24" s="77">
        <f t="shared" si="4"/>
        <v>6644759</v>
      </c>
      <c r="J24" s="77">
        <f t="shared" si="4"/>
        <v>-4408137</v>
      </c>
      <c r="K24" s="77">
        <f t="shared" si="4"/>
        <v>-4891293</v>
      </c>
      <c r="L24" s="77">
        <f t="shared" si="4"/>
        <v>11184179</v>
      </c>
      <c r="M24" s="77">
        <f t="shared" si="4"/>
        <v>1884749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8529508</v>
      </c>
      <c r="W24" s="77">
        <f t="shared" si="4"/>
        <v>8162801</v>
      </c>
      <c r="X24" s="77">
        <f t="shared" si="4"/>
        <v>366707</v>
      </c>
      <c r="Y24" s="78">
        <f>+IF(W24&lt;&gt;0,(X24/W24)*100,0)</f>
        <v>4.4924162674062496</v>
      </c>
      <c r="Z24" s="79">
        <f t="shared" si="4"/>
        <v>-3615397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116435</v>
      </c>
      <c r="C27" s="22">
        <v>0</v>
      </c>
      <c r="D27" s="99">
        <v>2820140</v>
      </c>
      <c r="E27" s="100">
        <v>2820140</v>
      </c>
      <c r="F27" s="100">
        <v>0</v>
      </c>
      <c r="G27" s="100">
        <v>0</v>
      </c>
      <c r="H27" s="100">
        <v>0</v>
      </c>
      <c r="I27" s="100">
        <v>0</v>
      </c>
      <c r="J27" s="100">
        <v>1523436</v>
      </c>
      <c r="K27" s="100">
        <v>792620</v>
      </c>
      <c r="L27" s="100">
        <v>291913</v>
      </c>
      <c r="M27" s="100">
        <v>2607969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2607969</v>
      </c>
      <c r="W27" s="100">
        <v>1410070</v>
      </c>
      <c r="X27" s="100">
        <v>1197899</v>
      </c>
      <c r="Y27" s="101">
        <v>84.95</v>
      </c>
      <c r="Z27" s="102">
        <v>2820140</v>
      </c>
    </row>
    <row r="28" spans="1:26" ht="12.75">
      <c r="A28" s="103" t="s">
        <v>46</v>
      </c>
      <c r="B28" s="19">
        <v>26418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90017</v>
      </c>
      <c r="C31" s="19">
        <v>0</v>
      </c>
      <c r="D31" s="59">
        <v>2820140</v>
      </c>
      <c r="E31" s="60">
        <v>2820140</v>
      </c>
      <c r="F31" s="60">
        <v>0</v>
      </c>
      <c r="G31" s="60">
        <v>0</v>
      </c>
      <c r="H31" s="60">
        <v>0</v>
      </c>
      <c r="I31" s="60">
        <v>0</v>
      </c>
      <c r="J31" s="60">
        <v>1523436</v>
      </c>
      <c r="K31" s="60">
        <v>792620</v>
      </c>
      <c r="L31" s="60">
        <v>291913</v>
      </c>
      <c r="M31" s="60">
        <v>2607969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2607969</v>
      </c>
      <c r="W31" s="60">
        <v>1410070</v>
      </c>
      <c r="X31" s="60">
        <v>1197899</v>
      </c>
      <c r="Y31" s="61">
        <v>84.95</v>
      </c>
      <c r="Z31" s="62">
        <v>2820140</v>
      </c>
    </row>
    <row r="32" spans="1:26" ht="12.75">
      <c r="A32" s="70" t="s">
        <v>54</v>
      </c>
      <c r="B32" s="22">
        <f>SUM(B28:B31)</f>
        <v>116435</v>
      </c>
      <c r="C32" s="22">
        <f>SUM(C28:C31)</f>
        <v>0</v>
      </c>
      <c r="D32" s="99">
        <f aca="true" t="shared" si="5" ref="D32:Z32">SUM(D28:D31)</f>
        <v>2820140</v>
      </c>
      <c r="E32" s="100">
        <f t="shared" si="5"/>
        <v>2820140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1523436</v>
      </c>
      <c r="K32" s="100">
        <f t="shared" si="5"/>
        <v>792620</v>
      </c>
      <c r="L32" s="100">
        <f t="shared" si="5"/>
        <v>291913</v>
      </c>
      <c r="M32" s="100">
        <f t="shared" si="5"/>
        <v>2607969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2607969</v>
      </c>
      <c r="W32" s="100">
        <f t="shared" si="5"/>
        <v>1410070</v>
      </c>
      <c r="X32" s="100">
        <f t="shared" si="5"/>
        <v>1197899</v>
      </c>
      <c r="Y32" s="101">
        <f>+IF(W32&lt;&gt;0,(X32/W32)*100,0)</f>
        <v>84.95315835384059</v>
      </c>
      <c r="Z32" s="102">
        <f t="shared" si="5"/>
        <v>2820140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13704533</v>
      </c>
      <c r="C35" s="19">
        <v>0</v>
      </c>
      <c r="D35" s="59">
        <v>11281958</v>
      </c>
      <c r="E35" s="60">
        <v>11281958</v>
      </c>
      <c r="F35" s="60">
        <v>56823278</v>
      </c>
      <c r="G35" s="60">
        <v>25137032</v>
      </c>
      <c r="H35" s="60">
        <v>20349296</v>
      </c>
      <c r="I35" s="60">
        <v>20349296</v>
      </c>
      <c r="J35" s="60">
        <v>14349457</v>
      </c>
      <c r="K35" s="60">
        <v>8665547</v>
      </c>
      <c r="L35" s="60">
        <v>19559786</v>
      </c>
      <c r="M35" s="60">
        <v>19559786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19559786</v>
      </c>
      <c r="W35" s="60">
        <v>5640979</v>
      </c>
      <c r="X35" s="60">
        <v>13918807</v>
      </c>
      <c r="Y35" s="61">
        <v>246.74</v>
      </c>
      <c r="Z35" s="62">
        <v>11281958</v>
      </c>
    </row>
    <row r="36" spans="1:26" ht="12.75">
      <c r="A36" s="58" t="s">
        <v>57</v>
      </c>
      <c r="B36" s="19">
        <v>6448761</v>
      </c>
      <c r="C36" s="19">
        <v>0</v>
      </c>
      <c r="D36" s="59">
        <v>10278870</v>
      </c>
      <c r="E36" s="60">
        <v>10278870</v>
      </c>
      <c r="F36" s="60">
        <v>8207898</v>
      </c>
      <c r="G36" s="60">
        <v>6448761</v>
      </c>
      <c r="H36" s="60">
        <v>6448761</v>
      </c>
      <c r="I36" s="60">
        <v>6448761</v>
      </c>
      <c r="J36" s="60">
        <v>7972196</v>
      </c>
      <c r="K36" s="60">
        <v>8764816</v>
      </c>
      <c r="L36" s="60">
        <v>9056729</v>
      </c>
      <c r="M36" s="60">
        <v>9056729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9056729</v>
      </c>
      <c r="W36" s="60">
        <v>5139435</v>
      </c>
      <c r="X36" s="60">
        <v>3917294</v>
      </c>
      <c r="Y36" s="61">
        <v>76.22</v>
      </c>
      <c r="Z36" s="62">
        <v>10278870</v>
      </c>
    </row>
    <row r="37" spans="1:26" ht="12.75">
      <c r="A37" s="58" t="s">
        <v>58</v>
      </c>
      <c r="B37" s="19">
        <v>9205027</v>
      </c>
      <c r="C37" s="19">
        <v>0</v>
      </c>
      <c r="D37" s="59">
        <v>4082074</v>
      </c>
      <c r="E37" s="60">
        <v>4082074</v>
      </c>
      <c r="F37" s="60">
        <v>12383991</v>
      </c>
      <c r="G37" s="60">
        <v>9205027</v>
      </c>
      <c r="H37" s="60">
        <v>9205027</v>
      </c>
      <c r="I37" s="60">
        <v>9205027</v>
      </c>
      <c r="J37" s="60">
        <v>9205027</v>
      </c>
      <c r="K37" s="60">
        <v>9205027</v>
      </c>
      <c r="L37" s="60">
        <v>9205027</v>
      </c>
      <c r="M37" s="60">
        <v>9205027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9205027</v>
      </c>
      <c r="W37" s="60">
        <v>2041037</v>
      </c>
      <c r="X37" s="60">
        <v>7163990</v>
      </c>
      <c r="Y37" s="61">
        <v>351</v>
      </c>
      <c r="Z37" s="62">
        <v>4082074</v>
      </c>
    </row>
    <row r="38" spans="1:26" ht="12.75">
      <c r="A38" s="58" t="s">
        <v>59</v>
      </c>
      <c r="B38" s="19">
        <v>16325440</v>
      </c>
      <c r="C38" s="19">
        <v>0</v>
      </c>
      <c r="D38" s="59">
        <v>19157645</v>
      </c>
      <c r="E38" s="60">
        <v>19157645</v>
      </c>
      <c r="F38" s="60">
        <v>16997190</v>
      </c>
      <c r="G38" s="60">
        <v>16325440</v>
      </c>
      <c r="H38" s="60">
        <v>16325440</v>
      </c>
      <c r="I38" s="60">
        <v>16325440</v>
      </c>
      <c r="J38" s="60">
        <v>16325440</v>
      </c>
      <c r="K38" s="60">
        <v>16325440</v>
      </c>
      <c r="L38" s="60">
        <v>16325440</v>
      </c>
      <c r="M38" s="60">
        <v>16325440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16325440</v>
      </c>
      <c r="W38" s="60">
        <v>9578823</v>
      </c>
      <c r="X38" s="60">
        <v>6746617</v>
      </c>
      <c r="Y38" s="61">
        <v>70.43</v>
      </c>
      <c r="Z38" s="62">
        <v>19157645</v>
      </c>
    </row>
    <row r="39" spans="1:26" ht="12.75">
      <c r="A39" s="58" t="s">
        <v>60</v>
      </c>
      <c r="B39" s="19">
        <v>-5377173</v>
      </c>
      <c r="C39" s="19">
        <v>0</v>
      </c>
      <c r="D39" s="59">
        <v>-1678891</v>
      </c>
      <c r="E39" s="60">
        <v>-1678891</v>
      </c>
      <c r="F39" s="60">
        <v>35649995</v>
      </c>
      <c r="G39" s="60">
        <v>6055326</v>
      </c>
      <c r="H39" s="60">
        <v>1267590</v>
      </c>
      <c r="I39" s="60">
        <v>1267590</v>
      </c>
      <c r="J39" s="60">
        <v>-3208814</v>
      </c>
      <c r="K39" s="60">
        <v>-8100104</v>
      </c>
      <c r="L39" s="60">
        <v>3086048</v>
      </c>
      <c r="M39" s="60">
        <v>3086048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3086048</v>
      </c>
      <c r="W39" s="60">
        <v>-839446</v>
      </c>
      <c r="X39" s="60">
        <v>3925494</v>
      </c>
      <c r="Y39" s="61">
        <v>-467.63</v>
      </c>
      <c r="Z39" s="62">
        <v>-1678891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3481981</v>
      </c>
      <c r="C42" s="19">
        <v>0</v>
      </c>
      <c r="D42" s="59">
        <v>-3010021</v>
      </c>
      <c r="E42" s="60">
        <v>-3010021</v>
      </c>
      <c r="F42" s="60">
        <v>955669</v>
      </c>
      <c r="G42" s="60">
        <v>5540017</v>
      </c>
      <c r="H42" s="60">
        <v>-3383753</v>
      </c>
      <c r="I42" s="60">
        <v>3111933</v>
      </c>
      <c r="J42" s="60">
        <v>-2022281</v>
      </c>
      <c r="K42" s="60">
        <v>283538</v>
      </c>
      <c r="L42" s="60">
        <v>2441136</v>
      </c>
      <c r="M42" s="60">
        <v>702393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3814326</v>
      </c>
      <c r="W42" s="60">
        <v>8415437</v>
      </c>
      <c r="X42" s="60">
        <v>-4601111</v>
      </c>
      <c r="Y42" s="61">
        <v>-54.67</v>
      </c>
      <c r="Z42" s="62">
        <v>-3010021</v>
      </c>
    </row>
    <row r="43" spans="1:26" ht="12.75">
      <c r="A43" s="58" t="s">
        <v>63</v>
      </c>
      <c r="B43" s="19">
        <v>-102558</v>
      </c>
      <c r="C43" s="19">
        <v>0</v>
      </c>
      <c r="D43" s="59">
        <v>-2820140</v>
      </c>
      <c r="E43" s="60">
        <v>-2820140</v>
      </c>
      <c r="F43" s="60">
        <v>0</v>
      </c>
      <c r="G43" s="60">
        <v>0</v>
      </c>
      <c r="H43" s="60">
        <v>0</v>
      </c>
      <c r="I43" s="60">
        <v>0</v>
      </c>
      <c r="J43" s="60">
        <v>-1523435</v>
      </c>
      <c r="K43" s="60">
        <v>-792620</v>
      </c>
      <c r="L43" s="60">
        <v>-291913</v>
      </c>
      <c r="M43" s="60">
        <v>-2607968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-2607968</v>
      </c>
      <c r="W43" s="60"/>
      <c r="X43" s="60">
        <v>-2607968</v>
      </c>
      <c r="Y43" s="61">
        <v>0</v>
      </c>
      <c r="Z43" s="62">
        <v>-2820140</v>
      </c>
    </row>
    <row r="44" spans="1:26" ht="12.75">
      <c r="A44" s="58" t="s">
        <v>64</v>
      </c>
      <c r="B44" s="19">
        <v>-138186</v>
      </c>
      <c r="C44" s="19">
        <v>0</v>
      </c>
      <c r="D44" s="59">
        <v>-14236</v>
      </c>
      <c r="E44" s="60">
        <v>-14236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-14236</v>
      </c>
    </row>
    <row r="45" spans="1:26" ht="12.75">
      <c r="A45" s="70" t="s">
        <v>65</v>
      </c>
      <c r="B45" s="22">
        <v>11469351</v>
      </c>
      <c r="C45" s="22">
        <v>0</v>
      </c>
      <c r="D45" s="99">
        <v>10641958</v>
      </c>
      <c r="E45" s="100">
        <v>10641958</v>
      </c>
      <c r="F45" s="100">
        <v>1755368</v>
      </c>
      <c r="G45" s="100">
        <v>7295385</v>
      </c>
      <c r="H45" s="100">
        <v>3911632</v>
      </c>
      <c r="I45" s="100">
        <v>3911632</v>
      </c>
      <c r="J45" s="100">
        <v>365916</v>
      </c>
      <c r="K45" s="100">
        <v>-143166</v>
      </c>
      <c r="L45" s="100">
        <v>2006057</v>
      </c>
      <c r="M45" s="100">
        <v>2006057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2006057</v>
      </c>
      <c r="W45" s="100">
        <v>24901792</v>
      </c>
      <c r="X45" s="100">
        <v>-22895735</v>
      </c>
      <c r="Y45" s="101">
        <v>-91.94</v>
      </c>
      <c r="Z45" s="102">
        <v>10641958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131246</v>
      </c>
      <c r="C49" s="52">
        <v>0</v>
      </c>
      <c r="D49" s="129">
        <v>107393</v>
      </c>
      <c r="E49" s="54">
        <v>84476</v>
      </c>
      <c r="F49" s="54">
        <v>0</v>
      </c>
      <c r="G49" s="54">
        <v>0</v>
      </c>
      <c r="H49" s="54">
        <v>0</v>
      </c>
      <c r="I49" s="54">
        <v>975880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1298995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>
        <v>89723</v>
      </c>
      <c r="C67" s="24"/>
      <c r="D67" s="25">
        <v>60000</v>
      </c>
      <c r="E67" s="26">
        <v>60000</v>
      </c>
      <c r="F67" s="26">
        <v>8667</v>
      </c>
      <c r="G67" s="26">
        <v>6273</v>
      </c>
      <c r="H67" s="26">
        <v>6090</v>
      </c>
      <c r="I67" s="26">
        <v>21030</v>
      </c>
      <c r="J67" s="26">
        <v>5786</v>
      </c>
      <c r="K67" s="26">
        <v>5728</v>
      </c>
      <c r="L67" s="26"/>
      <c r="M67" s="26">
        <v>11514</v>
      </c>
      <c r="N67" s="26"/>
      <c r="O67" s="26"/>
      <c r="P67" s="26"/>
      <c r="Q67" s="26"/>
      <c r="R67" s="26"/>
      <c r="S67" s="26"/>
      <c r="T67" s="26"/>
      <c r="U67" s="26"/>
      <c r="V67" s="26">
        <v>32544</v>
      </c>
      <c r="W67" s="26">
        <v>30000</v>
      </c>
      <c r="X67" s="26"/>
      <c r="Y67" s="25"/>
      <c r="Z67" s="27">
        <v>60000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89723</v>
      </c>
      <c r="C75" s="28"/>
      <c r="D75" s="29">
        <v>60000</v>
      </c>
      <c r="E75" s="30">
        <v>60000</v>
      </c>
      <c r="F75" s="30">
        <v>8667</v>
      </c>
      <c r="G75" s="30">
        <v>6273</v>
      </c>
      <c r="H75" s="30">
        <v>6090</v>
      </c>
      <c r="I75" s="30">
        <v>21030</v>
      </c>
      <c r="J75" s="30">
        <v>5786</v>
      </c>
      <c r="K75" s="30">
        <v>5728</v>
      </c>
      <c r="L75" s="30"/>
      <c r="M75" s="30">
        <v>11514</v>
      </c>
      <c r="N75" s="30"/>
      <c r="O75" s="30"/>
      <c r="P75" s="30"/>
      <c r="Q75" s="30"/>
      <c r="R75" s="30"/>
      <c r="S75" s="30"/>
      <c r="T75" s="30"/>
      <c r="U75" s="30"/>
      <c r="V75" s="30">
        <v>32544</v>
      </c>
      <c r="W75" s="30">
        <v>30000</v>
      </c>
      <c r="X75" s="30"/>
      <c r="Y75" s="29"/>
      <c r="Z75" s="31">
        <v>60000</v>
      </c>
    </row>
    <row r="76" spans="1:26" ht="12.75" hidden="1">
      <c r="A76" s="42" t="s">
        <v>288</v>
      </c>
      <c r="B76" s="32">
        <v>89723</v>
      </c>
      <c r="C76" s="32"/>
      <c r="D76" s="33">
        <v>60000</v>
      </c>
      <c r="E76" s="34">
        <v>60000</v>
      </c>
      <c r="F76" s="34">
        <v>8667</v>
      </c>
      <c r="G76" s="34">
        <v>6273</v>
      </c>
      <c r="H76" s="34">
        <v>6090</v>
      </c>
      <c r="I76" s="34">
        <v>21030</v>
      </c>
      <c r="J76" s="34">
        <v>5786</v>
      </c>
      <c r="K76" s="34">
        <v>5728</v>
      </c>
      <c r="L76" s="34"/>
      <c r="M76" s="34">
        <v>11514</v>
      </c>
      <c r="N76" s="34"/>
      <c r="O76" s="34"/>
      <c r="P76" s="34"/>
      <c r="Q76" s="34"/>
      <c r="R76" s="34"/>
      <c r="S76" s="34"/>
      <c r="T76" s="34"/>
      <c r="U76" s="34"/>
      <c r="V76" s="34">
        <v>32544</v>
      </c>
      <c r="W76" s="34">
        <v>30000</v>
      </c>
      <c r="X76" s="34"/>
      <c r="Y76" s="33"/>
      <c r="Z76" s="35">
        <v>60000</v>
      </c>
    </row>
    <row r="77" spans="1:26" ht="12.75" hidden="1">
      <c r="A77" s="37" t="s">
        <v>31</v>
      </c>
      <c r="B77" s="19">
        <v>89723</v>
      </c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60000</v>
      </c>
      <c r="E84" s="30">
        <v>60000</v>
      </c>
      <c r="F84" s="30">
        <v>8667</v>
      </c>
      <c r="G84" s="30">
        <v>6273</v>
      </c>
      <c r="H84" s="30">
        <v>6090</v>
      </c>
      <c r="I84" s="30">
        <v>21030</v>
      </c>
      <c r="J84" s="30">
        <v>5786</v>
      </c>
      <c r="K84" s="30">
        <v>5728</v>
      </c>
      <c r="L84" s="30"/>
      <c r="M84" s="30">
        <v>11514</v>
      </c>
      <c r="N84" s="30"/>
      <c r="O84" s="30"/>
      <c r="P84" s="30"/>
      <c r="Q84" s="30"/>
      <c r="R84" s="30"/>
      <c r="S84" s="30"/>
      <c r="T84" s="30"/>
      <c r="U84" s="30"/>
      <c r="V84" s="30">
        <v>32544</v>
      </c>
      <c r="W84" s="30">
        <v>30000</v>
      </c>
      <c r="X84" s="30"/>
      <c r="Y84" s="29"/>
      <c r="Z84" s="31">
        <v>60000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595134</v>
      </c>
      <c r="F40" s="345">
        <f t="shared" si="9"/>
        <v>595134</v>
      </c>
      <c r="G40" s="345">
        <f t="shared" si="9"/>
        <v>34139</v>
      </c>
      <c r="H40" s="343">
        <f t="shared" si="9"/>
        <v>51647</v>
      </c>
      <c r="I40" s="343">
        <f t="shared" si="9"/>
        <v>57248</v>
      </c>
      <c r="J40" s="345">
        <f t="shared" si="9"/>
        <v>143034</v>
      </c>
      <c r="K40" s="345">
        <f t="shared" si="9"/>
        <v>36411</v>
      </c>
      <c r="L40" s="343">
        <f t="shared" si="9"/>
        <v>39048</v>
      </c>
      <c r="M40" s="343">
        <f t="shared" si="9"/>
        <v>273810</v>
      </c>
      <c r="N40" s="345">
        <f t="shared" si="9"/>
        <v>349269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492303</v>
      </c>
      <c r="X40" s="343">
        <f t="shared" si="9"/>
        <v>297567</v>
      </c>
      <c r="Y40" s="345">
        <f t="shared" si="9"/>
        <v>194736</v>
      </c>
      <c r="Z40" s="336">
        <f>+IF(X40&lt;&gt;0,+(Y40/X40)*100,0)</f>
        <v>65.44274062648076</v>
      </c>
      <c r="AA40" s="350">
        <f>SUM(AA41:AA49)</f>
        <v>595134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>
        <v>10992</v>
      </c>
      <c r="H41" s="362"/>
      <c r="I41" s="362">
        <v>41625</v>
      </c>
      <c r="J41" s="364">
        <v>52617</v>
      </c>
      <c r="K41" s="364">
        <v>18187</v>
      </c>
      <c r="L41" s="362">
        <v>11834</v>
      </c>
      <c r="M41" s="362">
        <v>133649</v>
      </c>
      <c r="N41" s="364">
        <v>163670</v>
      </c>
      <c r="O41" s="364"/>
      <c r="P41" s="362"/>
      <c r="Q41" s="362"/>
      <c r="R41" s="364"/>
      <c r="S41" s="364"/>
      <c r="T41" s="362"/>
      <c r="U41" s="362"/>
      <c r="V41" s="364"/>
      <c r="W41" s="364">
        <v>216287</v>
      </c>
      <c r="X41" s="362"/>
      <c r="Y41" s="364">
        <v>216287</v>
      </c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595134</v>
      </c>
      <c r="F43" s="370">
        <v>595134</v>
      </c>
      <c r="G43" s="370">
        <v>16767</v>
      </c>
      <c r="H43" s="305">
        <v>50626</v>
      </c>
      <c r="I43" s="305">
        <v>6321</v>
      </c>
      <c r="J43" s="370">
        <v>73714</v>
      </c>
      <c r="K43" s="370">
        <v>8763</v>
      </c>
      <c r="L43" s="305">
        <v>7289</v>
      </c>
      <c r="M43" s="305">
        <v>52385</v>
      </c>
      <c r="N43" s="370">
        <v>68437</v>
      </c>
      <c r="O43" s="370"/>
      <c r="P43" s="305"/>
      <c r="Q43" s="305"/>
      <c r="R43" s="370"/>
      <c r="S43" s="370"/>
      <c r="T43" s="305"/>
      <c r="U43" s="305"/>
      <c r="V43" s="370"/>
      <c r="W43" s="370">
        <v>142151</v>
      </c>
      <c r="X43" s="305">
        <v>297567</v>
      </c>
      <c r="Y43" s="370">
        <v>-155416</v>
      </c>
      <c r="Z43" s="371">
        <v>-52.23</v>
      </c>
      <c r="AA43" s="303">
        <v>595134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>
        <v>6380</v>
      </c>
      <c r="H48" s="54"/>
      <c r="I48" s="54">
        <v>9302</v>
      </c>
      <c r="J48" s="53">
        <v>15682</v>
      </c>
      <c r="K48" s="53">
        <v>9461</v>
      </c>
      <c r="L48" s="54">
        <v>18197</v>
      </c>
      <c r="M48" s="54">
        <v>87776</v>
      </c>
      <c r="N48" s="53">
        <v>115434</v>
      </c>
      <c r="O48" s="53"/>
      <c r="P48" s="54"/>
      <c r="Q48" s="54"/>
      <c r="R48" s="53"/>
      <c r="S48" s="53"/>
      <c r="T48" s="54"/>
      <c r="U48" s="54"/>
      <c r="V48" s="53"/>
      <c r="W48" s="53">
        <v>131116</v>
      </c>
      <c r="X48" s="54"/>
      <c r="Y48" s="53">
        <v>131116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>
        <v>1021</v>
      </c>
      <c r="I49" s="54"/>
      <c r="J49" s="53">
        <v>1021</v>
      </c>
      <c r="K49" s="53"/>
      <c r="L49" s="54">
        <v>1728</v>
      </c>
      <c r="M49" s="54"/>
      <c r="N49" s="53">
        <v>1728</v>
      </c>
      <c r="O49" s="53"/>
      <c r="P49" s="54"/>
      <c r="Q49" s="54"/>
      <c r="R49" s="53"/>
      <c r="S49" s="53"/>
      <c r="T49" s="54"/>
      <c r="U49" s="54"/>
      <c r="V49" s="53"/>
      <c r="W49" s="53">
        <v>2749</v>
      </c>
      <c r="X49" s="54"/>
      <c r="Y49" s="53">
        <v>2749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595134</v>
      </c>
      <c r="F60" s="264">
        <f t="shared" si="14"/>
        <v>595134</v>
      </c>
      <c r="G60" s="264">
        <f t="shared" si="14"/>
        <v>34139</v>
      </c>
      <c r="H60" s="219">
        <f t="shared" si="14"/>
        <v>51647</v>
      </c>
      <c r="I60" s="219">
        <f t="shared" si="14"/>
        <v>57248</v>
      </c>
      <c r="J60" s="264">
        <f t="shared" si="14"/>
        <v>143034</v>
      </c>
      <c r="K60" s="264">
        <f t="shared" si="14"/>
        <v>36411</v>
      </c>
      <c r="L60" s="219">
        <f t="shared" si="14"/>
        <v>39048</v>
      </c>
      <c r="M60" s="219">
        <f t="shared" si="14"/>
        <v>273810</v>
      </c>
      <c r="N60" s="264">
        <f t="shared" si="14"/>
        <v>349269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492303</v>
      </c>
      <c r="X60" s="219">
        <f t="shared" si="14"/>
        <v>297567</v>
      </c>
      <c r="Y60" s="264">
        <f t="shared" si="14"/>
        <v>194736</v>
      </c>
      <c r="Z60" s="337">
        <f>+IF(X60&lt;&gt;0,+(Y60/X60)*100,0)</f>
        <v>65.44274062648076</v>
      </c>
      <c r="AA60" s="232">
        <f>+AA57+AA54+AA51+AA40+AA37+AA34+AA22+AA5</f>
        <v>595134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41954637</v>
      </c>
      <c r="D5" s="153">
        <f>SUM(D6:D8)</f>
        <v>0</v>
      </c>
      <c r="E5" s="154">
        <f t="shared" si="0"/>
        <v>50791499</v>
      </c>
      <c r="F5" s="100">
        <f t="shared" si="0"/>
        <v>50791499</v>
      </c>
      <c r="G5" s="100">
        <f t="shared" si="0"/>
        <v>17329589</v>
      </c>
      <c r="H5" s="100">
        <f t="shared" si="0"/>
        <v>676443</v>
      </c>
      <c r="I5" s="100">
        <f t="shared" si="0"/>
        <v>142252</v>
      </c>
      <c r="J5" s="100">
        <f t="shared" si="0"/>
        <v>18148284</v>
      </c>
      <c r="K5" s="100">
        <f t="shared" si="0"/>
        <v>422866</v>
      </c>
      <c r="L5" s="100">
        <f t="shared" si="0"/>
        <v>597063</v>
      </c>
      <c r="M5" s="100">
        <f t="shared" si="0"/>
        <v>15767146</v>
      </c>
      <c r="N5" s="100">
        <f t="shared" si="0"/>
        <v>16787075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34935359</v>
      </c>
      <c r="X5" s="100">
        <f t="shared" si="0"/>
        <v>33509760</v>
      </c>
      <c r="Y5" s="100">
        <f t="shared" si="0"/>
        <v>1425599</v>
      </c>
      <c r="Z5" s="137">
        <f>+IF(X5&lt;&gt;0,+(Y5/X5)*100,0)</f>
        <v>4.25427994709601</v>
      </c>
      <c r="AA5" s="153">
        <f>SUM(AA6:AA8)</f>
        <v>50791499</v>
      </c>
    </row>
    <row r="6" spans="1:27" ht="12.75">
      <c r="A6" s="138" t="s">
        <v>75</v>
      </c>
      <c r="B6" s="136"/>
      <c r="C6" s="155">
        <v>6811231</v>
      </c>
      <c r="D6" s="155"/>
      <c r="E6" s="156">
        <v>6369000</v>
      </c>
      <c r="F6" s="60">
        <v>6369000</v>
      </c>
      <c r="G6" s="60">
        <v>2123000</v>
      </c>
      <c r="H6" s="60"/>
      <c r="I6" s="60"/>
      <c r="J6" s="60">
        <v>2123000</v>
      </c>
      <c r="K6" s="60"/>
      <c r="L6" s="60"/>
      <c r="M6" s="60">
        <v>2123000</v>
      </c>
      <c r="N6" s="60">
        <v>2123000</v>
      </c>
      <c r="O6" s="60"/>
      <c r="P6" s="60"/>
      <c r="Q6" s="60"/>
      <c r="R6" s="60"/>
      <c r="S6" s="60"/>
      <c r="T6" s="60"/>
      <c r="U6" s="60"/>
      <c r="V6" s="60"/>
      <c r="W6" s="60">
        <v>4246000</v>
      </c>
      <c r="X6" s="60">
        <v>4245998</v>
      </c>
      <c r="Y6" s="60">
        <v>2</v>
      </c>
      <c r="Z6" s="140">
        <v>0</v>
      </c>
      <c r="AA6" s="155">
        <v>6369000</v>
      </c>
    </row>
    <row r="7" spans="1:27" ht="12.75">
      <c r="A7" s="138" t="s">
        <v>76</v>
      </c>
      <c r="B7" s="136"/>
      <c r="C7" s="157">
        <v>34118440</v>
      </c>
      <c r="D7" s="157"/>
      <c r="E7" s="158">
        <v>44422499</v>
      </c>
      <c r="F7" s="159">
        <v>44422499</v>
      </c>
      <c r="G7" s="159">
        <v>15108413</v>
      </c>
      <c r="H7" s="159">
        <v>578267</v>
      </c>
      <c r="I7" s="159">
        <v>50562</v>
      </c>
      <c r="J7" s="159">
        <v>15737242</v>
      </c>
      <c r="K7" s="159">
        <v>331176</v>
      </c>
      <c r="L7" s="159">
        <v>245672</v>
      </c>
      <c r="M7" s="159">
        <v>13545834</v>
      </c>
      <c r="N7" s="159">
        <v>14122682</v>
      </c>
      <c r="O7" s="159"/>
      <c r="P7" s="159"/>
      <c r="Q7" s="159"/>
      <c r="R7" s="159"/>
      <c r="S7" s="159"/>
      <c r="T7" s="159"/>
      <c r="U7" s="159"/>
      <c r="V7" s="159"/>
      <c r="W7" s="159">
        <v>29859924</v>
      </c>
      <c r="X7" s="159">
        <v>29263762</v>
      </c>
      <c r="Y7" s="159">
        <v>596162</v>
      </c>
      <c r="Z7" s="141">
        <v>2.04</v>
      </c>
      <c r="AA7" s="157">
        <v>44422499</v>
      </c>
    </row>
    <row r="8" spans="1:27" ht="12.75">
      <c r="A8" s="138" t="s">
        <v>77</v>
      </c>
      <c r="B8" s="136"/>
      <c r="C8" s="155">
        <v>1024966</v>
      </c>
      <c r="D8" s="155"/>
      <c r="E8" s="156"/>
      <c r="F8" s="60"/>
      <c r="G8" s="60">
        <v>98176</v>
      </c>
      <c r="H8" s="60">
        <v>98176</v>
      </c>
      <c r="I8" s="60">
        <v>91690</v>
      </c>
      <c r="J8" s="60">
        <v>288042</v>
      </c>
      <c r="K8" s="60">
        <v>91690</v>
      </c>
      <c r="L8" s="60">
        <v>351391</v>
      </c>
      <c r="M8" s="60">
        <v>98312</v>
      </c>
      <c r="N8" s="60">
        <v>541393</v>
      </c>
      <c r="O8" s="60"/>
      <c r="P8" s="60"/>
      <c r="Q8" s="60"/>
      <c r="R8" s="60"/>
      <c r="S8" s="60"/>
      <c r="T8" s="60"/>
      <c r="U8" s="60"/>
      <c r="V8" s="60"/>
      <c r="W8" s="60">
        <v>829435</v>
      </c>
      <c r="X8" s="60"/>
      <c r="Y8" s="60">
        <v>829435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2607646</v>
      </c>
      <c r="D9" s="153">
        <f>SUM(D10:D14)</f>
        <v>0</v>
      </c>
      <c r="E9" s="154">
        <f t="shared" si="1"/>
        <v>2817000</v>
      </c>
      <c r="F9" s="100">
        <f t="shared" si="1"/>
        <v>2817000</v>
      </c>
      <c r="G9" s="100">
        <f t="shared" si="1"/>
        <v>2428000</v>
      </c>
      <c r="H9" s="100">
        <f t="shared" si="1"/>
        <v>0</v>
      </c>
      <c r="I9" s="100">
        <f t="shared" si="1"/>
        <v>0</v>
      </c>
      <c r="J9" s="100">
        <f t="shared" si="1"/>
        <v>2428000</v>
      </c>
      <c r="K9" s="100">
        <f t="shared" si="1"/>
        <v>14550</v>
      </c>
      <c r="L9" s="100">
        <f t="shared" si="1"/>
        <v>516</v>
      </c>
      <c r="M9" s="100">
        <f t="shared" si="1"/>
        <v>0</v>
      </c>
      <c r="N9" s="100">
        <f t="shared" si="1"/>
        <v>15066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2443066</v>
      </c>
      <c r="X9" s="100">
        <f t="shared" si="1"/>
        <v>1813169</v>
      </c>
      <c r="Y9" s="100">
        <f t="shared" si="1"/>
        <v>629897</v>
      </c>
      <c r="Z9" s="137">
        <f>+IF(X9&lt;&gt;0,+(Y9/X9)*100,0)</f>
        <v>34.74011523470785</v>
      </c>
      <c r="AA9" s="153">
        <f>SUM(AA10:AA14)</f>
        <v>2817000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179646</v>
      </c>
      <c r="D12" s="155"/>
      <c r="E12" s="156">
        <v>389000</v>
      </c>
      <c r="F12" s="60">
        <v>389000</v>
      </c>
      <c r="G12" s="60"/>
      <c r="H12" s="60"/>
      <c r="I12" s="60"/>
      <c r="J12" s="60"/>
      <c r="K12" s="60">
        <v>14550</v>
      </c>
      <c r="L12" s="60">
        <v>516</v>
      </c>
      <c r="M12" s="60"/>
      <c r="N12" s="60">
        <v>15066</v>
      </c>
      <c r="O12" s="60"/>
      <c r="P12" s="60"/>
      <c r="Q12" s="60"/>
      <c r="R12" s="60"/>
      <c r="S12" s="60"/>
      <c r="T12" s="60"/>
      <c r="U12" s="60"/>
      <c r="V12" s="60"/>
      <c r="W12" s="60">
        <v>15066</v>
      </c>
      <c r="X12" s="60">
        <v>194502</v>
      </c>
      <c r="Y12" s="60">
        <v>-179436</v>
      </c>
      <c r="Z12" s="140">
        <v>-92.25</v>
      </c>
      <c r="AA12" s="155">
        <v>389000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2428000</v>
      </c>
      <c r="D14" s="157"/>
      <c r="E14" s="158">
        <v>2428000</v>
      </c>
      <c r="F14" s="159">
        <v>2428000</v>
      </c>
      <c r="G14" s="159">
        <v>2428000</v>
      </c>
      <c r="H14" s="159"/>
      <c r="I14" s="159"/>
      <c r="J14" s="159">
        <v>2428000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2428000</v>
      </c>
      <c r="X14" s="159">
        <v>1618667</v>
      </c>
      <c r="Y14" s="159">
        <v>809333</v>
      </c>
      <c r="Z14" s="141">
        <v>50</v>
      </c>
      <c r="AA14" s="157">
        <v>2428000</v>
      </c>
    </row>
    <row r="15" spans="1:27" ht="12.75">
      <c r="A15" s="135" t="s">
        <v>84</v>
      </c>
      <c r="B15" s="142"/>
      <c r="C15" s="153">
        <f aca="true" t="shared" si="2" ref="C15:Y15">SUM(C16:C18)</f>
        <v>4869487</v>
      </c>
      <c r="D15" s="153">
        <f>SUM(D16:D18)</f>
        <v>0</v>
      </c>
      <c r="E15" s="154">
        <f t="shared" si="2"/>
        <v>12823752</v>
      </c>
      <c r="F15" s="100">
        <f t="shared" si="2"/>
        <v>12823752</v>
      </c>
      <c r="G15" s="100">
        <f t="shared" si="2"/>
        <v>0</v>
      </c>
      <c r="H15" s="100">
        <f t="shared" si="2"/>
        <v>1268</v>
      </c>
      <c r="I15" s="100">
        <f t="shared" si="2"/>
        <v>0</v>
      </c>
      <c r="J15" s="100">
        <f t="shared" si="2"/>
        <v>1268</v>
      </c>
      <c r="K15" s="100">
        <f t="shared" si="2"/>
        <v>0</v>
      </c>
      <c r="L15" s="100">
        <f t="shared" si="2"/>
        <v>1276522</v>
      </c>
      <c r="M15" s="100">
        <f t="shared" si="2"/>
        <v>15741</v>
      </c>
      <c r="N15" s="100">
        <f t="shared" si="2"/>
        <v>1292263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1293531</v>
      </c>
      <c r="X15" s="100">
        <f t="shared" si="2"/>
        <v>7863876</v>
      </c>
      <c r="Y15" s="100">
        <f t="shared" si="2"/>
        <v>-6570345</v>
      </c>
      <c r="Z15" s="137">
        <f>+IF(X15&lt;&gt;0,+(Y15/X15)*100,0)</f>
        <v>-83.55097409979506</v>
      </c>
      <c r="AA15" s="153">
        <f>SUM(AA16:AA18)</f>
        <v>12823752</v>
      </c>
    </row>
    <row r="16" spans="1:27" ht="12.75">
      <c r="A16" s="138" t="s">
        <v>85</v>
      </c>
      <c r="B16" s="136"/>
      <c r="C16" s="155">
        <v>4869487</v>
      </c>
      <c r="D16" s="155"/>
      <c r="E16" s="156">
        <v>2904000</v>
      </c>
      <c r="F16" s="60">
        <v>2904000</v>
      </c>
      <c r="G16" s="60"/>
      <c r="H16" s="60">
        <v>1268</v>
      </c>
      <c r="I16" s="60"/>
      <c r="J16" s="60">
        <v>1268</v>
      </c>
      <c r="K16" s="60"/>
      <c r="L16" s="60">
        <v>56522</v>
      </c>
      <c r="M16" s="60">
        <v>15741</v>
      </c>
      <c r="N16" s="60">
        <v>72263</v>
      </c>
      <c r="O16" s="60"/>
      <c r="P16" s="60"/>
      <c r="Q16" s="60"/>
      <c r="R16" s="60"/>
      <c r="S16" s="60"/>
      <c r="T16" s="60"/>
      <c r="U16" s="60"/>
      <c r="V16" s="60"/>
      <c r="W16" s="60">
        <v>73531</v>
      </c>
      <c r="X16" s="60">
        <v>2904000</v>
      </c>
      <c r="Y16" s="60">
        <v>-2830469</v>
      </c>
      <c r="Z16" s="140">
        <v>-97.47</v>
      </c>
      <c r="AA16" s="155">
        <v>2904000</v>
      </c>
    </row>
    <row r="17" spans="1:27" ht="12.75">
      <c r="A17" s="138" t="s">
        <v>86</v>
      </c>
      <c r="B17" s="136"/>
      <c r="C17" s="155"/>
      <c r="D17" s="155"/>
      <c r="E17" s="156">
        <v>918184</v>
      </c>
      <c r="F17" s="60">
        <v>918184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459090</v>
      </c>
      <c r="Y17" s="60">
        <v>-459090</v>
      </c>
      <c r="Z17" s="140">
        <v>-100</v>
      </c>
      <c r="AA17" s="155">
        <v>918184</v>
      </c>
    </row>
    <row r="18" spans="1:27" ht="12.75">
      <c r="A18" s="138" t="s">
        <v>87</v>
      </c>
      <c r="B18" s="136"/>
      <c r="C18" s="155"/>
      <c r="D18" s="155"/>
      <c r="E18" s="156">
        <v>9001568</v>
      </c>
      <c r="F18" s="60">
        <v>9001568</v>
      </c>
      <c r="G18" s="60"/>
      <c r="H18" s="60"/>
      <c r="I18" s="60"/>
      <c r="J18" s="60"/>
      <c r="K18" s="60"/>
      <c r="L18" s="60">
        <v>1220000</v>
      </c>
      <c r="M18" s="60"/>
      <c r="N18" s="60">
        <v>1220000</v>
      </c>
      <c r="O18" s="60"/>
      <c r="P18" s="60"/>
      <c r="Q18" s="60"/>
      <c r="R18" s="60"/>
      <c r="S18" s="60"/>
      <c r="T18" s="60"/>
      <c r="U18" s="60"/>
      <c r="V18" s="60"/>
      <c r="W18" s="60">
        <v>1220000</v>
      </c>
      <c r="X18" s="60">
        <v>4500786</v>
      </c>
      <c r="Y18" s="60">
        <v>-3280786</v>
      </c>
      <c r="Z18" s="140">
        <v>-72.89</v>
      </c>
      <c r="AA18" s="155">
        <v>9001568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49431770</v>
      </c>
      <c r="D25" s="168">
        <f>+D5+D9+D15+D19+D24</f>
        <v>0</v>
      </c>
      <c r="E25" s="169">
        <f t="shared" si="4"/>
        <v>66432251</v>
      </c>
      <c r="F25" s="73">
        <f t="shared" si="4"/>
        <v>66432251</v>
      </c>
      <c r="G25" s="73">
        <f t="shared" si="4"/>
        <v>19757589</v>
      </c>
      <c r="H25" s="73">
        <f t="shared" si="4"/>
        <v>677711</v>
      </c>
      <c r="I25" s="73">
        <f t="shared" si="4"/>
        <v>142252</v>
      </c>
      <c r="J25" s="73">
        <f t="shared" si="4"/>
        <v>20577552</v>
      </c>
      <c r="K25" s="73">
        <f t="shared" si="4"/>
        <v>437416</v>
      </c>
      <c r="L25" s="73">
        <f t="shared" si="4"/>
        <v>1874101</v>
      </c>
      <c r="M25" s="73">
        <f t="shared" si="4"/>
        <v>15782887</v>
      </c>
      <c r="N25" s="73">
        <f t="shared" si="4"/>
        <v>18094404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38671956</v>
      </c>
      <c r="X25" s="73">
        <f t="shared" si="4"/>
        <v>43186805</v>
      </c>
      <c r="Y25" s="73">
        <f t="shared" si="4"/>
        <v>-4514849</v>
      </c>
      <c r="Z25" s="170">
        <f>+IF(X25&lt;&gt;0,+(Y25/X25)*100,0)</f>
        <v>-10.454232490687838</v>
      </c>
      <c r="AA25" s="168">
        <f>+AA5+AA9+AA15+AA19+AA24</f>
        <v>66432251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24926875</v>
      </c>
      <c r="D28" s="153">
        <f>SUM(D29:D31)</f>
        <v>0</v>
      </c>
      <c r="E28" s="154">
        <f t="shared" si="5"/>
        <v>38577582</v>
      </c>
      <c r="F28" s="100">
        <f t="shared" si="5"/>
        <v>38577582</v>
      </c>
      <c r="G28" s="100">
        <f t="shared" si="5"/>
        <v>2325782</v>
      </c>
      <c r="H28" s="100">
        <f t="shared" si="5"/>
        <v>3721588</v>
      </c>
      <c r="I28" s="100">
        <f t="shared" si="5"/>
        <v>3373450</v>
      </c>
      <c r="J28" s="100">
        <f t="shared" si="5"/>
        <v>9420820</v>
      </c>
      <c r="K28" s="100">
        <f t="shared" si="5"/>
        <v>2891227</v>
      </c>
      <c r="L28" s="100">
        <f t="shared" si="5"/>
        <v>3993282</v>
      </c>
      <c r="M28" s="100">
        <f t="shared" si="5"/>
        <v>2487510</v>
      </c>
      <c r="N28" s="100">
        <f t="shared" si="5"/>
        <v>9372019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18792839</v>
      </c>
      <c r="X28" s="100">
        <f t="shared" si="5"/>
        <v>19288890</v>
      </c>
      <c r="Y28" s="100">
        <f t="shared" si="5"/>
        <v>-496051</v>
      </c>
      <c r="Z28" s="137">
        <f>+IF(X28&lt;&gt;0,+(Y28/X28)*100,0)</f>
        <v>-2.571692824211243</v>
      </c>
      <c r="AA28" s="153">
        <f>SUM(AA29:AA31)</f>
        <v>38577582</v>
      </c>
    </row>
    <row r="29" spans="1:27" ht="12.75">
      <c r="A29" s="138" t="s">
        <v>75</v>
      </c>
      <c r="B29" s="136"/>
      <c r="C29" s="155">
        <v>18489577</v>
      </c>
      <c r="D29" s="155"/>
      <c r="E29" s="156">
        <v>16881010</v>
      </c>
      <c r="F29" s="60">
        <v>16881010</v>
      </c>
      <c r="G29" s="60">
        <v>1119271</v>
      </c>
      <c r="H29" s="60">
        <v>2026768</v>
      </c>
      <c r="I29" s="60">
        <v>1461958</v>
      </c>
      <c r="J29" s="60">
        <v>4607997</v>
      </c>
      <c r="K29" s="60">
        <v>1565083</v>
      </c>
      <c r="L29" s="60">
        <v>2205759</v>
      </c>
      <c r="M29" s="60">
        <v>1213616</v>
      </c>
      <c r="N29" s="60">
        <v>4984458</v>
      </c>
      <c r="O29" s="60"/>
      <c r="P29" s="60"/>
      <c r="Q29" s="60"/>
      <c r="R29" s="60"/>
      <c r="S29" s="60"/>
      <c r="T29" s="60"/>
      <c r="U29" s="60"/>
      <c r="V29" s="60"/>
      <c r="W29" s="60">
        <v>9592455</v>
      </c>
      <c r="X29" s="60">
        <v>8440548</v>
      </c>
      <c r="Y29" s="60">
        <v>1151907</v>
      </c>
      <c r="Z29" s="140">
        <v>13.65</v>
      </c>
      <c r="AA29" s="155">
        <v>16881010</v>
      </c>
    </row>
    <row r="30" spans="1:27" ht="12.75">
      <c r="A30" s="138" t="s">
        <v>76</v>
      </c>
      <c r="B30" s="136"/>
      <c r="C30" s="157">
        <v>-4030553</v>
      </c>
      <c r="D30" s="157"/>
      <c r="E30" s="158">
        <v>20227837</v>
      </c>
      <c r="F30" s="159">
        <v>20227837</v>
      </c>
      <c r="G30" s="159">
        <v>391057</v>
      </c>
      <c r="H30" s="159">
        <v>678458</v>
      </c>
      <c r="I30" s="159">
        <v>483761</v>
      </c>
      <c r="J30" s="159">
        <v>1553276</v>
      </c>
      <c r="K30" s="159">
        <v>350274</v>
      </c>
      <c r="L30" s="159">
        <v>575839</v>
      </c>
      <c r="M30" s="159">
        <v>343829</v>
      </c>
      <c r="N30" s="159">
        <v>1269942</v>
      </c>
      <c r="O30" s="159"/>
      <c r="P30" s="159"/>
      <c r="Q30" s="159"/>
      <c r="R30" s="159"/>
      <c r="S30" s="159"/>
      <c r="T30" s="159"/>
      <c r="U30" s="159"/>
      <c r="V30" s="159"/>
      <c r="W30" s="159">
        <v>2823218</v>
      </c>
      <c r="X30" s="159">
        <v>10113960</v>
      </c>
      <c r="Y30" s="159">
        <v>-7290742</v>
      </c>
      <c r="Z30" s="141">
        <v>-72.09</v>
      </c>
      <c r="AA30" s="157">
        <v>20227837</v>
      </c>
    </row>
    <row r="31" spans="1:27" ht="12.75">
      <c r="A31" s="138" t="s">
        <v>77</v>
      </c>
      <c r="B31" s="136"/>
      <c r="C31" s="155">
        <v>10467851</v>
      </c>
      <c r="D31" s="155"/>
      <c r="E31" s="156">
        <v>1468735</v>
      </c>
      <c r="F31" s="60">
        <v>1468735</v>
      </c>
      <c r="G31" s="60">
        <v>815454</v>
      </c>
      <c r="H31" s="60">
        <v>1016362</v>
      </c>
      <c r="I31" s="60">
        <v>1427731</v>
      </c>
      <c r="J31" s="60">
        <v>3259547</v>
      </c>
      <c r="K31" s="60">
        <v>975870</v>
      </c>
      <c r="L31" s="60">
        <v>1211684</v>
      </c>
      <c r="M31" s="60">
        <v>930065</v>
      </c>
      <c r="N31" s="60">
        <v>3117619</v>
      </c>
      <c r="O31" s="60"/>
      <c r="P31" s="60"/>
      <c r="Q31" s="60"/>
      <c r="R31" s="60"/>
      <c r="S31" s="60"/>
      <c r="T31" s="60"/>
      <c r="U31" s="60"/>
      <c r="V31" s="60"/>
      <c r="W31" s="60">
        <v>6377166</v>
      </c>
      <c r="X31" s="60">
        <v>734382</v>
      </c>
      <c r="Y31" s="60">
        <v>5642784</v>
      </c>
      <c r="Z31" s="140">
        <v>768.37</v>
      </c>
      <c r="AA31" s="155">
        <v>1468735</v>
      </c>
    </row>
    <row r="32" spans="1:27" ht="12.75">
      <c r="A32" s="135" t="s">
        <v>78</v>
      </c>
      <c r="B32" s="136"/>
      <c r="C32" s="153">
        <f aca="true" t="shared" si="6" ref="C32:Y32">SUM(C33:C37)</f>
        <v>8972775</v>
      </c>
      <c r="D32" s="153">
        <f>SUM(D33:D37)</f>
        <v>0</v>
      </c>
      <c r="E32" s="154">
        <f t="shared" si="6"/>
        <v>10447620</v>
      </c>
      <c r="F32" s="100">
        <f t="shared" si="6"/>
        <v>10447620</v>
      </c>
      <c r="G32" s="100">
        <f t="shared" si="6"/>
        <v>703013</v>
      </c>
      <c r="H32" s="100">
        <f t="shared" si="6"/>
        <v>799092</v>
      </c>
      <c r="I32" s="100">
        <f t="shared" si="6"/>
        <v>794815</v>
      </c>
      <c r="J32" s="100">
        <f t="shared" si="6"/>
        <v>2296920</v>
      </c>
      <c r="K32" s="100">
        <f t="shared" si="6"/>
        <v>733240</v>
      </c>
      <c r="L32" s="100">
        <f t="shared" si="6"/>
        <v>1079022</v>
      </c>
      <c r="M32" s="100">
        <f t="shared" si="6"/>
        <v>697285</v>
      </c>
      <c r="N32" s="100">
        <f t="shared" si="6"/>
        <v>2509547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4806467</v>
      </c>
      <c r="X32" s="100">
        <f t="shared" si="6"/>
        <v>5223840</v>
      </c>
      <c r="Y32" s="100">
        <f t="shared" si="6"/>
        <v>-417373</v>
      </c>
      <c r="Z32" s="137">
        <f>+IF(X32&lt;&gt;0,+(Y32/X32)*100,0)</f>
        <v>-7.989773806242151</v>
      </c>
      <c r="AA32" s="153">
        <f>SUM(AA33:AA37)</f>
        <v>10447620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4533447</v>
      </c>
      <c r="D35" s="155"/>
      <c r="E35" s="156">
        <v>4940407</v>
      </c>
      <c r="F35" s="60">
        <v>4940407</v>
      </c>
      <c r="G35" s="60">
        <v>322069</v>
      </c>
      <c r="H35" s="60">
        <v>356340</v>
      </c>
      <c r="I35" s="60">
        <v>341809</v>
      </c>
      <c r="J35" s="60">
        <v>1020218</v>
      </c>
      <c r="K35" s="60">
        <v>333622</v>
      </c>
      <c r="L35" s="60">
        <v>486441</v>
      </c>
      <c r="M35" s="60">
        <v>315043</v>
      </c>
      <c r="N35" s="60">
        <v>1135106</v>
      </c>
      <c r="O35" s="60"/>
      <c r="P35" s="60"/>
      <c r="Q35" s="60"/>
      <c r="R35" s="60"/>
      <c r="S35" s="60"/>
      <c r="T35" s="60"/>
      <c r="U35" s="60"/>
      <c r="V35" s="60"/>
      <c r="W35" s="60">
        <v>2155324</v>
      </c>
      <c r="X35" s="60">
        <v>2470218</v>
      </c>
      <c r="Y35" s="60">
        <v>-314894</v>
      </c>
      <c r="Z35" s="140">
        <v>-12.75</v>
      </c>
      <c r="AA35" s="155">
        <v>4940407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4439328</v>
      </c>
      <c r="D37" s="157"/>
      <c r="E37" s="158">
        <v>5507213</v>
      </c>
      <c r="F37" s="159">
        <v>5507213</v>
      </c>
      <c r="G37" s="159">
        <v>380944</v>
      </c>
      <c r="H37" s="159">
        <v>442752</v>
      </c>
      <c r="I37" s="159">
        <v>453006</v>
      </c>
      <c r="J37" s="159">
        <v>1276702</v>
      </c>
      <c r="K37" s="159">
        <v>399618</v>
      </c>
      <c r="L37" s="159">
        <v>592581</v>
      </c>
      <c r="M37" s="159">
        <v>382242</v>
      </c>
      <c r="N37" s="159">
        <v>1374441</v>
      </c>
      <c r="O37" s="159"/>
      <c r="P37" s="159"/>
      <c r="Q37" s="159"/>
      <c r="R37" s="159"/>
      <c r="S37" s="159"/>
      <c r="T37" s="159"/>
      <c r="U37" s="159"/>
      <c r="V37" s="159"/>
      <c r="W37" s="159">
        <v>2651143</v>
      </c>
      <c r="X37" s="159">
        <v>2753622</v>
      </c>
      <c r="Y37" s="159">
        <v>-102479</v>
      </c>
      <c r="Z37" s="141">
        <v>-3.72</v>
      </c>
      <c r="AA37" s="157">
        <v>5507213</v>
      </c>
    </row>
    <row r="38" spans="1:27" ht="12.75">
      <c r="A38" s="135" t="s">
        <v>84</v>
      </c>
      <c r="B38" s="142"/>
      <c r="C38" s="153">
        <f aca="true" t="shared" si="7" ref="C38:Y38">SUM(C39:C41)</f>
        <v>10500169</v>
      </c>
      <c r="D38" s="153">
        <f>SUM(D39:D41)</f>
        <v>0</v>
      </c>
      <c r="E38" s="154">
        <f t="shared" si="7"/>
        <v>18966672</v>
      </c>
      <c r="F38" s="100">
        <f t="shared" si="7"/>
        <v>18966672</v>
      </c>
      <c r="G38" s="100">
        <f t="shared" si="7"/>
        <v>588155</v>
      </c>
      <c r="H38" s="100">
        <f t="shared" si="7"/>
        <v>696273</v>
      </c>
      <c r="I38" s="100">
        <f t="shared" si="7"/>
        <v>510811</v>
      </c>
      <c r="J38" s="100">
        <f t="shared" si="7"/>
        <v>1795239</v>
      </c>
      <c r="K38" s="100">
        <f t="shared" si="7"/>
        <v>1077379</v>
      </c>
      <c r="L38" s="100">
        <f t="shared" si="7"/>
        <v>1430811</v>
      </c>
      <c r="M38" s="100">
        <f t="shared" si="7"/>
        <v>1285088</v>
      </c>
      <c r="N38" s="100">
        <f t="shared" si="7"/>
        <v>3793278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5588517</v>
      </c>
      <c r="X38" s="100">
        <f t="shared" si="7"/>
        <v>9483360</v>
      </c>
      <c r="Y38" s="100">
        <f t="shared" si="7"/>
        <v>-3894843</v>
      </c>
      <c r="Z38" s="137">
        <f>+IF(X38&lt;&gt;0,+(Y38/X38)*100,0)</f>
        <v>-41.0702852153667</v>
      </c>
      <c r="AA38" s="153">
        <f>SUM(AA39:AA41)</f>
        <v>18966672</v>
      </c>
    </row>
    <row r="39" spans="1:27" ht="12.75">
      <c r="A39" s="138" t="s">
        <v>85</v>
      </c>
      <c r="B39" s="136"/>
      <c r="C39" s="155">
        <v>8781716</v>
      </c>
      <c r="D39" s="155"/>
      <c r="E39" s="156">
        <v>9046920</v>
      </c>
      <c r="F39" s="60">
        <v>9046920</v>
      </c>
      <c r="G39" s="60">
        <v>341890</v>
      </c>
      <c r="H39" s="60">
        <v>403289</v>
      </c>
      <c r="I39" s="60">
        <v>357288</v>
      </c>
      <c r="J39" s="60">
        <v>1102467</v>
      </c>
      <c r="K39" s="60">
        <v>413330</v>
      </c>
      <c r="L39" s="60">
        <v>572297</v>
      </c>
      <c r="M39" s="60">
        <v>380671</v>
      </c>
      <c r="N39" s="60">
        <v>1366298</v>
      </c>
      <c r="O39" s="60"/>
      <c r="P39" s="60"/>
      <c r="Q39" s="60"/>
      <c r="R39" s="60"/>
      <c r="S39" s="60"/>
      <c r="T39" s="60"/>
      <c r="U39" s="60"/>
      <c r="V39" s="60"/>
      <c r="W39" s="60">
        <v>2468765</v>
      </c>
      <c r="X39" s="60">
        <v>4523472</v>
      </c>
      <c r="Y39" s="60">
        <v>-2054707</v>
      </c>
      <c r="Z39" s="140">
        <v>-45.42</v>
      </c>
      <c r="AA39" s="155">
        <v>9046920</v>
      </c>
    </row>
    <row r="40" spans="1:27" ht="12.75">
      <c r="A40" s="138" t="s">
        <v>86</v>
      </c>
      <c r="B40" s="136"/>
      <c r="C40" s="155"/>
      <c r="D40" s="155"/>
      <c r="E40" s="156">
        <v>918184</v>
      </c>
      <c r="F40" s="60">
        <v>918184</v>
      </c>
      <c r="G40" s="60">
        <v>71661</v>
      </c>
      <c r="H40" s="60">
        <v>71661</v>
      </c>
      <c r="I40" s="60">
        <v>-71661</v>
      </c>
      <c r="J40" s="60">
        <v>71661</v>
      </c>
      <c r="K40" s="60">
        <v>-71661</v>
      </c>
      <c r="L40" s="60">
        <v>70583</v>
      </c>
      <c r="M40" s="60">
        <v>70583</v>
      </c>
      <c r="N40" s="60">
        <v>69505</v>
      </c>
      <c r="O40" s="60"/>
      <c r="P40" s="60"/>
      <c r="Q40" s="60"/>
      <c r="R40" s="60"/>
      <c r="S40" s="60"/>
      <c r="T40" s="60"/>
      <c r="U40" s="60"/>
      <c r="V40" s="60"/>
      <c r="W40" s="60">
        <v>141166</v>
      </c>
      <c r="X40" s="60">
        <v>459096</v>
      </c>
      <c r="Y40" s="60">
        <v>-317930</v>
      </c>
      <c r="Z40" s="140">
        <v>-69.25</v>
      </c>
      <c r="AA40" s="155">
        <v>918184</v>
      </c>
    </row>
    <row r="41" spans="1:27" ht="12.75">
      <c r="A41" s="138" t="s">
        <v>87</v>
      </c>
      <c r="B41" s="136"/>
      <c r="C41" s="155">
        <v>1718453</v>
      </c>
      <c r="D41" s="155"/>
      <c r="E41" s="156">
        <v>9001568</v>
      </c>
      <c r="F41" s="60">
        <v>9001568</v>
      </c>
      <c r="G41" s="60">
        <v>174604</v>
      </c>
      <c r="H41" s="60">
        <v>221323</v>
      </c>
      <c r="I41" s="60">
        <v>225184</v>
      </c>
      <c r="J41" s="60">
        <v>621111</v>
      </c>
      <c r="K41" s="60">
        <v>735710</v>
      </c>
      <c r="L41" s="60">
        <v>787931</v>
      </c>
      <c r="M41" s="60">
        <v>833834</v>
      </c>
      <c r="N41" s="60">
        <v>2357475</v>
      </c>
      <c r="O41" s="60"/>
      <c r="P41" s="60"/>
      <c r="Q41" s="60"/>
      <c r="R41" s="60"/>
      <c r="S41" s="60"/>
      <c r="T41" s="60"/>
      <c r="U41" s="60"/>
      <c r="V41" s="60"/>
      <c r="W41" s="60">
        <v>2978586</v>
      </c>
      <c r="X41" s="60">
        <v>4500792</v>
      </c>
      <c r="Y41" s="60">
        <v>-1522206</v>
      </c>
      <c r="Z41" s="140">
        <v>-33.82</v>
      </c>
      <c r="AA41" s="155">
        <v>9001568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1820334</v>
      </c>
      <c r="D47" s="153"/>
      <c r="E47" s="154">
        <v>2055774</v>
      </c>
      <c r="F47" s="100">
        <v>2055774</v>
      </c>
      <c r="G47" s="100">
        <v>123376</v>
      </c>
      <c r="H47" s="100">
        <v>152140</v>
      </c>
      <c r="I47" s="100">
        <v>144298</v>
      </c>
      <c r="J47" s="100">
        <v>419814</v>
      </c>
      <c r="K47" s="100">
        <v>143707</v>
      </c>
      <c r="L47" s="100">
        <v>262279</v>
      </c>
      <c r="M47" s="100">
        <v>128825</v>
      </c>
      <c r="N47" s="100">
        <v>534811</v>
      </c>
      <c r="O47" s="100"/>
      <c r="P47" s="100"/>
      <c r="Q47" s="100"/>
      <c r="R47" s="100"/>
      <c r="S47" s="100"/>
      <c r="T47" s="100"/>
      <c r="U47" s="100"/>
      <c r="V47" s="100"/>
      <c r="W47" s="100">
        <v>954625</v>
      </c>
      <c r="X47" s="100">
        <v>1027914</v>
      </c>
      <c r="Y47" s="100">
        <v>-73289</v>
      </c>
      <c r="Z47" s="137">
        <v>-7.13</v>
      </c>
      <c r="AA47" s="153">
        <v>2055774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46220153</v>
      </c>
      <c r="D48" s="168">
        <f>+D28+D32+D38+D42+D47</f>
        <v>0</v>
      </c>
      <c r="E48" s="169">
        <f t="shared" si="9"/>
        <v>70047648</v>
      </c>
      <c r="F48" s="73">
        <f t="shared" si="9"/>
        <v>70047648</v>
      </c>
      <c r="G48" s="73">
        <f t="shared" si="9"/>
        <v>3740326</v>
      </c>
      <c r="H48" s="73">
        <f t="shared" si="9"/>
        <v>5369093</v>
      </c>
      <c r="I48" s="73">
        <f t="shared" si="9"/>
        <v>4823374</v>
      </c>
      <c r="J48" s="73">
        <f t="shared" si="9"/>
        <v>13932793</v>
      </c>
      <c r="K48" s="73">
        <f t="shared" si="9"/>
        <v>4845553</v>
      </c>
      <c r="L48" s="73">
        <f t="shared" si="9"/>
        <v>6765394</v>
      </c>
      <c r="M48" s="73">
        <f t="shared" si="9"/>
        <v>4598708</v>
      </c>
      <c r="N48" s="73">
        <f t="shared" si="9"/>
        <v>16209655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30142448</v>
      </c>
      <c r="X48" s="73">
        <f t="shared" si="9"/>
        <v>35024004</v>
      </c>
      <c r="Y48" s="73">
        <f t="shared" si="9"/>
        <v>-4881556</v>
      </c>
      <c r="Z48" s="170">
        <f>+IF(X48&lt;&gt;0,+(Y48/X48)*100,0)</f>
        <v>-13.937743954117868</v>
      </c>
      <c r="AA48" s="168">
        <f>+AA28+AA32+AA38+AA42+AA47</f>
        <v>70047648</v>
      </c>
    </row>
    <row r="49" spans="1:27" ht="12.75">
      <c r="A49" s="148" t="s">
        <v>49</v>
      </c>
      <c r="B49" s="149"/>
      <c r="C49" s="171">
        <f aca="true" t="shared" si="10" ref="C49:Y49">+C25-C48</f>
        <v>3211617</v>
      </c>
      <c r="D49" s="171">
        <f>+D25-D48</f>
        <v>0</v>
      </c>
      <c r="E49" s="172">
        <f t="shared" si="10"/>
        <v>-3615397</v>
      </c>
      <c r="F49" s="173">
        <f t="shared" si="10"/>
        <v>-3615397</v>
      </c>
      <c r="G49" s="173">
        <f t="shared" si="10"/>
        <v>16017263</v>
      </c>
      <c r="H49" s="173">
        <f t="shared" si="10"/>
        <v>-4691382</v>
      </c>
      <c r="I49" s="173">
        <f t="shared" si="10"/>
        <v>-4681122</v>
      </c>
      <c r="J49" s="173">
        <f t="shared" si="10"/>
        <v>6644759</v>
      </c>
      <c r="K49" s="173">
        <f t="shared" si="10"/>
        <v>-4408137</v>
      </c>
      <c r="L49" s="173">
        <f t="shared" si="10"/>
        <v>-4891293</v>
      </c>
      <c r="M49" s="173">
        <f t="shared" si="10"/>
        <v>11184179</v>
      </c>
      <c r="N49" s="173">
        <f t="shared" si="10"/>
        <v>1884749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8529508</v>
      </c>
      <c r="X49" s="173">
        <f>IF(F25=F48,0,X25-X48)</f>
        <v>8162801</v>
      </c>
      <c r="Y49" s="173">
        <f t="shared" si="10"/>
        <v>366707</v>
      </c>
      <c r="Z49" s="174">
        <f>+IF(X49&lt;&gt;0,+(Y49/X49)*100,0)</f>
        <v>4.4924162674062496</v>
      </c>
      <c r="AA49" s="171">
        <f>+AA25-AA48</f>
        <v>-3615397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1024966</v>
      </c>
      <c r="D12" s="155">
        <v>0</v>
      </c>
      <c r="E12" s="156">
        <v>937511</v>
      </c>
      <c r="F12" s="60">
        <v>937511</v>
      </c>
      <c r="G12" s="60">
        <v>98176</v>
      </c>
      <c r="H12" s="60">
        <v>98176</v>
      </c>
      <c r="I12" s="60">
        <v>91690</v>
      </c>
      <c r="J12" s="60">
        <v>288042</v>
      </c>
      <c r="K12" s="60">
        <v>91690</v>
      </c>
      <c r="L12" s="60">
        <v>91690</v>
      </c>
      <c r="M12" s="60">
        <v>0</v>
      </c>
      <c r="N12" s="60">
        <v>183380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471422</v>
      </c>
      <c r="X12" s="60">
        <v>468762</v>
      </c>
      <c r="Y12" s="60">
        <v>2660</v>
      </c>
      <c r="Z12" s="140">
        <v>0.57</v>
      </c>
      <c r="AA12" s="155">
        <v>937511</v>
      </c>
    </row>
    <row r="13" spans="1:27" ht="12.75">
      <c r="A13" s="181" t="s">
        <v>109</v>
      </c>
      <c r="B13" s="185"/>
      <c r="C13" s="155">
        <v>1087176</v>
      </c>
      <c r="D13" s="155">
        <v>0</v>
      </c>
      <c r="E13" s="156">
        <v>3020000</v>
      </c>
      <c r="F13" s="60">
        <v>3020000</v>
      </c>
      <c r="G13" s="60">
        <v>3746</v>
      </c>
      <c r="H13" s="60">
        <v>49194</v>
      </c>
      <c r="I13" s="60">
        <v>44472</v>
      </c>
      <c r="J13" s="60">
        <v>97412</v>
      </c>
      <c r="K13" s="60">
        <v>50653</v>
      </c>
      <c r="L13" s="60">
        <v>50093</v>
      </c>
      <c r="M13" s="60">
        <v>37839</v>
      </c>
      <c r="N13" s="60">
        <v>138585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235997</v>
      </c>
      <c r="X13" s="60">
        <v>1510002</v>
      </c>
      <c r="Y13" s="60">
        <v>-1274005</v>
      </c>
      <c r="Z13" s="140">
        <v>-84.37</v>
      </c>
      <c r="AA13" s="155">
        <v>3020000</v>
      </c>
    </row>
    <row r="14" spans="1:27" ht="12.75">
      <c r="A14" s="181" t="s">
        <v>110</v>
      </c>
      <c r="B14" s="185"/>
      <c r="C14" s="155">
        <v>89723</v>
      </c>
      <c r="D14" s="155">
        <v>0</v>
      </c>
      <c r="E14" s="156">
        <v>60000</v>
      </c>
      <c r="F14" s="60">
        <v>60000</v>
      </c>
      <c r="G14" s="60">
        <v>8667</v>
      </c>
      <c r="H14" s="60">
        <v>6273</v>
      </c>
      <c r="I14" s="60">
        <v>6090</v>
      </c>
      <c r="J14" s="60">
        <v>21030</v>
      </c>
      <c r="K14" s="60">
        <v>5786</v>
      </c>
      <c r="L14" s="60">
        <v>5728</v>
      </c>
      <c r="M14" s="60">
        <v>0</v>
      </c>
      <c r="N14" s="60">
        <v>11514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32544</v>
      </c>
      <c r="X14" s="60">
        <v>30000</v>
      </c>
      <c r="Y14" s="60">
        <v>2544</v>
      </c>
      <c r="Z14" s="140">
        <v>8.48</v>
      </c>
      <c r="AA14" s="155">
        <v>60000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5000</v>
      </c>
      <c r="F16" s="60">
        <v>5000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2502</v>
      </c>
      <c r="Y16" s="60">
        <v>-2502</v>
      </c>
      <c r="Z16" s="140">
        <v>-100</v>
      </c>
      <c r="AA16" s="155">
        <v>5000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303503</v>
      </c>
      <c r="D18" s="155">
        <v>0</v>
      </c>
      <c r="E18" s="156">
        <v>9001568</v>
      </c>
      <c r="F18" s="60">
        <v>9001568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1220000</v>
      </c>
      <c r="M18" s="60">
        <v>0</v>
      </c>
      <c r="N18" s="60">
        <v>1220000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1220000</v>
      </c>
      <c r="X18" s="60">
        <v>4500786</v>
      </c>
      <c r="Y18" s="60">
        <v>-3280786</v>
      </c>
      <c r="Z18" s="140">
        <v>-72.89</v>
      </c>
      <c r="AA18" s="155">
        <v>9001568</v>
      </c>
    </row>
    <row r="19" spans="1:27" ht="12.75">
      <c r="A19" s="181" t="s">
        <v>34</v>
      </c>
      <c r="B19" s="185"/>
      <c r="C19" s="155">
        <v>44792364</v>
      </c>
      <c r="D19" s="155">
        <v>0</v>
      </c>
      <c r="E19" s="156">
        <v>51376000</v>
      </c>
      <c r="F19" s="60">
        <v>51376000</v>
      </c>
      <c r="G19" s="60">
        <v>19647000</v>
      </c>
      <c r="H19" s="60">
        <v>524068</v>
      </c>
      <c r="I19" s="60">
        <v>0</v>
      </c>
      <c r="J19" s="60">
        <v>20171068</v>
      </c>
      <c r="K19" s="60">
        <v>289287</v>
      </c>
      <c r="L19" s="60">
        <v>246889</v>
      </c>
      <c r="M19" s="60">
        <v>15646736</v>
      </c>
      <c r="N19" s="60">
        <v>16182912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36353980</v>
      </c>
      <c r="X19" s="60">
        <v>35658665</v>
      </c>
      <c r="Y19" s="60">
        <v>695315</v>
      </c>
      <c r="Z19" s="140">
        <v>1.95</v>
      </c>
      <c r="AA19" s="155">
        <v>51376000</v>
      </c>
    </row>
    <row r="20" spans="1:27" ht="12.75">
      <c r="A20" s="181" t="s">
        <v>35</v>
      </c>
      <c r="B20" s="185"/>
      <c r="C20" s="155">
        <v>883764</v>
      </c>
      <c r="D20" s="155">
        <v>0</v>
      </c>
      <c r="E20" s="156">
        <v>2032172</v>
      </c>
      <c r="F20" s="54">
        <v>2032172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259701</v>
      </c>
      <c r="M20" s="54">
        <v>98312</v>
      </c>
      <c r="N20" s="54">
        <v>358013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358013</v>
      </c>
      <c r="X20" s="54">
        <v>1016088</v>
      </c>
      <c r="Y20" s="54">
        <v>-658075</v>
      </c>
      <c r="Z20" s="184">
        <v>-64.77</v>
      </c>
      <c r="AA20" s="130">
        <v>2032172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48181496</v>
      </c>
      <c r="D22" s="188">
        <f>SUM(D5:D21)</f>
        <v>0</v>
      </c>
      <c r="E22" s="189">
        <f t="shared" si="0"/>
        <v>66432251</v>
      </c>
      <c r="F22" s="190">
        <f t="shared" si="0"/>
        <v>66432251</v>
      </c>
      <c r="G22" s="190">
        <f t="shared" si="0"/>
        <v>19757589</v>
      </c>
      <c r="H22" s="190">
        <f t="shared" si="0"/>
        <v>677711</v>
      </c>
      <c r="I22" s="190">
        <f t="shared" si="0"/>
        <v>142252</v>
      </c>
      <c r="J22" s="190">
        <f t="shared" si="0"/>
        <v>20577552</v>
      </c>
      <c r="K22" s="190">
        <f t="shared" si="0"/>
        <v>437416</v>
      </c>
      <c r="L22" s="190">
        <f t="shared" si="0"/>
        <v>1874101</v>
      </c>
      <c r="M22" s="190">
        <f t="shared" si="0"/>
        <v>15782887</v>
      </c>
      <c r="N22" s="190">
        <f t="shared" si="0"/>
        <v>18094404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38671956</v>
      </c>
      <c r="X22" s="190">
        <f t="shared" si="0"/>
        <v>43186805</v>
      </c>
      <c r="Y22" s="190">
        <f t="shared" si="0"/>
        <v>-4514849</v>
      </c>
      <c r="Z22" s="191">
        <f>+IF(X22&lt;&gt;0,+(Y22/X22)*100,0)</f>
        <v>-10.454232490687838</v>
      </c>
      <c r="AA22" s="188">
        <f>SUM(AA5:AA21)</f>
        <v>66432251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30523325</v>
      </c>
      <c r="D25" s="155">
        <v>0</v>
      </c>
      <c r="E25" s="156">
        <v>38312422</v>
      </c>
      <c r="F25" s="60">
        <v>38312422</v>
      </c>
      <c r="G25" s="60">
        <v>2765724</v>
      </c>
      <c r="H25" s="60">
        <v>3075231</v>
      </c>
      <c r="I25" s="60">
        <v>2843396</v>
      </c>
      <c r="J25" s="60">
        <v>8684351</v>
      </c>
      <c r="K25" s="60">
        <v>2809469</v>
      </c>
      <c r="L25" s="60">
        <v>4481282</v>
      </c>
      <c r="M25" s="60">
        <v>3006618</v>
      </c>
      <c r="N25" s="60">
        <v>10297369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18981720</v>
      </c>
      <c r="X25" s="60">
        <v>19205928</v>
      </c>
      <c r="Y25" s="60">
        <v>-224208</v>
      </c>
      <c r="Z25" s="140">
        <v>-1.17</v>
      </c>
      <c r="AA25" s="155">
        <v>38312422</v>
      </c>
    </row>
    <row r="26" spans="1:27" ht="12.75">
      <c r="A26" s="183" t="s">
        <v>38</v>
      </c>
      <c r="B26" s="182"/>
      <c r="C26" s="155">
        <v>2969987</v>
      </c>
      <c r="D26" s="155">
        <v>0</v>
      </c>
      <c r="E26" s="156">
        <v>3109720</v>
      </c>
      <c r="F26" s="60">
        <v>3109720</v>
      </c>
      <c r="G26" s="60">
        <v>257857</v>
      </c>
      <c r="H26" s="60">
        <v>257857</v>
      </c>
      <c r="I26" s="60">
        <v>257857</v>
      </c>
      <c r="J26" s="60">
        <v>773571</v>
      </c>
      <c r="K26" s="60">
        <v>257857</v>
      </c>
      <c r="L26" s="60">
        <v>257857</v>
      </c>
      <c r="M26" s="60">
        <v>257857</v>
      </c>
      <c r="N26" s="60">
        <v>773571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1547142</v>
      </c>
      <c r="X26" s="60">
        <v>1554870</v>
      </c>
      <c r="Y26" s="60">
        <v>-7728</v>
      </c>
      <c r="Z26" s="140">
        <v>-0.5</v>
      </c>
      <c r="AA26" s="155">
        <v>3109720</v>
      </c>
    </row>
    <row r="27" spans="1:27" ht="12.75">
      <c r="A27" s="183" t="s">
        <v>118</v>
      </c>
      <c r="B27" s="182"/>
      <c r="C27" s="155">
        <v>-9344808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1733588</v>
      </c>
      <c r="D28" s="155">
        <v>0</v>
      </c>
      <c r="E28" s="156">
        <v>1373400</v>
      </c>
      <c r="F28" s="60">
        <v>1373400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686712</v>
      </c>
      <c r="Y28" s="60">
        <v>-686712</v>
      </c>
      <c r="Z28" s="140">
        <v>-100</v>
      </c>
      <c r="AA28" s="155">
        <v>1373400</v>
      </c>
    </row>
    <row r="29" spans="1:27" ht="12.75">
      <c r="A29" s="183" t="s">
        <v>40</v>
      </c>
      <c r="B29" s="182"/>
      <c r="C29" s="155">
        <v>1620373</v>
      </c>
      <c r="D29" s="155">
        <v>0</v>
      </c>
      <c r="E29" s="156">
        <v>100255</v>
      </c>
      <c r="F29" s="60">
        <v>100255</v>
      </c>
      <c r="G29" s="60">
        <v>13968</v>
      </c>
      <c r="H29" s="60">
        <v>13968</v>
      </c>
      <c r="I29" s="60">
        <v>13968</v>
      </c>
      <c r="J29" s="60">
        <v>41904</v>
      </c>
      <c r="K29" s="60">
        <v>13968</v>
      </c>
      <c r="L29" s="60">
        <v>13968</v>
      </c>
      <c r="M29" s="60">
        <v>13968</v>
      </c>
      <c r="N29" s="60">
        <v>41904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83808</v>
      </c>
      <c r="X29" s="60">
        <v>492</v>
      </c>
      <c r="Y29" s="60">
        <v>83316</v>
      </c>
      <c r="Z29" s="140">
        <v>16934.15</v>
      </c>
      <c r="AA29" s="155">
        <v>100255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558363</v>
      </c>
      <c r="F31" s="60">
        <v>558363</v>
      </c>
      <c r="G31" s="60">
        <v>994</v>
      </c>
      <c r="H31" s="60">
        <v>29015</v>
      </c>
      <c r="I31" s="60">
        <v>3518</v>
      </c>
      <c r="J31" s="60">
        <v>33527</v>
      </c>
      <c r="K31" s="60">
        <v>104067</v>
      </c>
      <c r="L31" s="60">
        <v>51733</v>
      </c>
      <c r="M31" s="60">
        <v>1212</v>
      </c>
      <c r="N31" s="60">
        <v>157012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190539</v>
      </c>
      <c r="X31" s="60">
        <v>279192</v>
      </c>
      <c r="Y31" s="60">
        <v>-88653</v>
      </c>
      <c r="Z31" s="140">
        <v>-31.75</v>
      </c>
      <c r="AA31" s="155">
        <v>558363</v>
      </c>
    </row>
    <row r="32" spans="1:27" ht="12.75">
      <c r="A32" s="183" t="s">
        <v>121</v>
      </c>
      <c r="B32" s="182"/>
      <c r="C32" s="155">
        <v>7223284</v>
      </c>
      <c r="D32" s="155">
        <v>0</v>
      </c>
      <c r="E32" s="156">
        <v>14720711</v>
      </c>
      <c r="F32" s="60">
        <v>14720711</v>
      </c>
      <c r="G32" s="60">
        <v>212191</v>
      </c>
      <c r="H32" s="60">
        <v>455197</v>
      </c>
      <c r="I32" s="60">
        <v>492598</v>
      </c>
      <c r="J32" s="60">
        <v>1159986</v>
      </c>
      <c r="K32" s="60">
        <v>653141</v>
      </c>
      <c r="L32" s="60">
        <v>540887</v>
      </c>
      <c r="M32" s="60">
        <v>759973</v>
      </c>
      <c r="N32" s="60">
        <v>1954001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3113987</v>
      </c>
      <c r="X32" s="60">
        <v>7360350</v>
      </c>
      <c r="Y32" s="60">
        <v>-4246363</v>
      </c>
      <c r="Z32" s="140">
        <v>-57.69</v>
      </c>
      <c r="AA32" s="155">
        <v>14720711</v>
      </c>
    </row>
    <row r="33" spans="1:27" ht="12.75">
      <c r="A33" s="183" t="s">
        <v>42</v>
      </c>
      <c r="B33" s="182"/>
      <c r="C33" s="155">
        <v>842951</v>
      </c>
      <c r="D33" s="155">
        <v>0</v>
      </c>
      <c r="E33" s="156">
        <v>120000</v>
      </c>
      <c r="F33" s="60">
        <v>120000</v>
      </c>
      <c r="G33" s="60">
        <v>17795</v>
      </c>
      <c r="H33" s="60">
        <v>35850</v>
      </c>
      <c r="I33" s="60">
        <v>53543</v>
      </c>
      <c r="J33" s="60">
        <v>107188</v>
      </c>
      <c r="K33" s="60">
        <v>31820</v>
      </c>
      <c r="L33" s="60">
        <v>1500</v>
      </c>
      <c r="M33" s="60">
        <v>71280</v>
      </c>
      <c r="N33" s="60">
        <v>104600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211788</v>
      </c>
      <c r="X33" s="60">
        <v>60000</v>
      </c>
      <c r="Y33" s="60">
        <v>151788</v>
      </c>
      <c r="Z33" s="140">
        <v>252.98</v>
      </c>
      <c r="AA33" s="155">
        <v>120000</v>
      </c>
    </row>
    <row r="34" spans="1:27" ht="12.75">
      <c r="A34" s="183" t="s">
        <v>43</v>
      </c>
      <c r="B34" s="182"/>
      <c r="C34" s="155">
        <v>10650835</v>
      </c>
      <c r="D34" s="155">
        <v>0</v>
      </c>
      <c r="E34" s="156">
        <v>11752777</v>
      </c>
      <c r="F34" s="60">
        <v>11752777</v>
      </c>
      <c r="G34" s="60">
        <v>471797</v>
      </c>
      <c r="H34" s="60">
        <v>1501975</v>
      </c>
      <c r="I34" s="60">
        <v>1158494</v>
      </c>
      <c r="J34" s="60">
        <v>3132266</v>
      </c>
      <c r="K34" s="60">
        <v>975231</v>
      </c>
      <c r="L34" s="60">
        <v>1418167</v>
      </c>
      <c r="M34" s="60">
        <v>487800</v>
      </c>
      <c r="N34" s="60">
        <v>2881198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6013464</v>
      </c>
      <c r="X34" s="60">
        <v>5876460</v>
      </c>
      <c r="Y34" s="60">
        <v>137004</v>
      </c>
      <c r="Z34" s="140">
        <v>2.33</v>
      </c>
      <c r="AA34" s="155">
        <v>11752777</v>
      </c>
    </row>
    <row r="35" spans="1:27" ht="12.75">
      <c r="A35" s="181" t="s">
        <v>122</v>
      </c>
      <c r="B35" s="185"/>
      <c r="C35" s="155">
        <v>618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46220153</v>
      </c>
      <c r="D36" s="188">
        <f>SUM(D25:D35)</f>
        <v>0</v>
      </c>
      <c r="E36" s="189">
        <f t="shared" si="1"/>
        <v>70047648</v>
      </c>
      <c r="F36" s="190">
        <f t="shared" si="1"/>
        <v>70047648</v>
      </c>
      <c r="G36" s="190">
        <f t="shared" si="1"/>
        <v>3740326</v>
      </c>
      <c r="H36" s="190">
        <f t="shared" si="1"/>
        <v>5369093</v>
      </c>
      <c r="I36" s="190">
        <f t="shared" si="1"/>
        <v>4823374</v>
      </c>
      <c r="J36" s="190">
        <f t="shared" si="1"/>
        <v>13932793</v>
      </c>
      <c r="K36" s="190">
        <f t="shared" si="1"/>
        <v>4845553</v>
      </c>
      <c r="L36" s="190">
        <f t="shared" si="1"/>
        <v>6765394</v>
      </c>
      <c r="M36" s="190">
        <f t="shared" si="1"/>
        <v>4598708</v>
      </c>
      <c r="N36" s="190">
        <f t="shared" si="1"/>
        <v>16209655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30142448</v>
      </c>
      <c r="X36" s="190">
        <f t="shared" si="1"/>
        <v>35024004</v>
      </c>
      <c r="Y36" s="190">
        <f t="shared" si="1"/>
        <v>-4881556</v>
      </c>
      <c r="Z36" s="191">
        <f>+IF(X36&lt;&gt;0,+(Y36/X36)*100,0)</f>
        <v>-13.937743954117868</v>
      </c>
      <c r="AA36" s="188">
        <f>SUM(AA25:AA35)</f>
        <v>70047648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1961343</v>
      </c>
      <c r="D38" s="199">
        <f>+D22-D36</f>
        <v>0</v>
      </c>
      <c r="E38" s="200">
        <f t="shared" si="2"/>
        <v>-3615397</v>
      </c>
      <c r="F38" s="106">
        <f t="shared" si="2"/>
        <v>-3615397</v>
      </c>
      <c r="G38" s="106">
        <f t="shared" si="2"/>
        <v>16017263</v>
      </c>
      <c r="H38" s="106">
        <f t="shared" si="2"/>
        <v>-4691382</v>
      </c>
      <c r="I38" s="106">
        <f t="shared" si="2"/>
        <v>-4681122</v>
      </c>
      <c r="J38" s="106">
        <f t="shared" si="2"/>
        <v>6644759</v>
      </c>
      <c r="K38" s="106">
        <f t="shared" si="2"/>
        <v>-4408137</v>
      </c>
      <c r="L38" s="106">
        <f t="shared" si="2"/>
        <v>-4891293</v>
      </c>
      <c r="M38" s="106">
        <f t="shared" si="2"/>
        <v>11184179</v>
      </c>
      <c r="N38" s="106">
        <f t="shared" si="2"/>
        <v>1884749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8529508</v>
      </c>
      <c r="X38" s="106">
        <f>IF(F22=F36,0,X22-X36)</f>
        <v>8162801</v>
      </c>
      <c r="Y38" s="106">
        <f t="shared" si="2"/>
        <v>366707</v>
      </c>
      <c r="Z38" s="201">
        <f>+IF(X38&lt;&gt;0,+(Y38/X38)*100,0)</f>
        <v>4.4924162674062496</v>
      </c>
      <c r="AA38" s="199">
        <f>+AA22-AA36</f>
        <v>-3615397</v>
      </c>
    </row>
    <row r="39" spans="1:27" ht="12.75">
      <c r="A39" s="181" t="s">
        <v>46</v>
      </c>
      <c r="B39" s="185"/>
      <c r="C39" s="155">
        <v>1250274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3211617</v>
      </c>
      <c r="D42" s="206">
        <f>SUM(D38:D41)</f>
        <v>0</v>
      </c>
      <c r="E42" s="207">
        <f t="shared" si="3"/>
        <v>-3615397</v>
      </c>
      <c r="F42" s="88">
        <f t="shared" si="3"/>
        <v>-3615397</v>
      </c>
      <c r="G42" s="88">
        <f t="shared" si="3"/>
        <v>16017263</v>
      </c>
      <c r="H42" s="88">
        <f t="shared" si="3"/>
        <v>-4691382</v>
      </c>
      <c r="I42" s="88">
        <f t="shared" si="3"/>
        <v>-4681122</v>
      </c>
      <c r="J42" s="88">
        <f t="shared" si="3"/>
        <v>6644759</v>
      </c>
      <c r="K42" s="88">
        <f t="shared" si="3"/>
        <v>-4408137</v>
      </c>
      <c r="L42" s="88">
        <f t="shared" si="3"/>
        <v>-4891293</v>
      </c>
      <c r="M42" s="88">
        <f t="shared" si="3"/>
        <v>11184179</v>
      </c>
      <c r="N42" s="88">
        <f t="shared" si="3"/>
        <v>1884749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8529508</v>
      </c>
      <c r="X42" s="88">
        <f t="shared" si="3"/>
        <v>8162801</v>
      </c>
      <c r="Y42" s="88">
        <f t="shared" si="3"/>
        <v>366707</v>
      </c>
      <c r="Z42" s="208">
        <f>+IF(X42&lt;&gt;0,+(Y42/X42)*100,0)</f>
        <v>4.4924162674062496</v>
      </c>
      <c r="AA42" s="206">
        <f>SUM(AA38:AA41)</f>
        <v>-3615397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3211617</v>
      </c>
      <c r="D44" s="210">
        <f>+D42-D43</f>
        <v>0</v>
      </c>
      <c r="E44" s="211">
        <f t="shared" si="4"/>
        <v>-3615397</v>
      </c>
      <c r="F44" s="77">
        <f t="shared" si="4"/>
        <v>-3615397</v>
      </c>
      <c r="G44" s="77">
        <f t="shared" si="4"/>
        <v>16017263</v>
      </c>
      <c r="H44" s="77">
        <f t="shared" si="4"/>
        <v>-4691382</v>
      </c>
      <c r="I44" s="77">
        <f t="shared" si="4"/>
        <v>-4681122</v>
      </c>
      <c r="J44" s="77">
        <f t="shared" si="4"/>
        <v>6644759</v>
      </c>
      <c r="K44" s="77">
        <f t="shared" si="4"/>
        <v>-4408137</v>
      </c>
      <c r="L44" s="77">
        <f t="shared" si="4"/>
        <v>-4891293</v>
      </c>
      <c r="M44" s="77">
        <f t="shared" si="4"/>
        <v>11184179</v>
      </c>
      <c r="N44" s="77">
        <f t="shared" si="4"/>
        <v>1884749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8529508</v>
      </c>
      <c r="X44" s="77">
        <f t="shared" si="4"/>
        <v>8162801</v>
      </c>
      <c r="Y44" s="77">
        <f t="shared" si="4"/>
        <v>366707</v>
      </c>
      <c r="Z44" s="212">
        <f>+IF(X44&lt;&gt;0,+(Y44/X44)*100,0)</f>
        <v>4.4924162674062496</v>
      </c>
      <c r="AA44" s="210">
        <f>+AA42-AA43</f>
        <v>-3615397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3211617</v>
      </c>
      <c r="D46" s="206">
        <f>SUM(D44:D45)</f>
        <v>0</v>
      </c>
      <c r="E46" s="207">
        <f t="shared" si="5"/>
        <v>-3615397</v>
      </c>
      <c r="F46" s="88">
        <f t="shared" si="5"/>
        <v>-3615397</v>
      </c>
      <c r="G46" s="88">
        <f t="shared" si="5"/>
        <v>16017263</v>
      </c>
      <c r="H46" s="88">
        <f t="shared" si="5"/>
        <v>-4691382</v>
      </c>
      <c r="I46" s="88">
        <f t="shared" si="5"/>
        <v>-4681122</v>
      </c>
      <c r="J46" s="88">
        <f t="shared" si="5"/>
        <v>6644759</v>
      </c>
      <c r="K46" s="88">
        <f t="shared" si="5"/>
        <v>-4408137</v>
      </c>
      <c r="L46" s="88">
        <f t="shared" si="5"/>
        <v>-4891293</v>
      </c>
      <c r="M46" s="88">
        <f t="shared" si="5"/>
        <v>11184179</v>
      </c>
      <c r="N46" s="88">
        <f t="shared" si="5"/>
        <v>1884749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8529508</v>
      </c>
      <c r="X46" s="88">
        <f t="shared" si="5"/>
        <v>8162801</v>
      </c>
      <c r="Y46" s="88">
        <f t="shared" si="5"/>
        <v>366707</v>
      </c>
      <c r="Z46" s="208">
        <f>+IF(X46&lt;&gt;0,+(Y46/X46)*100,0)</f>
        <v>4.4924162674062496</v>
      </c>
      <c r="AA46" s="206">
        <f>SUM(AA44:AA45)</f>
        <v>-3615397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3211617</v>
      </c>
      <c r="D48" s="217">
        <f>SUM(D46:D47)</f>
        <v>0</v>
      </c>
      <c r="E48" s="218">
        <f t="shared" si="6"/>
        <v>-3615397</v>
      </c>
      <c r="F48" s="219">
        <f t="shared" si="6"/>
        <v>-3615397</v>
      </c>
      <c r="G48" s="219">
        <f t="shared" si="6"/>
        <v>16017263</v>
      </c>
      <c r="H48" s="220">
        <f t="shared" si="6"/>
        <v>-4691382</v>
      </c>
      <c r="I48" s="220">
        <f t="shared" si="6"/>
        <v>-4681122</v>
      </c>
      <c r="J48" s="220">
        <f t="shared" si="6"/>
        <v>6644759</v>
      </c>
      <c r="K48" s="220">
        <f t="shared" si="6"/>
        <v>-4408137</v>
      </c>
      <c r="L48" s="220">
        <f t="shared" si="6"/>
        <v>-4891293</v>
      </c>
      <c r="M48" s="219">
        <f t="shared" si="6"/>
        <v>11184179</v>
      </c>
      <c r="N48" s="219">
        <f t="shared" si="6"/>
        <v>1884749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8529508</v>
      </c>
      <c r="X48" s="220">
        <f t="shared" si="6"/>
        <v>8162801</v>
      </c>
      <c r="Y48" s="220">
        <f t="shared" si="6"/>
        <v>366707</v>
      </c>
      <c r="Z48" s="221">
        <f>+IF(X48&lt;&gt;0,+(Y48/X48)*100,0)</f>
        <v>4.4924162674062496</v>
      </c>
      <c r="AA48" s="222">
        <f>SUM(AA46:AA47)</f>
        <v>-3615397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90017</v>
      </c>
      <c r="D5" s="153">
        <f>SUM(D6:D8)</f>
        <v>0</v>
      </c>
      <c r="E5" s="154">
        <f t="shared" si="0"/>
        <v>2755140</v>
      </c>
      <c r="F5" s="100">
        <f t="shared" si="0"/>
        <v>2755140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1509389</v>
      </c>
      <c r="L5" s="100">
        <f t="shared" si="0"/>
        <v>785733</v>
      </c>
      <c r="M5" s="100">
        <f t="shared" si="0"/>
        <v>291913</v>
      </c>
      <c r="N5" s="100">
        <f t="shared" si="0"/>
        <v>2587035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2587035</v>
      </c>
      <c r="X5" s="100">
        <f t="shared" si="0"/>
        <v>1377576</v>
      </c>
      <c r="Y5" s="100">
        <f t="shared" si="0"/>
        <v>1209459</v>
      </c>
      <c r="Z5" s="137">
        <f>+IF(X5&lt;&gt;0,+(Y5/X5)*100,0)</f>
        <v>87.7961724071848</v>
      </c>
      <c r="AA5" s="153">
        <f>SUM(AA6:AA8)</f>
        <v>2755140</v>
      </c>
    </row>
    <row r="6" spans="1:27" ht="12.75">
      <c r="A6" s="138" t="s">
        <v>75</v>
      </c>
      <c r="B6" s="136"/>
      <c r="C6" s="155">
        <v>47643</v>
      </c>
      <c r="D6" s="155"/>
      <c r="E6" s="156">
        <v>15000</v>
      </c>
      <c r="F6" s="60">
        <v>15000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7500</v>
      </c>
      <c r="Y6" s="60">
        <v>-7500</v>
      </c>
      <c r="Z6" s="140">
        <v>-100</v>
      </c>
      <c r="AA6" s="62">
        <v>15000</v>
      </c>
    </row>
    <row r="7" spans="1:27" ht="12.75">
      <c r="A7" s="138" t="s">
        <v>76</v>
      </c>
      <c r="B7" s="136"/>
      <c r="C7" s="157">
        <v>10311</v>
      </c>
      <c r="D7" s="157"/>
      <c r="E7" s="158">
        <v>2740140</v>
      </c>
      <c r="F7" s="159">
        <v>2740140</v>
      </c>
      <c r="G7" s="159"/>
      <c r="H7" s="159"/>
      <c r="I7" s="159"/>
      <c r="J7" s="159"/>
      <c r="K7" s="159"/>
      <c r="L7" s="159"/>
      <c r="M7" s="159">
        <v>11436</v>
      </c>
      <c r="N7" s="159">
        <v>11436</v>
      </c>
      <c r="O7" s="159"/>
      <c r="P7" s="159"/>
      <c r="Q7" s="159"/>
      <c r="R7" s="159"/>
      <c r="S7" s="159"/>
      <c r="T7" s="159"/>
      <c r="U7" s="159"/>
      <c r="V7" s="159"/>
      <c r="W7" s="159">
        <v>11436</v>
      </c>
      <c r="X7" s="159">
        <v>1370076</v>
      </c>
      <c r="Y7" s="159">
        <v>-1358640</v>
      </c>
      <c r="Z7" s="141">
        <v>-99.17</v>
      </c>
      <c r="AA7" s="225">
        <v>2740140</v>
      </c>
    </row>
    <row r="8" spans="1:27" ht="12.75">
      <c r="A8" s="138" t="s">
        <v>77</v>
      </c>
      <c r="B8" s="136"/>
      <c r="C8" s="155">
        <v>32063</v>
      </c>
      <c r="D8" s="155"/>
      <c r="E8" s="156"/>
      <c r="F8" s="60"/>
      <c r="G8" s="60"/>
      <c r="H8" s="60"/>
      <c r="I8" s="60"/>
      <c r="J8" s="60"/>
      <c r="K8" s="60">
        <v>1509389</v>
      </c>
      <c r="L8" s="60">
        <v>785733</v>
      </c>
      <c r="M8" s="60">
        <v>280477</v>
      </c>
      <c r="N8" s="60">
        <v>2575599</v>
      </c>
      <c r="O8" s="60"/>
      <c r="P8" s="60"/>
      <c r="Q8" s="60"/>
      <c r="R8" s="60"/>
      <c r="S8" s="60"/>
      <c r="T8" s="60"/>
      <c r="U8" s="60"/>
      <c r="V8" s="60"/>
      <c r="W8" s="60">
        <v>2575599</v>
      </c>
      <c r="X8" s="60"/>
      <c r="Y8" s="60">
        <v>2575599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26418</v>
      </c>
      <c r="D9" s="153">
        <f>SUM(D10:D14)</f>
        <v>0</v>
      </c>
      <c r="E9" s="154">
        <f t="shared" si="1"/>
        <v>65000</v>
      </c>
      <c r="F9" s="100">
        <f t="shared" si="1"/>
        <v>65000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14047</v>
      </c>
      <c r="L9" s="100">
        <f t="shared" si="1"/>
        <v>6887</v>
      </c>
      <c r="M9" s="100">
        <f t="shared" si="1"/>
        <v>0</v>
      </c>
      <c r="N9" s="100">
        <f t="shared" si="1"/>
        <v>20934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20934</v>
      </c>
      <c r="X9" s="100">
        <f t="shared" si="1"/>
        <v>32502</v>
      </c>
      <c r="Y9" s="100">
        <f t="shared" si="1"/>
        <v>-11568</v>
      </c>
      <c r="Z9" s="137">
        <f>+IF(X9&lt;&gt;0,+(Y9/X9)*100,0)</f>
        <v>-35.59165589809858</v>
      </c>
      <c r="AA9" s="102">
        <f>SUM(AA10:AA14)</f>
        <v>65000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26418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>
        <v>65000</v>
      </c>
      <c r="F14" s="159">
        <v>65000</v>
      </c>
      <c r="G14" s="159"/>
      <c r="H14" s="159"/>
      <c r="I14" s="159"/>
      <c r="J14" s="159"/>
      <c r="K14" s="159">
        <v>14047</v>
      </c>
      <c r="L14" s="159">
        <v>6887</v>
      </c>
      <c r="M14" s="159"/>
      <c r="N14" s="159">
        <v>20934</v>
      </c>
      <c r="O14" s="159"/>
      <c r="P14" s="159"/>
      <c r="Q14" s="159"/>
      <c r="R14" s="159"/>
      <c r="S14" s="159"/>
      <c r="T14" s="159"/>
      <c r="U14" s="159"/>
      <c r="V14" s="159"/>
      <c r="W14" s="159">
        <v>20934</v>
      </c>
      <c r="X14" s="159">
        <v>32502</v>
      </c>
      <c r="Y14" s="159">
        <v>-11568</v>
      </c>
      <c r="Z14" s="141">
        <v>-35.59</v>
      </c>
      <c r="AA14" s="225">
        <v>65000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116435</v>
      </c>
      <c r="D25" s="217">
        <f>+D5+D9+D15+D19+D24</f>
        <v>0</v>
      </c>
      <c r="E25" s="230">
        <f t="shared" si="4"/>
        <v>2820140</v>
      </c>
      <c r="F25" s="219">
        <f t="shared" si="4"/>
        <v>2820140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1523436</v>
      </c>
      <c r="L25" s="219">
        <f t="shared" si="4"/>
        <v>792620</v>
      </c>
      <c r="M25" s="219">
        <f t="shared" si="4"/>
        <v>291913</v>
      </c>
      <c r="N25" s="219">
        <f t="shared" si="4"/>
        <v>2607969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2607969</v>
      </c>
      <c r="X25" s="219">
        <f t="shared" si="4"/>
        <v>1410078</v>
      </c>
      <c r="Y25" s="219">
        <f t="shared" si="4"/>
        <v>1197891</v>
      </c>
      <c r="Z25" s="231">
        <f>+IF(X25&lt;&gt;0,+(Y25/X25)*100,0)</f>
        <v>84.95210903226629</v>
      </c>
      <c r="AA25" s="232">
        <f>+AA5+AA9+AA15+AA19+AA24</f>
        <v>2820140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>
        <v>26418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26418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90017</v>
      </c>
      <c r="D35" s="155"/>
      <c r="E35" s="156">
        <v>2820140</v>
      </c>
      <c r="F35" s="60">
        <v>2820140</v>
      </c>
      <c r="G35" s="60"/>
      <c r="H35" s="60"/>
      <c r="I35" s="60"/>
      <c r="J35" s="60"/>
      <c r="K35" s="60">
        <v>1523436</v>
      </c>
      <c r="L35" s="60">
        <v>792620</v>
      </c>
      <c r="M35" s="60">
        <v>291913</v>
      </c>
      <c r="N35" s="60">
        <v>2607969</v>
      </c>
      <c r="O35" s="60"/>
      <c r="P35" s="60"/>
      <c r="Q35" s="60"/>
      <c r="R35" s="60"/>
      <c r="S35" s="60"/>
      <c r="T35" s="60"/>
      <c r="U35" s="60"/>
      <c r="V35" s="60"/>
      <c r="W35" s="60">
        <v>2607969</v>
      </c>
      <c r="X35" s="60">
        <v>1410078</v>
      </c>
      <c r="Y35" s="60">
        <v>1197891</v>
      </c>
      <c r="Z35" s="140">
        <v>84.95</v>
      </c>
      <c r="AA35" s="62">
        <v>2820140</v>
      </c>
    </row>
    <row r="36" spans="1:27" ht="12.75">
      <c r="A36" s="238" t="s">
        <v>139</v>
      </c>
      <c r="B36" s="149"/>
      <c r="C36" s="222">
        <f aca="true" t="shared" si="6" ref="C36:Y36">SUM(C32:C35)</f>
        <v>116435</v>
      </c>
      <c r="D36" s="222">
        <f>SUM(D32:D35)</f>
        <v>0</v>
      </c>
      <c r="E36" s="218">
        <f t="shared" si="6"/>
        <v>2820140</v>
      </c>
      <c r="F36" s="220">
        <f t="shared" si="6"/>
        <v>2820140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1523436</v>
      </c>
      <c r="L36" s="220">
        <f t="shared" si="6"/>
        <v>792620</v>
      </c>
      <c r="M36" s="220">
        <f t="shared" si="6"/>
        <v>291913</v>
      </c>
      <c r="N36" s="220">
        <f t="shared" si="6"/>
        <v>2607969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2607969</v>
      </c>
      <c r="X36" s="220">
        <f t="shared" si="6"/>
        <v>1410078</v>
      </c>
      <c r="Y36" s="220">
        <f t="shared" si="6"/>
        <v>1197891</v>
      </c>
      <c r="Z36" s="221">
        <f>+IF(X36&lt;&gt;0,+(Y36/X36)*100,0)</f>
        <v>84.95210903226629</v>
      </c>
      <c r="AA36" s="239">
        <f>SUM(AA32:AA35)</f>
        <v>2820140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800198</v>
      </c>
      <c r="D6" s="155"/>
      <c r="E6" s="59">
        <v>10641958</v>
      </c>
      <c r="F6" s="60">
        <v>10641958</v>
      </c>
      <c r="G6" s="60">
        <v>1018700</v>
      </c>
      <c r="H6" s="60">
        <v>800199</v>
      </c>
      <c r="I6" s="60">
        <v>800199</v>
      </c>
      <c r="J6" s="60">
        <v>800199</v>
      </c>
      <c r="K6" s="60">
        <v>800199</v>
      </c>
      <c r="L6" s="60">
        <v>800199</v>
      </c>
      <c r="M6" s="60">
        <v>800199</v>
      </c>
      <c r="N6" s="60">
        <v>800199</v>
      </c>
      <c r="O6" s="60"/>
      <c r="P6" s="60"/>
      <c r="Q6" s="60"/>
      <c r="R6" s="60"/>
      <c r="S6" s="60"/>
      <c r="T6" s="60"/>
      <c r="U6" s="60"/>
      <c r="V6" s="60"/>
      <c r="W6" s="60">
        <v>800199</v>
      </c>
      <c r="X6" s="60">
        <v>5320979</v>
      </c>
      <c r="Y6" s="60">
        <v>-4520780</v>
      </c>
      <c r="Z6" s="140">
        <v>-84.96</v>
      </c>
      <c r="AA6" s="62">
        <v>10641958</v>
      </c>
    </row>
    <row r="7" spans="1:27" ht="12.75">
      <c r="A7" s="249" t="s">
        <v>144</v>
      </c>
      <c r="B7" s="182"/>
      <c r="C7" s="155">
        <v>10669152</v>
      </c>
      <c r="D7" s="155"/>
      <c r="E7" s="59"/>
      <c r="F7" s="60"/>
      <c r="G7" s="60">
        <v>33968399</v>
      </c>
      <c r="H7" s="60">
        <v>22101651</v>
      </c>
      <c r="I7" s="60">
        <v>17313915</v>
      </c>
      <c r="J7" s="60">
        <v>17313915</v>
      </c>
      <c r="K7" s="60">
        <v>11314076</v>
      </c>
      <c r="L7" s="60">
        <v>5630166</v>
      </c>
      <c r="M7" s="60">
        <v>16524405</v>
      </c>
      <c r="N7" s="60">
        <v>16524405</v>
      </c>
      <c r="O7" s="60"/>
      <c r="P7" s="60"/>
      <c r="Q7" s="60"/>
      <c r="R7" s="60"/>
      <c r="S7" s="60"/>
      <c r="T7" s="60"/>
      <c r="U7" s="60"/>
      <c r="V7" s="60"/>
      <c r="W7" s="60">
        <v>16524405</v>
      </c>
      <c r="X7" s="60"/>
      <c r="Y7" s="60">
        <v>16524405</v>
      </c>
      <c r="Z7" s="140"/>
      <c r="AA7" s="62"/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2235183</v>
      </c>
      <c r="D9" s="155"/>
      <c r="E9" s="59">
        <v>640000</v>
      </c>
      <c r="F9" s="60">
        <v>640000</v>
      </c>
      <c r="G9" s="60"/>
      <c r="H9" s="60">
        <v>2235182</v>
      </c>
      <c r="I9" s="60">
        <v>2235182</v>
      </c>
      <c r="J9" s="60">
        <v>2235182</v>
      </c>
      <c r="K9" s="60">
        <v>2235182</v>
      </c>
      <c r="L9" s="60">
        <v>2235182</v>
      </c>
      <c r="M9" s="60">
        <v>2235182</v>
      </c>
      <c r="N9" s="60">
        <v>2235182</v>
      </c>
      <c r="O9" s="60"/>
      <c r="P9" s="60"/>
      <c r="Q9" s="60"/>
      <c r="R9" s="60"/>
      <c r="S9" s="60"/>
      <c r="T9" s="60"/>
      <c r="U9" s="60"/>
      <c r="V9" s="60"/>
      <c r="W9" s="60">
        <v>2235182</v>
      </c>
      <c r="X9" s="60">
        <v>320000</v>
      </c>
      <c r="Y9" s="60">
        <v>1915182</v>
      </c>
      <c r="Z9" s="140">
        <v>598.49</v>
      </c>
      <c r="AA9" s="62">
        <v>640000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>
        <v>21836179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13704533</v>
      </c>
      <c r="D12" s="168">
        <f>SUM(D6:D11)</f>
        <v>0</v>
      </c>
      <c r="E12" s="72">
        <f t="shared" si="0"/>
        <v>11281958</v>
      </c>
      <c r="F12" s="73">
        <f t="shared" si="0"/>
        <v>11281958</v>
      </c>
      <c r="G12" s="73">
        <f t="shared" si="0"/>
        <v>56823278</v>
      </c>
      <c r="H12" s="73">
        <f t="shared" si="0"/>
        <v>25137032</v>
      </c>
      <c r="I12" s="73">
        <f t="shared" si="0"/>
        <v>20349296</v>
      </c>
      <c r="J12" s="73">
        <f t="shared" si="0"/>
        <v>20349296</v>
      </c>
      <c r="K12" s="73">
        <f t="shared" si="0"/>
        <v>14349457</v>
      </c>
      <c r="L12" s="73">
        <f t="shared" si="0"/>
        <v>8665547</v>
      </c>
      <c r="M12" s="73">
        <f t="shared" si="0"/>
        <v>19559786</v>
      </c>
      <c r="N12" s="73">
        <f t="shared" si="0"/>
        <v>19559786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19559786</v>
      </c>
      <c r="X12" s="73">
        <f t="shared" si="0"/>
        <v>5640979</v>
      </c>
      <c r="Y12" s="73">
        <f t="shared" si="0"/>
        <v>13918807</v>
      </c>
      <c r="Z12" s="170">
        <f>+IF(X12&lt;&gt;0,+(Y12/X12)*100,0)</f>
        <v>246.7445278558917</v>
      </c>
      <c r="AA12" s="74">
        <f>SUM(AA6:AA11)</f>
        <v>11281958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95156</v>
      </c>
      <c r="D17" s="155"/>
      <c r="E17" s="59">
        <v>97650</v>
      </c>
      <c r="F17" s="60">
        <v>97650</v>
      </c>
      <c r="G17" s="60">
        <v>108750</v>
      </c>
      <c r="H17" s="60">
        <v>95156</v>
      </c>
      <c r="I17" s="60">
        <v>95156</v>
      </c>
      <c r="J17" s="60">
        <v>95156</v>
      </c>
      <c r="K17" s="60">
        <v>95156</v>
      </c>
      <c r="L17" s="60">
        <v>95156</v>
      </c>
      <c r="M17" s="60">
        <v>95156</v>
      </c>
      <c r="N17" s="60">
        <v>95156</v>
      </c>
      <c r="O17" s="60"/>
      <c r="P17" s="60"/>
      <c r="Q17" s="60"/>
      <c r="R17" s="60"/>
      <c r="S17" s="60"/>
      <c r="T17" s="60"/>
      <c r="U17" s="60"/>
      <c r="V17" s="60"/>
      <c r="W17" s="60">
        <v>95156</v>
      </c>
      <c r="X17" s="60">
        <v>48825</v>
      </c>
      <c r="Y17" s="60">
        <v>46331</v>
      </c>
      <c r="Z17" s="140">
        <v>94.89</v>
      </c>
      <c r="AA17" s="62">
        <v>97650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>
        <v>1146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6042439</v>
      </c>
      <c r="D19" s="155"/>
      <c r="E19" s="59">
        <v>9607780</v>
      </c>
      <c r="F19" s="60">
        <v>9607780</v>
      </c>
      <c r="G19" s="60">
        <v>7581954</v>
      </c>
      <c r="H19" s="60">
        <v>6042439</v>
      </c>
      <c r="I19" s="60">
        <v>6042439</v>
      </c>
      <c r="J19" s="60">
        <v>6042439</v>
      </c>
      <c r="K19" s="60">
        <v>7565874</v>
      </c>
      <c r="L19" s="60">
        <v>8358494</v>
      </c>
      <c r="M19" s="60">
        <v>8650407</v>
      </c>
      <c r="N19" s="60">
        <v>8650407</v>
      </c>
      <c r="O19" s="60"/>
      <c r="P19" s="60"/>
      <c r="Q19" s="60"/>
      <c r="R19" s="60"/>
      <c r="S19" s="60"/>
      <c r="T19" s="60"/>
      <c r="U19" s="60"/>
      <c r="V19" s="60"/>
      <c r="W19" s="60">
        <v>8650407</v>
      </c>
      <c r="X19" s="60">
        <v>4803890</v>
      </c>
      <c r="Y19" s="60">
        <v>3846517</v>
      </c>
      <c r="Z19" s="140">
        <v>80.07</v>
      </c>
      <c r="AA19" s="62">
        <v>9607780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311166</v>
      </c>
      <c r="D22" s="155"/>
      <c r="E22" s="59">
        <v>573440</v>
      </c>
      <c r="F22" s="60">
        <v>573440</v>
      </c>
      <c r="G22" s="60">
        <v>516048</v>
      </c>
      <c r="H22" s="60">
        <v>311166</v>
      </c>
      <c r="I22" s="60">
        <v>311166</v>
      </c>
      <c r="J22" s="60">
        <v>311166</v>
      </c>
      <c r="K22" s="60">
        <v>311166</v>
      </c>
      <c r="L22" s="60">
        <v>311166</v>
      </c>
      <c r="M22" s="60">
        <v>311166</v>
      </c>
      <c r="N22" s="60">
        <v>311166</v>
      </c>
      <c r="O22" s="60"/>
      <c r="P22" s="60"/>
      <c r="Q22" s="60"/>
      <c r="R22" s="60"/>
      <c r="S22" s="60"/>
      <c r="T22" s="60"/>
      <c r="U22" s="60"/>
      <c r="V22" s="60"/>
      <c r="W22" s="60">
        <v>311166</v>
      </c>
      <c r="X22" s="60">
        <v>286720</v>
      </c>
      <c r="Y22" s="60">
        <v>24446</v>
      </c>
      <c r="Z22" s="140">
        <v>8.53</v>
      </c>
      <c r="AA22" s="62">
        <v>573440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6448761</v>
      </c>
      <c r="D24" s="168">
        <f>SUM(D15:D23)</f>
        <v>0</v>
      </c>
      <c r="E24" s="76">
        <f t="shared" si="1"/>
        <v>10278870</v>
      </c>
      <c r="F24" s="77">
        <f t="shared" si="1"/>
        <v>10278870</v>
      </c>
      <c r="G24" s="77">
        <f t="shared" si="1"/>
        <v>8207898</v>
      </c>
      <c r="H24" s="77">
        <f t="shared" si="1"/>
        <v>6448761</v>
      </c>
      <c r="I24" s="77">
        <f t="shared" si="1"/>
        <v>6448761</v>
      </c>
      <c r="J24" s="77">
        <f t="shared" si="1"/>
        <v>6448761</v>
      </c>
      <c r="K24" s="77">
        <f t="shared" si="1"/>
        <v>7972196</v>
      </c>
      <c r="L24" s="77">
        <f t="shared" si="1"/>
        <v>8764816</v>
      </c>
      <c r="M24" s="77">
        <f t="shared" si="1"/>
        <v>9056729</v>
      </c>
      <c r="N24" s="77">
        <f t="shared" si="1"/>
        <v>9056729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9056729</v>
      </c>
      <c r="X24" s="77">
        <f t="shared" si="1"/>
        <v>5139435</v>
      </c>
      <c r="Y24" s="77">
        <f t="shared" si="1"/>
        <v>3917294</v>
      </c>
      <c r="Z24" s="212">
        <f>+IF(X24&lt;&gt;0,+(Y24/X24)*100,0)</f>
        <v>76.22032382937036</v>
      </c>
      <c r="AA24" s="79">
        <f>SUM(AA15:AA23)</f>
        <v>10278870</v>
      </c>
    </row>
    <row r="25" spans="1:27" ht="12.75">
      <c r="A25" s="250" t="s">
        <v>159</v>
      </c>
      <c r="B25" s="251"/>
      <c r="C25" s="168">
        <f aca="true" t="shared" si="2" ref="C25:Y25">+C12+C24</f>
        <v>20153294</v>
      </c>
      <c r="D25" s="168">
        <f>+D12+D24</f>
        <v>0</v>
      </c>
      <c r="E25" s="72">
        <f t="shared" si="2"/>
        <v>21560828</v>
      </c>
      <c r="F25" s="73">
        <f t="shared" si="2"/>
        <v>21560828</v>
      </c>
      <c r="G25" s="73">
        <f t="shared" si="2"/>
        <v>65031176</v>
      </c>
      <c r="H25" s="73">
        <f t="shared" si="2"/>
        <v>31585793</v>
      </c>
      <c r="I25" s="73">
        <f t="shared" si="2"/>
        <v>26798057</v>
      </c>
      <c r="J25" s="73">
        <f t="shared" si="2"/>
        <v>26798057</v>
      </c>
      <c r="K25" s="73">
        <f t="shared" si="2"/>
        <v>22321653</v>
      </c>
      <c r="L25" s="73">
        <f t="shared" si="2"/>
        <v>17430363</v>
      </c>
      <c r="M25" s="73">
        <f t="shared" si="2"/>
        <v>28616515</v>
      </c>
      <c r="N25" s="73">
        <f t="shared" si="2"/>
        <v>28616515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28616515</v>
      </c>
      <c r="X25" s="73">
        <f t="shared" si="2"/>
        <v>10780414</v>
      </c>
      <c r="Y25" s="73">
        <f t="shared" si="2"/>
        <v>17836101</v>
      </c>
      <c r="Z25" s="170">
        <f>+IF(X25&lt;&gt;0,+(Y25/X25)*100,0)</f>
        <v>165.44912839154415</v>
      </c>
      <c r="AA25" s="74">
        <f>+AA12+AA24</f>
        <v>21560828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91222</v>
      </c>
      <c r="D30" s="155"/>
      <c r="E30" s="59"/>
      <c r="F30" s="60"/>
      <c r="G30" s="60">
        <v>138186</v>
      </c>
      <c r="H30" s="60">
        <v>91222</v>
      </c>
      <c r="I30" s="60">
        <v>91222</v>
      </c>
      <c r="J30" s="60">
        <v>91222</v>
      </c>
      <c r="K30" s="60">
        <v>91222</v>
      </c>
      <c r="L30" s="60">
        <v>91222</v>
      </c>
      <c r="M30" s="60">
        <v>91222</v>
      </c>
      <c r="N30" s="60">
        <v>91222</v>
      </c>
      <c r="O30" s="60"/>
      <c r="P30" s="60"/>
      <c r="Q30" s="60"/>
      <c r="R30" s="60"/>
      <c r="S30" s="60"/>
      <c r="T30" s="60"/>
      <c r="U30" s="60"/>
      <c r="V30" s="60"/>
      <c r="W30" s="60">
        <v>91222</v>
      </c>
      <c r="X30" s="60"/>
      <c r="Y30" s="60">
        <v>91222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5445676</v>
      </c>
      <c r="D32" s="155"/>
      <c r="E32" s="59">
        <v>1937236</v>
      </c>
      <c r="F32" s="60">
        <v>1937236</v>
      </c>
      <c r="G32" s="60">
        <v>8732195</v>
      </c>
      <c r="H32" s="60">
        <v>5445676</v>
      </c>
      <c r="I32" s="60">
        <v>5445676</v>
      </c>
      <c r="J32" s="60">
        <v>5445676</v>
      </c>
      <c r="K32" s="60">
        <v>5445676</v>
      </c>
      <c r="L32" s="60">
        <v>5445676</v>
      </c>
      <c r="M32" s="60">
        <v>5445676</v>
      </c>
      <c r="N32" s="60">
        <v>5445676</v>
      </c>
      <c r="O32" s="60"/>
      <c r="P32" s="60"/>
      <c r="Q32" s="60"/>
      <c r="R32" s="60"/>
      <c r="S32" s="60"/>
      <c r="T32" s="60"/>
      <c r="U32" s="60"/>
      <c r="V32" s="60"/>
      <c r="W32" s="60">
        <v>5445676</v>
      </c>
      <c r="X32" s="60">
        <v>968618</v>
      </c>
      <c r="Y32" s="60">
        <v>4477058</v>
      </c>
      <c r="Z32" s="140">
        <v>462.21</v>
      </c>
      <c r="AA32" s="62">
        <v>1937236</v>
      </c>
    </row>
    <row r="33" spans="1:27" ht="12.75">
      <c r="A33" s="249" t="s">
        <v>165</v>
      </c>
      <c r="B33" s="182"/>
      <c r="C33" s="155">
        <v>3668129</v>
      </c>
      <c r="D33" s="155"/>
      <c r="E33" s="59">
        <v>2144838</v>
      </c>
      <c r="F33" s="60">
        <v>2144838</v>
      </c>
      <c r="G33" s="60">
        <v>3513610</v>
      </c>
      <c r="H33" s="60">
        <v>3668129</v>
      </c>
      <c r="I33" s="60">
        <v>3668129</v>
      </c>
      <c r="J33" s="60">
        <v>3668129</v>
      </c>
      <c r="K33" s="60">
        <v>3668129</v>
      </c>
      <c r="L33" s="60">
        <v>3668129</v>
      </c>
      <c r="M33" s="60">
        <v>3668129</v>
      </c>
      <c r="N33" s="60">
        <v>3668129</v>
      </c>
      <c r="O33" s="60"/>
      <c r="P33" s="60"/>
      <c r="Q33" s="60"/>
      <c r="R33" s="60"/>
      <c r="S33" s="60"/>
      <c r="T33" s="60"/>
      <c r="U33" s="60"/>
      <c r="V33" s="60"/>
      <c r="W33" s="60">
        <v>3668129</v>
      </c>
      <c r="X33" s="60">
        <v>1072419</v>
      </c>
      <c r="Y33" s="60">
        <v>2595710</v>
      </c>
      <c r="Z33" s="140">
        <v>242.04</v>
      </c>
      <c r="AA33" s="62">
        <v>2144838</v>
      </c>
    </row>
    <row r="34" spans="1:27" ht="12.75">
      <c r="A34" s="250" t="s">
        <v>58</v>
      </c>
      <c r="B34" s="251"/>
      <c r="C34" s="168">
        <f aca="true" t="shared" si="3" ref="C34:Y34">SUM(C29:C33)</f>
        <v>9205027</v>
      </c>
      <c r="D34" s="168">
        <f>SUM(D29:D33)</f>
        <v>0</v>
      </c>
      <c r="E34" s="72">
        <f t="shared" si="3"/>
        <v>4082074</v>
      </c>
      <c r="F34" s="73">
        <f t="shared" si="3"/>
        <v>4082074</v>
      </c>
      <c r="G34" s="73">
        <f t="shared" si="3"/>
        <v>12383991</v>
      </c>
      <c r="H34" s="73">
        <f t="shared" si="3"/>
        <v>9205027</v>
      </c>
      <c r="I34" s="73">
        <f t="shared" si="3"/>
        <v>9205027</v>
      </c>
      <c r="J34" s="73">
        <f t="shared" si="3"/>
        <v>9205027</v>
      </c>
      <c r="K34" s="73">
        <f t="shared" si="3"/>
        <v>9205027</v>
      </c>
      <c r="L34" s="73">
        <f t="shared" si="3"/>
        <v>9205027</v>
      </c>
      <c r="M34" s="73">
        <f t="shared" si="3"/>
        <v>9205027</v>
      </c>
      <c r="N34" s="73">
        <f t="shared" si="3"/>
        <v>9205027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9205027</v>
      </c>
      <c r="X34" s="73">
        <f t="shared" si="3"/>
        <v>2041037</v>
      </c>
      <c r="Y34" s="73">
        <f t="shared" si="3"/>
        <v>7163990</v>
      </c>
      <c r="Z34" s="170">
        <f>+IF(X34&lt;&gt;0,+(Y34/X34)*100,0)</f>
        <v>350.99755663420115</v>
      </c>
      <c r="AA34" s="74">
        <f>SUM(AA29:AA33)</f>
        <v>4082074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>
        <v>91222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16325440</v>
      </c>
      <c r="D38" s="155"/>
      <c r="E38" s="59">
        <v>19157645</v>
      </c>
      <c r="F38" s="60">
        <v>19157645</v>
      </c>
      <c r="G38" s="60">
        <v>16905968</v>
      </c>
      <c r="H38" s="60">
        <v>16325440</v>
      </c>
      <c r="I38" s="60">
        <v>16325440</v>
      </c>
      <c r="J38" s="60">
        <v>16325440</v>
      </c>
      <c r="K38" s="60">
        <v>16325440</v>
      </c>
      <c r="L38" s="60">
        <v>16325440</v>
      </c>
      <c r="M38" s="60">
        <v>16325440</v>
      </c>
      <c r="N38" s="60">
        <v>16325440</v>
      </c>
      <c r="O38" s="60"/>
      <c r="P38" s="60"/>
      <c r="Q38" s="60"/>
      <c r="R38" s="60"/>
      <c r="S38" s="60"/>
      <c r="T38" s="60"/>
      <c r="U38" s="60"/>
      <c r="V38" s="60"/>
      <c r="W38" s="60">
        <v>16325440</v>
      </c>
      <c r="X38" s="60">
        <v>9578823</v>
      </c>
      <c r="Y38" s="60">
        <v>6746617</v>
      </c>
      <c r="Z38" s="140">
        <v>70.43</v>
      </c>
      <c r="AA38" s="62">
        <v>19157645</v>
      </c>
    </row>
    <row r="39" spans="1:27" ht="12.75">
      <c r="A39" s="250" t="s">
        <v>59</v>
      </c>
      <c r="B39" s="253"/>
      <c r="C39" s="168">
        <f aca="true" t="shared" si="4" ref="C39:Y39">SUM(C37:C38)</f>
        <v>16325440</v>
      </c>
      <c r="D39" s="168">
        <f>SUM(D37:D38)</f>
        <v>0</v>
      </c>
      <c r="E39" s="76">
        <f t="shared" si="4"/>
        <v>19157645</v>
      </c>
      <c r="F39" s="77">
        <f t="shared" si="4"/>
        <v>19157645</v>
      </c>
      <c r="G39" s="77">
        <f t="shared" si="4"/>
        <v>16997190</v>
      </c>
      <c r="H39" s="77">
        <f t="shared" si="4"/>
        <v>16325440</v>
      </c>
      <c r="I39" s="77">
        <f t="shared" si="4"/>
        <v>16325440</v>
      </c>
      <c r="J39" s="77">
        <f t="shared" si="4"/>
        <v>16325440</v>
      </c>
      <c r="K39" s="77">
        <f t="shared" si="4"/>
        <v>16325440</v>
      </c>
      <c r="L39" s="77">
        <f t="shared" si="4"/>
        <v>16325440</v>
      </c>
      <c r="M39" s="77">
        <f t="shared" si="4"/>
        <v>16325440</v>
      </c>
      <c r="N39" s="77">
        <f t="shared" si="4"/>
        <v>16325440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16325440</v>
      </c>
      <c r="X39" s="77">
        <f t="shared" si="4"/>
        <v>9578823</v>
      </c>
      <c r="Y39" s="77">
        <f t="shared" si="4"/>
        <v>6746617</v>
      </c>
      <c r="Z39" s="212">
        <f>+IF(X39&lt;&gt;0,+(Y39/X39)*100,0)</f>
        <v>70.43263039728367</v>
      </c>
      <c r="AA39" s="79">
        <f>SUM(AA37:AA38)</f>
        <v>19157645</v>
      </c>
    </row>
    <row r="40" spans="1:27" ht="12.75">
      <c r="A40" s="250" t="s">
        <v>167</v>
      </c>
      <c r="B40" s="251"/>
      <c r="C40" s="168">
        <f aca="true" t="shared" si="5" ref="C40:Y40">+C34+C39</f>
        <v>25530467</v>
      </c>
      <c r="D40" s="168">
        <f>+D34+D39</f>
        <v>0</v>
      </c>
      <c r="E40" s="72">
        <f t="shared" si="5"/>
        <v>23239719</v>
      </c>
      <c r="F40" s="73">
        <f t="shared" si="5"/>
        <v>23239719</v>
      </c>
      <c r="G40" s="73">
        <f t="shared" si="5"/>
        <v>29381181</v>
      </c>
      <c r="H40" s="73">
        <f t="shared" si="5"/>
        <v>25530467</v>
      </c>
      <c r="I40" s="73">
        <f t="shared" si="5"/>
        <v>25530467</v>
      </c>
      <c r="J40" s="73">
        <f t="shared" si="5"/>
        <v>25530467</v>
      </c>
      <c r="K40" s="73">
        <f t="shared" si="5"/>
        <v>25530467</v>
      </c>
      <c r="L40" s="73">
        <f t="shared" si="5"/>
        <v>25530467</v>
      </c>
      <c r="M40" s="73">
        <f t="shared" si="5"/>
        <v>25530467</v>
      </c>
      <c r="N40" s="73">
        <f t="shared" si="5"/>
        <v>25530467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25530467</v>
      </c>
      <c r="X40" s="73">
        <f t="shared" si="5"/>
        <v>11619860</v>
      </c>
      <c r="Y40" s="73">
        <f t="shared" si="5"/>
        <v>13910607</v>
      </c>
      <c r="Z40" s="170">
        <f>+IF(X40&lt;&gt;0,+(Y40/X40)*100,0)</f>
        <v>119.7140671230118</v>
      </c>
      <c r="AA40" s="74">
        <f>+AA34+AA39</f>
        <v>23239719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-5377173</v>
      </c>
      <c r="D42" s="257">
        <f>+D25-D40</f>
        <v>0</v>
      </c>
      <c r="E42" s="258">
        <f t="shared" si="6"/>
        <v>-1678891</v>
      </c>
      <c r="F42" s="259">
        <f t="shared" si="6"/>
        <v>-1678891</v>
      </c>
      <c r="G42" s="259">
        <f t="shared" si="6"/>
        <v>35649995</v>
      </c>
      <c r="H42" s="259">
        <f t="shared" si="6"/>
        <v>6055326</v>
      </c>
      <c r="I42" s="259">
        <f t="shared" si="6"/>
        <v>1267590</v>
      </c>
      <c r="J42" s="259">
        <f t="shared" si="6"/>
        <v>1267590</v>
      </c>
      <c r="K42" s="259">
        <f t="shared" si="6"/>
        <v>-3208814</v>
      </c>
      <c r="L42" s="259">
        <f t="shared" si="6"/>
        <v>-8100104</v>
      </c>
      <c r="M42" s="259">
        <f t="shared" si="6"/>
        <v>3086048</v>
      </c>
      <c r="N42" s="259">
        <f t="shared" si="6"/>
        <v>3086048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3086048</v>
      </c>
      <c r="X42" s="259">
        <f t="shared" si="6"/>
        <v>-839446</v>
      </c>
      <c r="Y42" s="259">
        <f t="shared" si="6"/>
        <v>3925494</v>
      </c>
      <c r="Z42" s="260">
        <f>+IF(X42&lt;&gt;0,+(Y42/X42)*100,0)</f>
        <v>-467.6291268288848</v>
      </c>
      <c r="AA42" s="261">
        <f>+AA25-AA40</f>
        <v>-1678891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-5438156</v>
      </c>
      <c r="D45" s="155"/>
      <c r="E45" s="59">
        <v>-1678891</v>
      </c>
      <c r="F45" s="60">
        <v>-1678891</v>
      </c>
      <c r="G45" s="60">
        <v>35639367</v>
      </c>
      <c r="H45" s="60">
        <v>5994343</v>
      </c>
      <c r="I45" s="60">
        <v>1206607</v>
      </c>
      <c r="J45" s="60">
        <v>1206607</v>
      </c>
      <c r="K45" s="60">
        <v>-3269797</v>
      </c>
      <c r="L45" s="60">
        <v>-8161087</v>
      </c>
      <c r="M45" s="60">
        <v>3025065</v>
      </c>
      <c r="N45" s="60">
        <v>3025065</v>
      </c>
      <c r="O45" s="60"/>
      <c r="P45" s="60"/>
      <c r="Q45" s="60"/>
      <c r="R45" s="60"/>
      <c r="S45" s="60"/>
      <c r="T45" s="60"/>
      <c r="U45" s="60"/>
      <c r="V45" s="60"/>
      <c r="W45" s="60">
        <v>3025065</v>
      </c>
      <c r="X45" s="60">
        <v>-839446</v>
      </c>
      <c r="Y45" s="60">
        <v>3864511</v>
      </c>
      <c r="Z45" s="139">
        <v>-460.36</v>
      </c>
      <c r="AA45" s="62">
        <v>-1678891</v>
      </c>
    </row>
    <row r="46" spans="1:27" ht="12.75">
      <c r="A46" s="249" t="s">
        <v>171</v>
      </c>
      <c r="B46" s="182"/>
      <c r="C46" s="155">
        <v>60983</v>
      </c>
      <c r="D46" s="155"/>
      <c r="E46" s="59"/>
      <c r="F46" s="60"/>
      <c r="G46" s="60">
        <v>10628</v>
      </c>
      <c r="H46" s="60">
        <v>60983</v>
      </c>
      <c r="I46" s="60">
        <v>60983</v>
      </c>
      <c r="J46" s="60">
        <v>60983</v>
      </c>
      <c r="K46" s="60">
        <v>60983</v>
      </c>
      <c r="L46" s="60">
        <v>60983</v>
      </c>
      <c r="M46" s="60">
        <v>60983</v>
      </c>
      <c r="N46" s="60">
        <v>60983</v>
      </c>
      <c r="O46" s="60"/>
      <c r="P46" s="60"/>
      <c r="Q46" s="60"/>
      <c r="R46" s="60"/>
      <c r="S46" s="60"/>
      <c r="T46" s="60"/>
      <c r="U46" s="60"/>
      <c r="V46" s="60"/>
      <c r="W46" s="60">
        <v>60983</v>
      </c>
      <c r="X46" s="60"/>
      <c r="Y46" s="60">
        <v>60983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-5377173</v>
      </c>
      <c r="D48" s="217">
        <f>SUM(D45:D47)</f>
        <v>0</v>
      </c>
      <c r="E48" s="264">
        <f t="shared" si="7"/>
        <v>-1678891</v>
      </c>
      <c r="F48" s="219">
        <f t="shared" si="7"/>
        <v>-1678891</v>
      </c>
      <c r="G48" s="219">
        <f t="shared" si="7"/>
        <v>35649995</v>
      </c>
      <c r="H48" s="219">
        <f t="shared" si="7"/>
        <v>6055326</v>
      </c>
      <c r="I48" s="219">
        <f t="shared" si="7"/>
        <v>1267590</v>
      </c>
      <c r="J48" s="219">
        <f t="shared" si="7"/>
        <v>1267590</v>
      </c>
      <c r="K48" s="219">
        <f t="shared" si="7"/>
        <v>-3208814</v>
      </c>
      <c r="L48" s="219">
        <f t="shared" si="7"/>
        <v>-8100104</v>
      </c>
      <c r="M48" s="219">
        <f t="shared" si="7"/>
        <v>3086048</v>
      </c>
      <c r="N48" s="219">
        <f t="shared" si="7"/>
        <v>3086048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3086048</v>
      </c>
      <c r="X48" s="219">
        <f t="shared" si="7"/>
        <v>-839446</v>
      </c>
      <c r="Y48" s="219">
        <f t="shared" si="7"/>
        <v>3925494</v>
      </c>
      <c r="Z48" s="265">
        <f>+IF(X48&lt;&gt;0,+(Y48/X48)*100,0)</f>
        <v>-467.6291268288848</v>
      </c>
      <c r="AA48" s="232">
        <f>SUM(AA45:AA47)</f>
        <v>-1678891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89723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665882</v>
      </c>
      <c r="D8" s="155"/>
      <c r="E8" s="59">
        <v>11917107</v>
      </c>
      <c r="F8" s="60">
        <v>11917107</v>
      </c>
      <c r="G8" s="60">
        <v>367588</v>
      </c>
      <c r="H8" s="60">
        <v>8922873</v>
      </c>
      <c r="I8" s="60">
        <v>4982061</v>
      </c>
      <c r="J8" s="60">
        <v>14272522</v>
      </c>
      <c r="K8" s="60">
        <v>4629577</v>
      </c>
      <c r="L8" s="60">
        <v>7095977</v>
      </c>
      <c r="M8" s="60">
        <v>3545949</v>
      </c>
      <c r="N8" s="60">
        <v>15271503</v>
      </c>
      <c r="O8" s="60"/>
      <c r="P8" s="60"/>
      <c r="Q8" s="60"/>
      <c r="R8" s="60"/>
      <c r="S8" s="60"/>
      <c r="T8" s="60"/>
      <c r="U8" s="60"/>
      <c r="V8" s="60"/>
      <c r="W8" s="60">
        <v>29544025</v>
      </c>
      <c r="X8" s="60">
        <v>5958726</v>
      </c>
      <c r="Y8" s="60">
        <v>23585299</v>
      </c>
      <c r="Z8" s="140">
        <v>395.81</v>
      </c>
      <c r="AA8" s="62">
        <v>11917107</v>
      </c>
    </row>
    <row r="9" spans="1:27" ht="12.75">
      <c r="A9" s="249" t="s">
        <v>179</v>
      </c>
      <c r="B9" s="182"/>
      <c r="C9" s="155">
        <v>44084000</v>
      </c>
      <c r="D9" s="155"/>
      <c r="E9" s="59">
        <v>51376000</v>
      </c>
      <c r="F9" s="60">
        <v>51376000</v>
      </c>
      <c r="G9" s="60">
        <v>19647000</v>
      </c>
      <c r="H9" s="60">
        <v>3877068</v>
      </c>
      <c r="I9" s="60"/>
      <c r="J9" s="60">
        <v>23524068</v>
      </c>
      <c r="K9" s="60">
        <v>505756</v>
      </c>
      <c r="L9" s="60">
        <v>246888</v>
      </c>
      <c r="M9" s="60">
        <v>15646736</v>
      </c>
      <c r="N9" s="60">
        <v>16399380</v>
      </c>
      <c r="O9" s="60"/>
      <c r="P9" s="60"/>
      <c r="Q9" s="60"/>
      <c r="R9" s="60"/>
      <c r="S9" s="60"/>
      <c r="T9" s="60"/>
      <c r="U9" s="60"/>
      <c r="V9" s="60"/>
      <c r="W9" s="60">
        <v>39923448</v>
      </c>
      <c r="X9" s="60">
        <v>35658665</v>
      </c>
      <c r="Y9" s="60">
        <v>4264783</v>
      </c>
      <c r="Z9" s="140">
        <v>11.96</v>
      </c>
      <c r="AA9" s="62">
        <v>51376000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1087175</v>
      </c>
      <c r="D11" s="155"/>
      <c r="E11" s="59">
        <v>3080000</v>
      </c>
      <c r="F11" s="60">
        <v>3080000</v>
      </c>
      <c r="G11" s="60">
        <v>12413</v>
      </c>
      <c r="H11" s="60">
        <v>55467</v>
      </c>
      <c r="I11" s="60">
        <v>50562</v>
      </c>
      <c r="J11" s="60">
        <v>118442</v>
      </c>
      <c r="K11" s="60">
        <v>56439</v>
      </c>
      <c r="L11" s="60">
        <v>55821</v>
      </c>
      <c r="M11" s="60">
        <v>37839</v>
      </c>
      <c r="N11" s="60">
        <v>150099</v>
      </c>
      <c r="O11" s="60"/>
      <c r="P11" s="60"/>
      <c r="Q11" s="60"/>
      <c r="R11" s="60"/>
      <c r="S11" s="60"/>
      <c r="T11" s="60"/>
      <c r="U11" s="60"/>
      <c r="V11" s="60"/>
      <c r="W11" s="60">
        <v>268541</v>
      </c>
      <c r="X11" s="60">
        <v>1540002</v>
      </c>
      <c r="Y11" s="60">
        <v>-1271461</v>
      </c>
      <c r="Z11" s="140">
        <v>-82.56</v>
      </c>
      <c r="AA11" s="62">
        <v>3080000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-42409290</v>
      </c>
      <c r="D14" s="155"/>
      <c r="E14" s="59">
        <v>-69263128</v>
      </c>
      <c r="F14" s="60">
        <v>-69263128</v>
      </c>
      <c r="G14" s="60">
        <v>-19071332</v>
      </c>
      <c r="H14" s="60">
        <v>-7265574</v>
      </c>
      <c r="I14" s="60">
        <v>-8348866</v>
      </c>
      <c r="J14" s="60">
        <v>-34685772</v>
      </c>
      <c r="K14" s="60">
        <v>-7160468</v>
      </c>
      <c r="L14" s="60">
        <v>-7099681</v>
      </c>
      <c r="M14" s="60">
        <v>-16704141</v>
      </c>
      <c r="N14" s="60">
        <v>-30964290</v>
      </c>
      <c r="O14" s="60"/>
      <c r="P14" s="60"/>
      <c r="Q14" s="60"/>
      <c r="R14" s="60"/>
      <c r="S14" s="60"/>
      <c r="T14" s="60"/>
      <c r="U14" s="60"/>
      <c r="V14" s="60"/>
      <c r="W14" s="60">
        <v>-65650062</v>
      </c>
      <c r="X14" s="60">
        <v>-34681956</v>
      </c>
      <c r="Y14" s="60">
        <v>-30968106</v>
      </c>
      <c r="Z14" s="140">
        <v>89.29</v>
      </c>
      <c r="AA14" s="62">
        <v>-69263128</v>
      </c>
    </row>
    <row r="15" spans="1:27" ht="12.75">
      <c r="A15" s="249" t="s">
        <v>40</v>
      </c>
      <c r="B15" s="182"/>
      <c r="C15" s="155">
        <v>-35509</v>
      </c>
      <c r="D15" s="155"/>
      <c r="E15" s="59"/>
      <c r="F15" s="60"/>
      <c r="G15" s="60"/>
      <c r="H15" s="60">
        <v>-13967</v>
      </c>
      <c r="I15" s="60">
        <v>-13967</v>
      </c>
      <c r="J15" s="60">
        <v>-27934</v>
      </c>
      <c r="K15" s="60">
        <v>-13967</v>
      </c>
      <c r="L15" s="60">
        <v>-13967</v>
      </c>
      <c r="M15" s="60">
        <v>-13967</v>
      </c>
      <c r="N15" s="60">
        <v>-41901</v>
      </c>
      <c r="O15" s="60"/>
      <c r="P15" s="60"/>
      <c r="Q15" s="60"/>
      <c r="R15" s="60"/>
      <c r="S15" s="60"/>
      <c r="T15" s="60"/>
      <c r="U15" s="60"/>
      <c r="V15" s="60"/>
      <c r="W15" s="60">
        <v>-69835</v>
      </c>
      <c r="X15" s="60"/>
      <c r="Y15" s="60">
        <v>-69835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-120000</v>
      </c>
      <c r="F16" s="60">
        <v>-120000</v>
      </c>
      <c r="G16" s="60"/>
      <c r="H16" s="60">
        <v>-35850</v>
      </c>
      <c r="I16" s="60">
        <v>-53543</v>
      </c>
      <c r="J16" s="60">
        <v>-89393</v>
      </c>
      <c r="K16" s="60">
        <v>-39618</v>
      </c>
      <c r="L16" s="60">
        <v>-1500</v>
      </c>
      <c r="M16" s="60">
        <v>-71280</v>
      </c>
      <c r="N16" s="60">
        <v>-112398</v>
      </c>
      <c r="O16" s="60"/>
      <c r="P16" s="60"/>
      <c r="Q16" s="60"/>
      <c r="R16" s="60"/>
      <c r="S16" s="60"/>
      <c r="T16" s="60"/>
      <c r="U16" s="60"/>
      <c r="V16" s="60"/>
      <c r="W16" s="60">
        <v>-201791</v>
      </c>
      <c r="X16" s="60">
        <v>-60000</v>
      </c>
      <c r="Y16" s="60">
        <v>-141791</v>
      </c>
      <c r="Z16" s="140">
        <v>236.32</v>
      </c>
      <c r="AA16" s="62">
        <v>-120000</v>
      </c>
    </row>
    <row r="17" spans="1:27" ht="12.75">
      <c r="A17" s="250" t="s">
        <v>185</v>
      </c>
      <c r="B17" s="251"/>
      <c r="C17" s="168">
        <f aca="true" t="shared" si="0" ref="C17:Y17">SUM(C6:C16)</f>
        <v>3481981</v>
      </c>
      <c r="D17" s="168">
        <f t="shared" si="0"/>
        <v>0</v>
      </c>
      <c r="E17" s="72">
        <f t="shared" si="0"/>
        <v>-3010021</v>
      </c>
      <c r="F17" s="73">
        <f t="shared" si="0"/>
        <v>-3010021</v>
      </c>
      <c r="G17" s="73">
        <f t="shared" si="0"/>
        <v>955669</v>
      </c>
      <c r="H17" s="73">
        <f t="shared" si="0"/>
        <v>5540017</v>
      </c>
      <c r="I17" s="73">
        <f t="shared" si="0"/>
        <v>-3383753</v>
      </c>
      <c r="J17" s="73">
        <f t="shared" si="0"/>
        <v>3111933</v>
      </c>
      <c r="K17" s="73">
        <f t="shared" si="0"/>
        <v>-2022281</v>
      </c>
      <c r="L17" s="73">
        <f t="shared" si="0"/>
        <v>283538</v>
      </c>
      <c r="M17" s="73">
        <f t="shared" si="0"/>
        <v>2441136</v>
      </c>
      <c r="N17" s="73">
        <f t="shared" si="0"/>
        <v>702393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3814326</v>
      </c>
      <c r="X17" s="73">
        <f t="shared" si="0"/>
        <v>8415437</v>
      </c>
      <c r="Y17" s="73">
        <f t="shared" si="0"/>
        <v>-4601111</v>
      </c>
      <c r="Z17" s="170">
        <f>+IF(X17&lt;&gt;0,+(Y17/X17)*100,0)</f>
        <v>-54.67465325924251</v>
      </c>
      <c r="AA17" s="74">
        <f>SUM(AA6:AA16)</f>
        <v>-3010021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-102558</v>
      </c>
      <c r="D26" s="155"/>
      <c r="E26" s="59">
        <v>-2820140</v>
      </c>
      <c r="F26" s="60">
        <v>-2820140</v>
      </c>
      <c r="G26" s="60"/>
      <c r="H26" s="60"/>
      <c r="I26" s="60"/>
      <c r="J26" s="60"/>
      <c r="K26" s="60">
        <v>-1523435</v>
      </c>
      <c r="L26" s="60">
        <v>-792620</v>
      </c>
      <c r="M26" s="60">
        <v>-291913</v>
      </c>
      <c r="N26" s="60">
        <v>-2607968</v>
      </c>
      <c r="O26" s="60"/>
      <c r="P26" s="60"/>
      <c r="Q26" s="60"/>
      <c r="R26" s="60"/>
      <c r="S26" s="60"/>
      <c r="T26" s="60"/>
      <c r="U26" s="60"/>
      <c r="V26" s="60"/>
      <c r="W26" s="60">
        <v>-2607968</v>
      </c>
      <c r="X26" s="60"/>
      <c r="Y26" s="60">
        <v>-2607968</v>
      </c>
      <c r="Z26" s="140"/>
      <c r="AA26" s="62">
        <v>-2820140</v>
      </c>
    </row>
    <row r="27" spans="1:27" ht="12.75">
      <c r="A27" s="250" t="s">
        <v>192</v>
      </c>
      <c r="B27" s="251"/>
      <c r="C27" s="168">
        <f aca="true" t="shared" si="1" ref="C27:Y27">SUM(C21:C26)</f>
        <v>-102558</v>
      </c>
      <c r="D27" s="168">
        <f>SUM(D21:D26)</f>
        <v>0</v>
      </c>
      <c r="E27" s="72">
        <f t="shared" si="1"/>
        <v>-2820140</v>
      </c>
      <c r="F27" s="73">
        <f t="shared" si="1"/>
        <v>-2820140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-1523435</v>
      </c>
      <c r="L27" s="73">
        <f t="shared" si="1"/>
        <v>-792620</v>
      </c>
      <c r="M27" s="73">
        <f t="shared" si="1"/>
        <v>-291913</v>
      </c>
      <c r="N27" s="73">
        <f t="shared" si="1"/>
        <v>-2607968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-2607968</v>
      </c>
      <c r="X27" s="73">
        <f t="shared" si="1"/>
        <v>0</v>
      </c>
      <c r="Y27" s="73">
        <f t="shared" si="1"/>
        <v>-2607968</v>
      </c>
      <c r="Z27" s="170">
        <f>+IF(X27&lt;&gt;0,+(Y27/X27)*100,0)</f>
        <v>0</v>
      </c>
      <c r="AA27" s="74">
        <f>SUM(AA21:AA26)</f>
        <v>-2820140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-138186</v>
      </c>
      <c r="D35" s="155"/>
      <c r="E35" s="59">
        <v>-14236</v>
      </c>
      <c r="F35" s="60">
        <v>-14236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-14236</v>
      </c>
    </row>
    <row r="36" spans="1:27" ht="12.75">
      <c r="A36" s="250" t="s">
        <v>198</v>
      </c>
      <c r="B36" s="251"/>
      <c r="C36" s="168">
        <f aca="true" t="shared" si="2" ref="C36:Y36">SUM(C31:C35)</f>
        <v>-138186</v>
      </c>
      <c r="D36" s="168">
        <f>SUM(D31:D35)</f>
        <v>0</v>
      </c>
      <c r="E36" s="72">
        <f t="shared" si="2"/>
        <v>-14236</v>
      </c>
      <c r="F36" s="73">
        <f t="shared" si="2"/>
        <v>-14236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-14236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3241237</v>
      </c>
      <c r="D38" s="153">
        <f>+D17+D27+D36</f>
        <v>0</v>
      </c>
      <c r="E38" s="99">
        <f t="shared" si="3"/>
        <v>-5844397</v>
      </c>
      <c r="F38" s="100">
        <f t="shared" si="3"/>
        <v>-5844397</v>
      </c>
      <c r="G38" s="100">
        <f t="shared" si="3"/>
        <v>955669</v>
      </c>
      <c r="H38" s="100">
        <f t="shared" si="3"/>
        <v>5540017</v>
      </c>
      <c r="I38" s="100">
        <f t="shared" si="3"/>
        <v>-3383753</v>
      </c>
      <c r="J38" s="100">
        <f t="shared" si="3"/>
        <v>3111933</v>
      </c>
      <c r="K38" s="100">
        <f t="shared" si="3"/>
        <v>-3545716</v>
      </c>
      <c r="L38" s="100">
        <f t="shared" si="3"/>
        <v>-509082</v>
      </c>
      <c r="M38" s="100">
        <f t="shared" si="3"/>
        <v>2149223</v>
      </c>
      <c r="N38" s="100">
        <f t="shared" si="3"/>
        <v>-1905575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1206358</v>
      </c>
      <c r="X38" s="100">
        <f t="shared" si="3"/>
        <v>8415437</v>
      </c>
      <c r="Y38" s="100">
        <f t="shared" si="3"/>
        <v>-7209079</v>
      </c>
      <c r="Z38" s="137">
        <f>+IF(X38&lt;&gt;0,+(Y38/X38)*100,0)</f>
        <v>-85.66493932519488</v>
      </c>
      <c r="AA38" s="102">
        <f>+AA17+AA27+AA36</f>
        <v>-5844397</v>
      </c>
    </row>
    <row r="39" spans="1:27" ht="12.75">
      <c r="A39" s="249" t="s">
        <v>200</v>
      </c>
      <c r="B39" s="182"/>
      <c r="C39" s="153">
        <v>8228114</v>
      </c>
      <c r="D39" s="153"/>
      <c r="E39" s="99">
        <v>16486355</v>
      </c>
      <c r="F39" s="100">
        <v>16486355</v>
      </c>
      <c r="G39" s="100">
        <v>799699</v>
      </c>
      <c r="H39" s="100">
        <v>1755368</v>
      </c>
      <c r="I39" s="100">
        <v>7295385</v>
      </c>
      <c r="J39" s="100">
        <v>799699</v>
      </c>
      <c r="K39" s="100">
        <v>3911632</v>
      </c>
      <c r="L39" s="100">
        <v>365916</v>
      </c>
      <c r="M39" s="100">
        <v>-143166</v>
      </c>
      <c r="N39" s="100">
        <v>3911632</v>
      </c>
      <c r="O39" s="100"/>
      <c r="P39" s="100"/>
      <c r="Q39" s="100"/>
      <c r="R39" s="100"/>
      <c r="S39" s="100"/>
      <c r="T39" s="100"/>
      <c r="U39" s="100"/>
      <c r="V39" s="100"/>
      <c r="W39" s="100">
        <v>799699</v>
      </c>
      <c r="X39" s="100">
        <v>16486355</v>
      </c>
      <c r="Y39" s="100">
        <v>-15686656</v>
      </c>
      <c r="Z39" s="137">
        <v>-95.15</v>
      </c>
      <c r="AA39" s="102">
        <v>16486355</v>
      </c>
    </row>
    <row r="40" spans="1:27" ht="12.75">
      <c r="A40" s="269" t="s">
        <v>201</v>
      </c>
      <c r="B40" s="256"/>
      <c r="C40" s="257">
        <v>11469351</v>
      </c>
      <c r="D40" s="257"/>
      <c r="E40" s="258">
        <v>10641958</v>
      </c>
      <c r="F40" s="259">
        <v>10641958</v>
      </c>
      <c r="G40" s="259">
        <v>1755368</v>
      </c>
      <c r="H40" s="259">
        <v>7295385</v>
      </c>
      <c r="I40" s="259">
        <v>3911632</v>
      </c>
      <c r="J40" s="259">
        <v>3911632</v>
      </c>
      <c r="K40" s="259">
        <v>365916</v>
      </c>
      <c r="L40" s="259">
        <v>-143166</v>
      </c>
      <c r="M40" s="259">
        <v>2006057</v>
      </c>
      <c r="N40" s="259">
        <v>2006057</v>
      </c>
      <c r="O40" s="259"/>
      <c r="P40" s="259"/>
      <c r="Q40" s="259"/>
      <c r="R40" s="259"/>
      <c r="S40" s="259"/>
      <c r="T40" s="259"/>
      <c r="U40" s="259"/>
      <c r="V40" s="259"/>
      <c r="W40" s="259">
        <v>2006057</v>
      </c>
      <c r="X40" s="259">
        <v>24901792</v>
      </c>
      <c r="Y40" s="259">
        <v>-22895735</v>
      </c>
      <c r="Z40" s="260">
        <v>-91.94</v>
      </c>
      <c r="AA40" s="261">
        <v>10641958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116435</v>
      </c>
      <c r="D5" s="200">
        <f t="shared" si="0"/>
        <v>0</v>
      </c>
      <c r="E5" s="106">
        <f t="shared" si="0"/>
        <v>2820140</v>
      </c>
      <c r="F5" s="106">
        <f t="shared" si="0"/>
        <v>2820140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1523436</v>
      </c>
      <c r="L5" s="106">
        <f t="shared" si="0"/>
        <v>792620</v>
      </c>
      <c r="M5" s="106">
        <f t="shared" si="0"/>
        <v>291913</v>
      </c>
      <c r="N5" s="106">
        <f t="shared" si="0"/>
        <v>2607969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2607969</v>
      </c>
      <c r="X5" s="106">
        <f t="shared" si="0"/>
        <v>1410070</v>
      </c>
      <c r="Y5" s="106">
        <f t="shared" si="0"/>
        <v>1197899</v>
      </c>
      <c r="Z5" s="201">
        <f>+IF(X5&lt;&gt;0,+(Y5/X5)*100,0)</f>
        <v>84.95315835384059</v>
      </c>
      <c r="AA5" s="199">
        <f>SUM(AA11:AA18)</f>
        <v>2820140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116435</v>
      </c>
      <c r="D15" s="156"/>
      <c r="E15" s="60">
        <v>2820140</v>
      </c>
      <c r="F15" s="60">
        <v>2820140</v>
      </c>
      <c r="G15" s="60"/>
      <c r="H15" s="60"/>
      <c r="I15" s="60"/>
      <c r="J15" s="60"/>
      <c r="K15" s="60">
        <v>1523436</v>
      </c>
      <c r="L15" s="60">
        <v>792620</v>
      </c>
      <c r="M15" s="60">
        <v>291913</v>
      </c>
      <c r="N15" s="60">
        <v>2607969</v>
      </c>
      <c r="O15" s="60"/>
      <c r="P15" s="60"/>
      <c r="Q15" s="60"/>
      <c r="R15" s="60"/>
      <c r="S15" s="60"/>
      <c r="T15" s="60"/>
      <c r="U15" s="60"/>
      <c r="V15" s="60"/>
      <c r="W15" s="60">
        <v>2607969</v>
      </c>
      <c r="X15" s="60">
        <v>1410070</v>
      </c>
      <c r="Y15" s="60">
        <v>1197899</v>
      </c>
      <c r="Z15" s="140">
        <v>84.95</v>
      </c>
      <c r="AA15" s="155">
        <v>2820140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116435</v>
      </c>
      <c r="D45" s="129">
        <f t="shared" si="7"/>
        <v>0</v>
      </c>
      <c r="E45" s="54">
        <f t="shared" si="7"/>
        <v>2820140</v>
      </c>
      <c r="F45" s="54">
        <f t="shared" si="7"/>
        <v>2820140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1523436</v>
      </c>
      <c r="L45" s="54">
        <f t="shared" si="7"/>
        <v>792620</v>
      </c>
      <c r="M45" s="54">
        <f t="shared" si="7"/>
        <v>291913</v>
      </c>
      <c r="N45" s="54">
        <f t="shared" si="7"/>
        <v>2607969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2607969</v>
      </c>
      <c r="X45" s="54">
        <f t="shared" si="7"/>
        <v>1410070</v>
      </c>
      <c r="Y45" s="54">
        <f t="shared" si="7"/>
        <v>1197899</v>
      </c>
      <c r="Z45" s="184">
        <f t="shared" si="5"/>
        <v>84.95315835384059</v>
      </c>
      <c r="AA45" s="130">
        <f t="shared" si="8"/>
        <v>2820140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116435</v>
      </c>
      <c r="D49" s="218">
        <f t="shared" si="9"/>
        <v>0</v>
      </c>
      <c r="E49" s="220">
        <f t="shared" si="9"/>
        <v>2820140</v>
      </c>
      <c r="F49" s="220">
        <f t="shared" si="9"/>
        <v>2820140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1523436</v>
      </c>
      <c r="L49" s="220">
        <f t="shared" si="9"/>
        <v>792620</v>
      </c>
      <c r="M49" s="220">
        <f t="shared" si="9"/>
        <v>291913</v>
      </c>
      <c r="N49" s="220">
        <f t="shared" si="9"/>
        <v>2607969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2607969</v>
      </c>
      <c r="X49" s="220">
        <f t="shared" si="9"/>
        <v>1410070</v>
      </c>
      <c r="Y49" s="220">
        <f t="shared" si="9"/>
        <v>1197899</v>
      </c>
      <c r="Z49" s="221">
        <f t="shared" si="5"/>
        <v>84.95315835384059</v>
      </c>
      <c r="AA49" s="222">
        <f>SUM(AA41:AA48)</f>
        <v>2820140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595134</v>
      </c>
      <c r="F51" s="54">
        <f t="shared" si="10"/>
        <v>595134</v>
      </c>
      <c r="G51" s="54">
        <f t="shared" si="10"/>
        <v>34139</v>
      </c>
      <c r="H51" s="54">
        <f t="shared" si="10"/>
        <v>51647</v>
      </c>
      <c r="I51" s="54">
        <f t="shared" si="10"/>
        <v>57248</v>
      </c>
      <c r="J51" s="54">
        <f t="shared" si="10"/>
        <v>143034</v>
      </c>
      <c r="K51" s="54">
        <f t="shared" si="10"/>
        <v>36411</v>
      </c>
      <c r="L51" s="54">
        <f t="shared" si="10"/>
        <v>39048</v>
      </c>
      <c r="M51" s="54">
        <f t="shared" si="10"/>
        <v>273810</v>
      </c>
      <c r="N51" s="54">
        <f t="shared" si="10"/>
        <v>349269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492303</v>
      </c>
      <c r="X51" s="54">
        <f t="shared" si="10"/>
        <v>297567</v>
      </c>
      <c r="Y51" s="54">
        <f t="shared" si="10"/>
        <v>194736</v>
      </c>
      <c r="Z51" s="184">
        <f>+IF(X51&lt;&gt;0,+(Y51/X51)*100,0)</f>
        <v>65.44274062648076</v>
      </c>
      <c r="AA51" s="130">
        <f>SUM(AA57:AA61)</f>
        <v>595134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595134</v>
      </c>
      <c r="F61" s="60">
        <v>595134</v>
      </c>
      <c r="G61" s="60">
        <v>34139</v>
      </c>
      <c r="H61" s="60">
        <v>51647</v>
      </c>
      <c r="I61" s="60">
        <v>57248</v>
      </c>
      <c r="J61" s="60">
        <v>143034</v>
      </c>
      <c r="K61" s="60">
        <v>36411</v>
      </c>
      <c r="L61" s="60">
        <v>39048</v>
      </c>
      <c r="M61" s="60">
        <v>273810</v>
      </c>
      <c r="N61" s="60">
        <v>349269</v>
      </c>
      <c r="O61" s="60"/>
      <c r="P61" s="60"/>
      <c r="Q61" s="60"/>
      <c r="R61" s="60"/>
      <c r="S61" s="60"/>
      <c r="T61" s="60"/>
      <c r="U61" s="60"/>
      <c r="V61" s="60"/>
      <c r="W61" s="60">
        <v>492303</v>
      </c>
      <c r="X61" s="60">
        <v>297567</v>
      </c>
      <c r="Y61" s="60">
        <v>194736</v>
      </c>
      <c r="Z61" s="140">
        <v>65.44</v>
      </c>
      <c r="AA61" s="155">
        <v>595134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28090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567044</v>
      </c>
      <c r="F67" s="60"/>
      <c r="G67" s="60">
        <v>34139</v>
      </c>
      <c r="H67" s="60">
        <v>51647</v>
      </c>
      <c r="I67" s="60">
        <v>57248</v>
      </c>
      <c r="J67" s="60">
        <v>143034</v>
      </c>
      <c r="K67" s="60">
        <v>36410</v>
      </c>
      <c r="L67" s="60">
        <v>39048</v>
      </c>
      <c r="M67" s="60"/>
      <c r="N67" s="60">
        <v>75458</v>
      </c>
      <c r="O67" s="60"/>
      <c r="P67" s="60"/>
      <c r="Q67" s="60"/>
      <c r="R67" s="60"/>
      <c r="S67" s="60"/>
      <c r="T67" s="60"/>
      <c r="U67" s="60"/>
      <c r="V67" s="60"/>
      <c r="W67" s="60">
        <v>218492</v>
      </c>
      <c r="X67" s="60"/>
      <c r="Y67" s="60">
        <v>218492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>
        <v>55318</v>
      </c>
      <c r="N68" s="60">
        <v>55318</v>
      </c>
      <c r="O68" s="60"/>
      <c r="P68" s="60"/>
      <c r="Q68" s="60"/>
      <c r="R68" s="60"/>
      <c r="S68" s="60"/>
      <c r="T68" s="60"/>
      <c r="U68" s="60"/>
      <c r="V68" s="60"/>
      <c r="W68" s="60">
        <v>55318</v>
      </c>
      <c r="X68" s="60"/>
      <c r="Y68" s="60">
        <v>55318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595134</v>
      </c>
      <c r="F69" s="220">
        <f t="shared" si="12"/>
        <v>0</v>
      </c>
      <c r="G69" s="220">
        <f t="shared" si="12"/>
        <v>34139</v>
      </c>
      <c r="H69" s="220">
        <f t="shared" si="12"/>
        <v>51647</v>
      </c>
      <c r="I69" s="220">
        <f t="shared" si="12"/>
        <v>57248</v>
      </c>
      <c r="J69" s="220">
        <f t="shared" si="12"/>
        <v>143034</v>
      </c>
      <c r="K69" s="220">
        <f t="shared" si="12"/>
        <v>36410</v>
      </c>
      <c r="L69" s="220">
        <f t="shared" si="12"/>
        <v>39048</v>
      </c>
      <c r="M69" s="220">
        <f t="shared" si="12"/>
        <v>55318</v>
      </c>
      <c r="N69" s="220">
        <f t="shared" si="12"/>
        <v>130776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273810</v>
      </c>
      <c r="X69" s="220">
        <f t="shared" si="12"/>
        <v>0</v>
      </c>
      <c r="Y69" s="220">
        <f t="shared" si="12"/>
        <v>273810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116435</v>
      </c>
      <c r="D40" s="344">
        <f t="shared" si="9"/>
        <v>0</v>
      </c>
      <c r="E40" s="343">
        <f t="shared" si="9"/>
        <v>2820140</v>
      </c>
      <c r="F40" s="345">
        <f t="shared" si="9"/>
        <v>2820140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1523436</v>
      </c>
      <c r="L40" s="343">
        <f t="shared" si="9"/>
        <v>792620</v>
      </c>
      <c r="M40" s="343">
        <f t="shared" si="9"/>
        <v>291913</v>
      </c>
      <c r="N40" s="345">
        <f t="shared" si="9"/>
        <v>2607969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2607969</v>
      </c>
      <c r="X40" s="343">
        <f t="shared" si="9"/>
        <v>1410070</v>
      </c>
      <c r="Y40" s="345">
        <f t="shared" si="9"/>
        <v>1197899</v>
      </c>
      <c r="Z40" s="336">
        <f>+IF(X40&lt;&gt;0,+(Y40/X40)*100,0)</f>
        <v>84.95315835384059</v>
      </c>
      <c r="AA40" s="350">
        <f>SUM(AA41:AA49)</f>
        <v>2820140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>
        <v>1509389</v>
      </c>
      <c r="L41" s="362"/>
      <c r="M41" s="362">
        <v>280477</v>
      </c>
      <c r="N41" s="364">
        <v>1789866</v>
      </c>
      <c r="O41" s="364"/>
      <c r="P41" s="362"/>
      <c r="Q41" s="362"/>
      <c r="R41" s="364"/>
      <c r="S41" s="364"/>
      <c r="T41" s="362"/>
      <c r="U41" s="362"/>
      <c r="V41" s="364"/>
      <c r="W41" s="364">
        <v>1789866</v>
      </c>
      <c r="X41" s="362"/>
      <c r="Y41" s="364">
        <v>1789866</v>
      </c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785733</v>
      </c>
      <c r="M43" s="305"/>
      <c r="N43" s="370">
        <v>785733</v>
      </c>
      <c r="O43" s="370"/>
      <c r="P43" s="305"/>
      <c r="Q43" s="305"/>
      <c r="R43" s="370"/>
      <c r="S43" s="370"/>
      <c r="T43" s="305"/>
      <c r="U43" s="305"/>
      <c r="V43" s="370"/>
      <c r="W43" s="370">
        <v>785733</v>
      </c>
      <c r="X43" s="305"/>
      <c r="Y43" s="370">
        <v>785733</v>
      </c>
      <c r="Z43" s="371"/>
      <c r="AA43" s="303"/>
    </row>
    <row r="44" spans="1:27" ht="12.75">
      <c r="A44" s="361" t="s">
        <v>252</v>
      </c>
      <c r="B44" s="136"/>
      <c r="C44" s="60">
        <v>116435</v>
      </c>
      <c r="D44" s="368"/>
      <c r="E44" s="54">
        <v>2820140</v>
      </c>
      <c r="F44" s="53">
        <v>2820140</v>
      </c>
      <c r="G44" s="53"/>
      <c r="H44" s="54"/>
      <c r="I44" s="54"/>
      <c r="J44" s="53"/>
      <c r="K44" s="53">
        <v>14047</v>
      </c>
      <c r="L44" s="54">
        <v>6887</v>
      </c>
      <c r="M44" s="54">
        <v>11436</v>
      </c>
      <c r="N44" s="53">
        <v>32370</v>
      </c>
      <c r="O44" s="53"/>
      <c r="P44" s="54"/>
      <c r="Q44" s="54"/>
      <c r="R44" s="53"/>
      <c r="S44" s="53"/>
      <c r="T44" s="54"/>
      <c r="U44" s="54"/>
      <c r="V44" s="53"/>
      <c r="W44" s="53">
        <v>32370</v>
      </c>
      <c r="X44" s="54">
        <v>1410070</v>
      </c>
      <c r="Y44" s="53">
        <v>-1377700</v>
      </c>
      <c r="Z44" s="94">
        <v>-97.7</v>
      </c>
      <c r="AA44" s="95">
        <v>2820140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116435</v>
      </c>
      <c r="D60" s="346">
        <f t="shared" si="14"/>
        <v>0</v>
      </c>
      <c r="E60" s="219">
        <f t="shared" si="14"/>
        <v>2820140</v>
      </c>
      <c r="F60" s="264">
        <f t="shared" si="14"/>
        <v>2820140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1523436</v>
      </c>
      <c r="L60" s="219">
        <f t="shared" si="14"/>
        <v>792620</v>
      </c>
      <c r="M60" s="219">
        <f t="shared" si="14"/>
        <v>291913</v>
      </c>
      <c r="N60" s="264">
        <f t="shared" si="14"/>
        <v>2607969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2607969</v>
      </c>
      <c r="X60" s="219">
        <f t="shared" si="14"/>
        <v>1410070</v>
      </c>
      <c r="Y60" s="264">
        <f t="shared" si="14"/>
        <v>1197899</v>
      </c>
      <c r="Z60" s="337">
        <f>+IF(X60&lt;&gt;0,+(Y60/X60)*100,0)</f>
        <v>84.95315835384059</v>
      </c>
      <c r="AA60" s="232">
        <f>+AA57+AA54+AA51+AA40+AA37+AA34+AA22+AA5</f>
        <v>2820140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2019-01-31T12:12:34Z</dcterms:created>
  <dcterms:modified xsi:type="dcterms:W3CDTF">2019-01-31T12:12:37Z</dcterms:modified>
  <cp:category/>
  <cp:version/>
  <cp:contentType/>
  <cp:contentStatus/>
</cp:coreProperties>
</file>