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<sst xmlns="http://schemas.openxmlformats.org/spreadsheetml/2006/main" count="859" uniqueCount="304">
  <si>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Northern Cape: Frances Baard(DC9)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</si>
  <si>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</si>
  <si>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</si>
  <si>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</si>
  <si>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</si>
  <si>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</si>
  <si>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</si>
  <si>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</si>
  <si>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</si>
  <si>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</si>
  <si>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</si>
  <si>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</si>
  <si>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</si>
  <si>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</si>
  <si>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</si>
  <si>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</si>
  <si>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</si>
  <si>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</si>
  <si>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</si>
  <si>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</si>
  <si>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</si>
  <si>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</si>
  <si>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</si>
  <si>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</si>
  <si>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</si>
  <si>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</si>
  <si>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</si>
  <si>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</si>
  <si>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</si>
  <si>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</si>
  <si>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</si>
  <si>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</si>
  <si>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</si>
  <si>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</si>
  <si>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</si>
  <si>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</si>
  <si>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</si>
  <si>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</si>
  <si>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</si>
  <si>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</si>
  <si>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</si>
  <si>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</si>
  <si>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</si>
  <si>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</si>
  <si>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</si>
  <si>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</si>
  <si>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</si>
  <si>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</si>
  <si>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</si>
  <si>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</si>
  <si>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</si>
  <si>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</si>
  <si>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</si>
  <si>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</si>
  <si>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</si>
  <si>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</si>
  <si>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</si>
  <si>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</si>
  <si>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</si>
  <si>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</si>
  <si>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</si>
  <si>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</si>
  <si>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</si>
  <si>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</si>
  <si>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</si>
  <si>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</si>
  <si>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</si>
  <si>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</si>
  <si>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</si>
  <si>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</si>
  <si>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Frances Baard(DC9)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</si>
  <si>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</si>
  <si>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</si>
  <si>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</si>
  <si>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</si>
  <si>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</si>
  <si>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</si>
  <si>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</si>
  <si>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</si>
  <si>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</si>
  <si>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</si>
  <si>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</si>
  <si>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</si>
  <si>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</si>
  <si>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</si>
  <si>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</si>
  <si>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</si>
  <si>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</si>
  <si>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</si>
  <si>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</si>
  <si>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</si>
  <si>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</si>
  <si>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</si>
  <si>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</si>
  <si>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</si>
  <si>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</si>
  <si>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</si>
  <si>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</si>
  <si>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</si>
  <si>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</si>
  <si>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Frances Baard(DC9)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</si>
  <si>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</si>
  <si>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</si>
  <si>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</si>
  <si>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</si>
  <si>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</si>
  <si>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</si>
  <si>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</si>
  <si>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</si>
  <si>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</si>
  <si>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</si>
  <si>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</si>
  <si>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</si>
  <si>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</si>
  <si>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</si>
  <si>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</si>
  <si>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</si>
  <si>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</si>
  <si>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</si>
  <si>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</si>
  <si>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</si>
  <si>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</si>
  <si>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</si>
  <si>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</si>
  <si>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</si>
  <si>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</si>
  <si>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</si>
  <si>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</si>
  <si>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</si>
  <si>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Frances Baard(DC9)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</si>
  <si>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</si>
  <si>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</si>
  <si>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</si>
  <si>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</si>
  <si>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</si>
  <si>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</si>
  <si>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</si>
  <si>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</si>
  <si>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</si>
  <si>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</si>
  <si>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Frances Baard(DC9)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</si>
  <si>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</si>
  <si>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</si>
  <si>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</si>
  <si>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</si>
  <si>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</si>
  <si>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</si>
  <si>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</si>
  <si>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</si>
  <si>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</si>
  <si>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</si>
  <si>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</si>
  <si>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</si>
  <si>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</si>
  <si>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</si>
  <si>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</si>
  <si>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</si>
  <si>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</si>
  <si>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</si>
  <si>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</si>
  <si>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</si>
  <si>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</si>
  <si>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</si>
  <si>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</si>
  <si>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</si>
  <si>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</si>
  <si>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</si>
  <si>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</si>
  <si>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</si>
  <si>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</si>
  <si>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</si>
  <si>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</si>
  <si>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</si>
  <si>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</si>
  <si>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Frances Baard(DC9)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</si>
  <si>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</si>
  <si>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</si>
  <si>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</si>
  <si>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</si>
  <si>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</si>
  <si>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</si>
  <si>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</si>
  <si>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</si>
  <si>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</si>
  <si>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</si>
  <si>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</si>
  <si>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</si>
  <si>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</si>
  <si>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</si>
  <si>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</si>
  <si>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</si>
  <si>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</si>
  <si>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</si>
  <si>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</si>
  <si>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</si>
  <si>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</si>
  <si>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</si>
  <si>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</si>
  <si>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</si>
  <si>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</si>
  <si>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</si>
  <si>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</si>
  <si>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Frances Baard(DC9)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</si>
  <si>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</si>
  <si>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</si>
  <si>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</si>
  <si>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</si>
  <si>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</si>
  <si>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</si>
  <si>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</si>
  <si>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</si>
  <si>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</si>
  <si>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</si>
  <si>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</si>
  <si>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</si>
  <si>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</si>
  <si>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</si>
  <si>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</si>
  <si>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</si>
  <si>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</si>
  <si>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</si>
  <si>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</si>
  <si>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</si>
  <si>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</si>
  <si>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</si>
  <si>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</si>
  <si>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</si>
  <si>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</si>
  <si>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Frances Baard(DC9)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</si>
  <si>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</si>
  <si>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</si>
  <si>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</si>
  <si>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</si>
  <si>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</si>
  <si>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</si>
  <si>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</si>
  <si>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</si>
  <si>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</si>
  <si>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</si>
  <si>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</si>
  <si>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</si>
  <si>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</si>
  <si>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</si>
  <si>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</si>
  <si>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</si>
  <si>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</si>
  <si>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</si>
  <si>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</si>
  <si>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</si>
  <si>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</si>
  <si>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</si>
  <si>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</si>
  <si>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</si>
  <si>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</si>
  <si>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</si>
  <si>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</si>
  <si>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</si>
  <si>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</si>
  <si>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</si>
  <si>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</si>
  <si>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</si>
  <si>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</si>
  <si>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</si>
  <si>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</si>
  <si>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Frances Baard(DC9)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</si>
  <si>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</si>
  <si>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</si>
  <si>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Northern Cape: Frances Baard(DC9)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</si>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</sst>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5830289</v>
      </c>
      <c r="C7" s="19">
        <v>0</v>
      </c>
      <c r="D7" s="59">
        <v>4805000</v>
      </c>
      <c r="E7" s="60">
        <v>4805000</v>
      </c>
      <c r="F7" s="60">
        <v>526385</v>
      </c>
      <c r="G7" s="60">
        <v>64018</v>
      </c>
      <c r="H7" s="60">
        <v>6409718</v>
      </c>
      <c r="I7" s="60">
        <v>7000121</v>
      </c>
      <c r="J7" s="60">
        <v>-5542050</v>
      </c>
      <c r="K7" s="60">
        <v>599248</v>
      </c>
      <c r="L7" s="60">
        <v>241161</v>
      </c>
      <c r="M7" s="60">
        <v>-4701641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2298480</v>
      </c>
      <c r="W7" s="60">
        <v>2402520</v>
      </c>
      <c r="X7" s="60">
        <v>-104040</v>
      </c>
      <c r="Y7" s="61">
        <v>-4.33</v>
      </c>
      <c r="Z7" s="62">
        <v>4805000</v>
      </c>
    </row>
    <row r="8" spans="1:26" ht="12.75">
      <c r="A8" s="58" t="s">
        <v>34</v>
      </c>
      <c r="B8" s="19">
        <v>117698568</v>
      </c>
      <c r="C8" s="19">
        <v>0</v>
      </c>
      <c r="D8" s="59">
        <v>121311000</v>
      </c>
      <c r="E8" s="60">
        <v>121311000</v>
      </c>
      <c r="F8" s="60">
        <v>0</v>
      </c>
      <c r="G8" s="60">
        <v>48545820</v>
      </c>
      <c r="H8" s="60">
        <v>140916</v>
      </c>
      <c r="I8" s="60">
        <v>48686736</v>
      </c>
      <c r="J8" s="60">
        <v>118900</v>
      </c>
      <c r="K8" s="60">
        <v>327084</v>
      </c>
      <c r="L8" s="60">
        <v>127084</v>
      </c>
      <c r="M8" s="60">
        <v>573068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49259804</v>
      </c>
      <c r="W8" s="60">
        <v>81414658</v>
      </c>
      <c r="X8" s="60">
        <v>-32154854</v>
      </c>
      <c r="Y8" s="61">
        <v>-39.5</v>
      </c>
      <c r="Z8" s="62">
        <v>121311000</v>
      </c>
    </row>
    <row r="9" spans="1:26" ht="12.75">
      <c r="A9" s="58" t="s">
        <v>35</v>
      </c>
      <c r="B9" s="19">
        <v>2404906</v>
      </c>
      <c r="C9" s="19">
        <v>0</v>
      </c>
      <c r="D9" s="59">
        <v>1502860</v>
      </c>
      <c r="E9" s="60">
        <v>1502860</v>
      </c>
      <c r="F9" s="60">
        <v>22752</v>
      </c>
      <c r="G9" s="60">
        <v>223973</v>
      </c>
      <c r="H9" s="60">
        <v>18263</v>
      </c>
      <c r="I9" s="60">
        <v>264988</v>
      </c>
      <c r="J9" s="60">
        <v>188592</v>
      </c>
      <c r="K9" s="60">
        <v>466561</v>
      </c>
      <c r="L9" s="60">
        <v>28263</v>
      </c>
      <c r="M9" s="60">
        <v>683416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948404</v>
      </c>
      <c r="W9" s="60">
        <v>751422</v>
      </c>
      <c r="X9" s="60">
        <v>196982</v>
      </c>
      <c r="Y9" s="61">
        <v>26.21</v>
      </c>
      <c r="Z9" s="62">
        <v>1502860</v>
      </c>
    </row>
    <row r="10" spans="1:26" ht="22.5">
      <c r="A10" s="63" t="s">
        <v>279</v>
      </c>
      <c r="B10" s="64">
        <f>SUM(B5:B9)</f>
        <v>125933763</v>
      </c>
      <c r="C10" s="64">
        <f>SUM(C5:C9)</f>
        <v>0</v>
      </c>
      <c r="D10" s="65">
        <f aca="true" t="shared" si="0" ref="D10:Z10">SUM(D5:D9)</f>
        <v>127618860</v>
      </c>
      <c r="E10" s="66">
        <f t="shared" si="0"/>
        <v>127618860</v>
      </c>
      <c r="F10" s="66">
        <f t="shared" si="0"/>
        <v>549137</v>
      </c>
      <c r="G10" s="66">
        <f t="shared" si="0"/>
        <v>48833811</v>
      </c>
      <c r="H10" s="66">
        <f t="shared" si="0"/>
        <v>6568897</v>
      </c>
      <c r="I10" s="66">
        <f t="shared" si="0"/>
        <v>55951845</v>
      </c>
      <c r="J10" s="66">
        <f t="shared" si="0"/>
        <v>-5234558</v>
      </c>
      <c r="K10" s="66">
        <f t="shared" si="0"/>
        <v>1392893</v>
      </c>
      <c r="L10" s="66">
        <f t="shared" si="0"/>
        <v>396508</v>
      </c>
      <c r="M10" s="66">
        <f t="shared" si="0"/>
        <v>-3445157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52506688</v>
      </c>
      <c r="W10" s="66">
        <f t="shared" si="0"/>
        <v>84568600</v>
      </c>
      <c r="X10" s="66">
        <f t="shared" si="0"/>
        <v>-32061912</v>
      </c>
      <c r="Y10" s="67">
        <f>+IF(W10&lt;&gt;0,(X10/W10)*100,0)</f>
        <v>-37.91231260775276</v>
      </c>
      <c r="Z10" s="68">
        <f t="shared" si="0"/>
        <v>127618860</v>
      </c>
    </row>
    <row r="11" spans="1:26" ht="12.75">
      <c r="A11" s="58" t="s">
        <v>37</v>
      </c>
      <c r="B11" s="19">
        <v>57917445</v>
      </c>
      <c r="C11" s="19">
        <v>0</v>
      </c>
      <c r="D11" s="59">
        <v>72691760</v>
      </c>
      <c r="E11" s="60">
        <v>72691760</v>
      </c>
      <c r="F11" s="60">
        <v>4195626</v>
      </c>
      <c r="G11" s="60">
        <v>4728769</v>
      </c>
      <c r="H11" s="60">
        <v>4500209</v>
      </c>
      <c r="I11" s="60">
        <v>13424604</v>
      </c>
      <c r="J11" s="60">
        <v>4432136</v>
      </c>
      <c r="K11" s="60">
        <v>-4588751</v>
      </c>
      <c r="L11" s="60">
        <v>4872477</v>
      </c>
      <c r="M11" s="60">
        <v>4715862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18140466</v>
      </c>
      <c r="W11" s="60">
        <v>35694540</v>
      </c>
      <c r="X11" s="60">
        <v>-17554074</v>
      </c>
      <c r="Y11" s="61">
        <v>-49.18</v>
      </c>
      <c r="Z11" s="62">
        <v>72691760</v>
      </c>
    </row>
    <row r="12" spans="1:26" ht="12.75">
      <c r="A12" s="58" t="s">
        <v>38</v>
      </c>
      <c r="B12" s="19">
        <v>6566732</v>
      </c>
      <c r="C12" s="19">
        <v>0</v>
      </c>
      <c r="D12" s="59">
        <v>5875310</v>
      </c>
      <c r="E12" s="60">
        <v>5875310</v>
      </c>
      <c r="F12" s="60">
        <v>530156</v>
      </c>
      <c r="G12" s="60">
        <v>571939</v>
      </c>
      <c r="H12" s="60">
        <v>552726</v>
      </c>
      <c r="I12" s="60">
        <v>1654821</v>
      </c>
      <c r="J12" s="60">
        <v>560879</v>
      </c>
      <c r="K12" s="60">
        <v>-547619</v>
      </c>
      <c r="L12" s="60">
        <v>550679</v>
      </c>
      <c r="M12" s="60">
        <v>563939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2218760</v>
      </c>
      <c r="W12" s="60">
        <v>2937660</v>
      </c>
      <c r="X12" s="60">
        <v>-718900</v>
      </c>
      <c r="Y12" s="61">
        <v>-24.47</v>
      </c>
      <c r="Z12" s="62">
        <v>5875310</v>
      </c>
    </row>
    <row r="13" spans="1:26" ht="12.75">
      <c r="A13" s="58" t="s">
        <v>280</v>
      </c>
      <c r="B13" s="19">
        <v>3877475</v>
      </c>
      <c r="C13" s="19">
        <v>0</v>
      </c>
      <c r="D13" s="59">
        <v>3550660</v>
      </c>
      <c r="E13" s="60">
        <v>3550660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-1208026</v>
      </c>
      <c r="L13" s="60">
        <v>0</v>
      </c>
      <c r="M13" s="60">
        <v>-1208026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-1208026</v>
      </c>
      <c r="W13" s="60">
        <v>1775460</v>
      </c>
      <c r="X13" s="60">
        <v>-2983486</v>
      </c>
      <c r="Y13" s="61">
        <v>-168.04</v>
      </c>
      <c r="Z13" s="62">
        <v>3550660</v>
      </c>
    </row>
    <row r="14" spans="1:26" ht="12.75">
      <c r="A14" s="58" t="s">
        <v>40</v>
      </c>
      <c r="B14" s="19">
        <v>451109</v>
      </c>
      <c r="C14" s="19">
        <v>0</v>
      </c>
      <c r="D14" s="59">
        <v>222490</v>
      </c>
      <c r="E14" s="60">
        <v>222490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135714</v>
      </c>
      <c r="M14" s="60">
        <v>135714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135714</v>
      </c>
      <c r="W14" s="60">
        <v>111250</v>
      </c>
      <c r="X14" s="60">
        <v>24464</v>
      </c>
      <c r="Y14" s="61">
        <v>21.99</v>
      </c>
      <c r="Z14" s="62">
        <v>222490</v>
      </c>
    </row>
    <row r="15" spans="1:26" ht="12.75">
      <c r="A15" s="58" t="s">
        <v>41</v>
      </c>
      <c r="B15" s="19">
        <v>1454789</v>
      </c>
      <c r="C15" s="19">
        <v>0</v>
      </c>
      <c r="D15" s="59">
        <v>1634930</v>
      </c>
      <c r="E15" s="60">
        <v>1634930</v>
      </c>
      <c r="F15" s="60">
        <v>32570</v>
      </c>
      <c r="G15" s="60">
        <v>35016</v>
      </c>
      <c r="H15" s="60">
        <v>102906</v>
      </c>
      <c r="I15" s="60">
        <v>170492</v>
      </c>
      <c r="J15" s="60">
        <v>218596</v>
      </c>
      <c r="K15" s="60">
        <v>-142915</v>
      </c>
      <c r="L15" s="60">
        <v>57089</v>
      </c>
      <c r="M15" s="60">
        <v>132770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303262</v>
      </c>
      <c r="W15" s="60">
        <v>841900</v>
      </c>
      <c r="X15" s="60">
        <v>-538638</v>
      </c>
      <c r="Y15" s="61">
        <v>-63.98</v>
      </c>
      <c r="Z15" s="62">
        <v>1634930</v>
      </c>
    </row>
    <row r="16" spans="1:26" ht="12.75">
      <c r="A16" s="69" t="s">
        <v>42</v>
      </c>
      <c r="B16" s="19">
        <v>24795809</v>
      </c>
      <c r="C16" s="19">
        <v>0</v>
      </c>
      <c r="D16" s="59">
        <v>8873260</v>
      </c>
      <c r="E16" s="60">
        <v>8873260</v>
      </c>
      <c r="F16" s="60">
        <v>0</v>
      </c>
      <c r="G16" s="60">
        <v>53616</v>
      </c>
      <c r="H16" s="60">
        <v>2223</v>
      </c>
      <c r="I16" s="60">
        <v>55839</v>
      </c>
      <c r="J16" s="60">
        <v>1391622</v>
      </c>
      <c r="K16" s="60">
        <v>-524197</v>
      </c>
      <c r="L16" s="60">
        <v>1948781</v>
      </c>
      <c r="M16" s="60">
        <v>2816206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2872045</v>
      </c>
      <c r="W16" s="60">
        <v>4028340</v>
      </c>
      <c r="X16" s="60">
        <v>-1156295</v>
      </c>
      <c r="Y16" s="61">
        <v>-28.7</v>
      </c>
      <c r="Z16" s="62">
        <v>8873260</v>
      </c>
    </row>
    <row r="17" spans="1:26" ht="12.75">
      <c r="A17" s="58" t="s">
        <v>43</v>
      </c>
      <c r="B17" s="19">
        <v>23596509</v>
      </c>
      <c r="C17" s="19">
        <v>0</v>
      </c>
      <c r="D17" s="59">
        <v>35668840</v>
      </c>
      <c r="E17" s="60">
        <v>35668840</v>
      </c>
      <c r="F17" s="60">
        <v>697909</v>
      </c>
      <c r="G17" s="60">
        <v>959240</v>
      </c>
      <c r="H17" s="60">
        <v>1612889</v>
      </c>
      <c r="I17" s="60">
        <v>3270038</v>
      </c>
      <c r="J17" s="60">
        <v>4356406</v>
      </c>
      <c r="K17" s="60">
        <v>-2504969</v>
      </c>
      <c r="L17" s="60">
        <v>805519</v>
      </c>
      <c r="M17" s="60">
        <v>2656956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5926994</v>
      </c>
      <c r="W17" s="60">
        <v>16348113</v>
      </c>
      <c r="X17" s="60">
        <v>-10421119</v>
      </c>
      <c r="Y17" s="61">
        <v>-63.75</v>
      </c>
      <c r="Z17" s="62">
        <v>35668840</v>
      </c>
    </row>
    <row r="18" spans="1:26" ht="12.75">
      <c r="A18" s="70" t="s">
        <v>44</v>
      </c>
      <c r="B18" s="71">
        <f>SUM(B11:B17)</f>
        <v>118659868</v>
      </c>
      <c r="C18" s="71">
        <f>SUM(C11:C17)</f>
        <v>0</v>
      </c>
      <c r="D18" s="72">
        <f aca="true" t="shared" si="1" ref="D18:Z18">SUM(D11:D17)</f>
        <v>128517250</v>
      </c>
      <c r="E18" s="73">
        <f t="shared" si="1"/>
        <v>128517250</v>
      </c>
      <c r="F18" s="73">
        <f t="shared" si="1"/>
        <v>5456261</v>
      </c>
      <c r="G18" s="73">
        <f t="shared" si="1"/>
        <v>6348580</v>
      </c>
      <c r="H18" s="73">
        <f t="shared" si="1"/>
        <v>6770953</v>
      </c>
      <c r="I18" s="73">
        <f t="shared" si="1"/>
        <v>18575794</v>
      </c>
      <c r="J18" s="73">
        <f t="shared" si="1"/>
        <v>10959639</v>
      </c>
      <c r="K18" s="73">
        <f t="shared" si="1"/>
        <v>-9516477</v>
      </c>
      <c r="L18" s="73">
        <f t="shared" si="1"/>
        <v>8370259</v>
      </c>
      <c r="M18" s="73">
        <f t="shared" si="1"/>
        <v>9813421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28389215</v>
      </c>
      <c r="W18" s="73">
        <f t="shared" si="1"/>
        <v>61737263</v>
      </c>
      <c r="X18" s="73">
        <f t="shared" si="1"/>
        <v>-33348048</v>
      </c>
      <c r="Y18" s="67">
        <f>+IF(W18&lt;&gt;0,(X18/W18)*100,0)</f>
        <v>-54.016077777856786</v>
      </c>
      <c r="Z18" s="74">
        <f t="shared" si="1"/>
        <v>128517250</v>
      </c>
    </row>
    <row r="19" spans="1:26" ht="12.75">
      <c r="A19" s="70" t="s">
        <v>45</v>
      </c>
      <c r="B19" s="75">
        <f>+B10-B18</f>
        <v>7273895</v>
      </c>
      <c r="C19" s="75">
        <f>+C10-C18</f>
        <v>0</v>
      </c>
      <c r="D19" s="76">
        <f aca="true" t="shared" si="2" ref="D19:Z19">+D10-D18</f>
        <v>-898390</v>
      </c>
      <c r="E19" s="77">
        <f t="shared" si="2"/>
        <v>-898390</v>
      </c>
      <c r="F19" s="77">
        <f t="shared" si="2"/>
        <v>-4907124</v>
      </c>
      <c r="G19" s="77">
        <f t="shared" si="2"/>
        <v>42485231</v>
      </c>
      <c r="H19" s="77">
        <f t="shared" si="2"/>
        <v>-202056</v>
      </c>
      <c r="I19" s="77">
        <f t="shared" si="2"/>
        <v>37376051</v>
      </c>
      <c r="J19" s="77">
        <f t="shared" si="2"/>
        <v>-16194197</v>
      </c>
      <c r="K19" s="77">
        <f t="shared" si="2"/>
        <v>10909370</v>
      </c>
      <c r="L19" s="77">
        <f t="shared" si="2"/>
        <v>-7973751</v>
      </c>
      <c r="M19" s="77">
        <f t="shared" si="2"/>
        <v>-13258578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24117473</v>
      </c>
      <c r="W19" s="77">
        <f>IF(E10=E18,0,W10-W18)</f>
        <v>22831337</v>
      </c>
      <c r="X19" s="77">
        <f t="shared" si="2"/>
        <v>1286136</v>
      </c>
      <c r="Y19" s="78">
        <f>+IF(W19&lt;&gt;0,(X19/W19)*100,0)</f>
        <v>5.633204923566238</v>
      </c>
      <c r="Z19" s="79">
        <f t="shared" si="2"/>
        <v>-898390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7273895</v>
      </c>
      <c r="C22" s="86">
        <f>SUM(C19:C21)</f>
        <v>0</v>
      </c>
      <c r="D22" s="87">
        <f aca="true" t="shared" si="3" ref="D22:Z22">SUM(D19:D21)</f>
        <v>-898390</v>
      </c>
      <c r="E22" s="88">
        <f t="shared" si="3"/>
        <v>-898390</v>
      </c>
      <c r="F22" s="88">
        <f t="shared" si="3"/>
        <v>-4907124</v>
      </c>
      <c r="G22" s="88">
        <f t="shared" si="3"/>
        <v>42485231</v>
      </c>
      <c r="H22" s="88">
        <f t="shared" si="3"/>
        <v>-202056</v>
      </c>
      <c r="I22" s="88">
        <f t="shared" si="3"/>
        <v>37376051</v>
      </c>
      <c r="J22" s="88">
        <f t="shared" si="3"/>
        <v>-16194197</v>
      </c>
      <c r="K22" s="88">
        <f t="shared" si="3"/>
        <v>10909370</v>
      </c>
      <c r="L22" s="88">
        <f t="shared" si="3"/>
        <v>-7973751</v>
      </c>
      <c r="M22" s="88">
        <f t="shared" si="3"/>
        <v>-13258578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24117473</v>
      </c>
      <c r="W22" s="88">
        <f t="shared" si="3"/>
        <v>22831337</v>
      </c>
      <c r="X22" s="88">
        <f t="shared" si="3"/>
        <v>1286136</v>
      </c>
      <c r="Y22" s="89">
        <f>+IF(W22&lt;&gt;0,(X22/W22)*100,0)</f>
        <v>5.633204923566238</v>
      </c>
      <c r="Z22" s="90">
        <f t="shared" si="3"/>
        <v>-898390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7273895</v>
      </c>
      <c r="C24" s="75">
        <f>SUM(C22:C23)</f>
        <v>0</v>
      </c>
      <c r="D24" s="76">
        <f aca="true" t="shared" si="4" ref="D24:Z24">SUM(D22:D23)</f>
        <v>-898390</v>
      </c>
      <c r="E24" s="77">
        <f t="shared" si="4"/>
        <v>-898390</v>
      </c>
      <c r="F24" s="77">
        <f t="shared" si="4"/>
        <v>-4907124</v>
      </c>
      <c r="G24" s="77">
        <f t="shared" si="4"/>
        <v>42485231</v>
      </c>
      <c r="H24" s="77">
        <f t="shared" si="4"/>
        <v>-202056</v>
      </c>
      <c r="I24" s="77">
        <f t="shared" si="4"/>
        <v>37376051</v>
      </c>
      <c r="J24" s="77">
        <f t="shared" si="4"/>
        <v>-16194197</v>
      </c>
      <c r="K24" s="77">
        <f t="shared" si="4"/>
        <v>10909370</v>
      </c>
      <c r="L24" s="77">
        <f t="shared" si="4"/>
        <v>-7973751</v>
      </c>
      <c r="M24" s="77">
        <f t="shared" si="4"/>
        <v>-13258578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24117473</v>
      </c>
      <c r="W24" s="77">
        <f t="shared" si="4"/>
        <v>22831337</v>
      </c>
      <c r="X24" s="77">
        <f t="shared" si="4"/>
        <v>1286136</v>
      </c>
      <c r="Y24" s="78">
        <f>+IF(W24&lt;&gt;0,(X24/W24)*100,0)</f>
        <v>5.633204923566238</v>
      </c>
      <c r="Z24" s="79">
        <f t="shared" si="4"/>
        <v>-898390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3865155</v>
      </c>
      <c r="C27" s="22">
        <v>0</v>
      </c>
      <c r="D27" s="99">
        <v>8049650</v>
      </c>
      <c r="E27" s="100">
        <v>8049650</v>
      </c>
      <c r="F27" s="100">
        <v>697123</v>
      </c>
      <c r="G27" s="100">
        <v>1418842</v>
      </c>
      <c r="H27" s="100">
        <v>1551606</v>
      </c>
      <c r="I27" s="100">
        <v>3667571</v>
      </c>
      <c r="J27" s="100">
        <v>746752</v>
      </c>
      <c r="K27" s="100">
        <v>340642</v>
      </c>
      <c r="L27" s="100">
        <v>77934</v>
      </c>
      <c r="M27" s="100">
        <v>1165328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4832899</v>
      </c>
      <c r="W27" s="100">
        <v>4024825</v>
      </c>
      <c r="X27" s="100">
        <v>808074</v>
      </c>
      <c r="Y27" s="101">
        <v>20.08</v>
      </c>
      <c r="Z27" s="102">
        <v>8049650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3865155</v>
      </c>
      <c r="C31" s="19">
        <v>0</v>
      </c>
      <c r="D31" s="59">
        <v>8049650</v>
      </c>
      <c r="E31" s="60">
        <v>8049650</v>
      </c>
      <c r="F31" s="60">
        <v>697123</v>
      </c>
      <c r="G31" s="60">
        <v>1418842</v>
      </c>
      <c r="H31" s="60">
        <v>1551606</v>
      </c>
      <c r="I31" s="60">
        <v>3667571</v>
      </c>
      <c r="J31" s="60">
        <v>746752</v>
      </c>
      <c r="K31" s="60">
        <v>340642</v>
      </c>
      <c r="L31" s="60">
        <v>77934</v>
      </c>
      <c r="M31" s="60">
        <v>1165328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4832899</v>
      </c>
      <c r="W31" s="60">
        <v>4024825</v>
      </c>
      <c r="X31" s="60">
        <v>808074</v>
      </c>
      <c r="Y31" s="61">
        <v>20.08</v>
      </c>
      <c r="Z31" s="62">
        <v>8049650</v>
      </c>
    </row>
    <row r="32" spans="1:26" ht="12.75">
      <c r="A32" s="70" t="s">
        <v>54</v>
      </c>
      <c r="B32" s="22">
        <f>SUM(B28:B31)</f>
        <v>3865155</v>
      </c>
      <c r="C32" s="22">
        <f>SUM(C28:C31)</f>
        <v>0</v>
      </c>
      <c r="D32" s="99">
        <f aca="true" t="shared" si="5" ref="D32:Z32">SUM(D28:D31)</f>
        <v>8049650</v>
      </c>
      <c r="E32" s="100">
        <f t="shared" si="5"/>
        <v>8049650</v>
      </c>
      <c r="F32" s="100">
        <f t="shared" si="5"/>
        <v>697123</v>
      </c>
      <c r="G32" s="100">
        <f t="shared" si="5"/>
        <v>1418842</v>
      </c>
      <c r="H32" s="100">
        <f t="shared" si="5"/>
        <v>1551606</v>
      </c>
      <c r="I32" s="100">
        <f t="shared" si="5"/>
        <v>3667571</v>
      </c>
      <c r="J32" s="100">
        <f t="shared" si="5"/>
        <v>746752</v>
      </c>
      <c r="K32" s="100">
        <f t="shared" si="5"/>
        <v>340642</v>
      </c>
      <c r="L32" s="100">
        <f t="shared" si="5"/>
        <v>77934</v>
      </c>
      <c r="M32" s="100">
        <f t="shared" si="5"/>
        <v>1165328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4832899</v>
      </c>
      <c r="W32" s="100">
        <f t="shared" si="5"/>
        <v>4024825</v>
      </c>
      <c r="X32" s="100">
        <f t="shared" si="5"/>
        <v>808074</v>
      </c>
      <c r="Y32" s="101">
        <f>+IF(W32&lt;&gt;0,(X32/W32)*100,0)</f>
        <v>20.077245594528957</v>
      </c>
      <c r="Z32" s="102">
        <f t="shared" si="5"/>
        <v>8049650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63832831</v>
      </c>
      <c r="C35" s="19">
        <v>0</v>
      </c>
      <c r="D35" s="59">
        <v>44550980</v>
      </c>
      <c r="E35" s="60">
        <v>44550980</v>
      </c>
      <c r="F35" s="60">
        <v>103156584</v>
      </c>
      <c r="G35" s="60">
        <v>100693654</v>
      </c>
      <c r="H35" s="60">
        <v>97683275</v>
      </c>
      <c r="I35" s="60">
        <v>97683275</v>
      </c>
      <c r="J35" s="60">
        <v>86752989</v>
      </c>
      <c r="K35" s="60">
        <v>76907842</v>
      </c>
      <c r="L35" s="60">
        <v>104651470</v>
      </c>
      <c r="M35" s="60">
        <v>104651470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104651470</v>
      </c>
      <c r="W35" s="60">
        <v>22275490</v>
      </c>
      <c r="X35" s="60">
        <v>82375980</v>
      </c>
      <c r="Y35" s="61">
        <v>369.81</v>
      </c>
      <c r="Z35" s="62">
        <v>44550980</v>
      </c>
    </row>
    <row r="36" spans="1:26" ht="12.75">
      <c r="A36" s="58" t="s">
        <v>57</v>
      </c>
      <c r="B36" s="19">
        <v>58161177</v>
      </c>
      <c r="C36" s="19">
        <v>0</v>
      </c>
      <c r="D36" s="59">
        <v>65695252</v>
      </c>
      <c r="E36" s="60">
        <v>65695252</v>
      </c>
      <c r="F36" s="60">
        <v>65213300</v>
      </c>
      <c r="G36" s="60">
        <v>60277143</v>
      </c>
      <c r="H36" s="60">
        <v>61828748</v>
      </c>
      <c r="I36" s="60">
        <v>61828748</v>
      </c>
      <c r="J36" s="60">
        <v>62575500</v>
      </c>
      <c r="K36" s="60">
        <v>61693110</v>
      </c>
      <c r="L36" s="60">
        <v>61771044</v>
      </c>
      <c r="M36" s="60">
        <v>61771044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61771044</v>
      </c>
      <c r="W36" s="60">
        <v>32847626</v>
      </c>
      <c r="X36" s="60">
        <v>28923418</v>
      </c>
      <c r="Y36" s="61">
        <v>88.05</v>
      </c>
      <c r="Z36" s="62">
        <v>65695252</v>
      </c>
    </row>
    <row r="37" spans="1:26" ht="12.75">
      <c r="A37" s="58" t="s">
        <v>58</v>
      </c>
      <c r="B37" s="19">
        <v>17718740</v>
      </c>
      <c r="C37" s="19">
        <v>0</v>
      </c>
      <c r="D37" s="59">
        <v>24757000</v>
      </c>
      <c r="E37" s="60">
        <v>24757000</v>
      </c>
      <c r="F37" s="60">
        <v>64013718</v>
      </c>
      <c r="G37" s="60">
        <v>19134158</v>
      </c>
      <c r="H37" s="60">
        <v>17921008</v>
      </c>
      <c r="I37" s="60">
        <v>17921008</v>
      </c>
      <c r="J37" s="60">
        <v>23941117</v>
      </c>
      <c r="K37" s="60">
        <v>21337163</v>
      </c>
      <c r="L37" s="60">
        <v>57132478</v>
      </c>
      <c r="M37" s="60">
        <v>57132478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57132478</v>
      </c>
      <c r="W37" s="60">
        <v>12378500</v>
      </c>
      <c r="X37" s="60">
        <v>44753978</v>
      </c>
      <c r="Y37" s="61">
        <v>361.55</v>
      </c>
      <c r="Z37" s="62">
        <v>24757000</v>
      </c>
    </row>
    <row r="38" spans="1:26" ht="12.75">
      <c r="A38" s="58" t="s">
        <v>59</v>
      </c>
      <c r="B38" s="19">
        <v>28489808</v>
      </c>
      <c r="C38" s="19">
        <v>0</v>
      </c>
      <c r="D38" s="59">
        <v>32000000</v>
      </c>
      <c r="E38" s="60">
        <v>32000000</v>
      </c>
      <c r="F38" s="60">
        <v>29136982</v>
      </c>
      <c r="G38" s="60">
        <v>28473079</v>
      </c>
      <c r="H38" s="60">
        <v>28429509</v>
      </c>
      <c r="I38" s="60">
        <v>28429509</v>
      </c>
      <c r="J38" s="60">
        <v>28420065</v>
      </c>
      <c r="K38" s="60">
        <v>28420065</v>
      </c>
      <c r="L38" s="60">
        <v>28420065</v>
      </c>
      <c r="M38" s="60">
        <v>28420065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28420065</v>
      </c>
      <c r="W38" s="60">
        <v>16000000</v>
      </c>
      <c r="X38" s="60">
        <v>12420065</v>
      </c>
      <c r="Y38" s="61">
        <v>77.63</v>
      </c>
      <c r="Z38" s="62">
        <v>32000000</v>
      </c>
    </row>
    <row r="39" spans="1:26" ht="12.75">
      <c r="A39" s="58" t="s">
        <v>60</v>
      </c>
      <c r="B39" s="19">
        <v>75785460</v>
      </c>
      <c r="C39" s="19">
        <v>0</v>
      </c>
      <c r="D39" s="59">
        <v>53489232</v>
      </c>
      <c r="E39" s="60">
        <v>53489232</v>
      </c>
      <c r="F39" s="60">
        <v>75219184</v>
      </c>
      <c r="G39" s="60">
        <v>113363560</v>
      </c>
      <c r="H39" s="60">
        <v>113161506</v>
      </c>
      <c r="I39" s="60">
        <v>113161506</v>
      </c>
      <c r="J39" s="60">
        <v>96967307</v>
      </c>
      <c r="K39" s="60">
        <v>88843724</v>
      </c>
      <c r="L39" s="60">
        <v>80869971</v>
      </c>
      <c r="M39" s="60">
        <v>80869971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80869971</v>
      </c>
      <c r="W39" s="60">
        <v>26744616</v>
      </c>
      <c r="X39" s="60">
        <v>54125355</v>
      </c>
      <c r="Y39" s="61">
        <v>202.38</v>
      </c>
      <c r="Z39" s="62">
        <v>53489232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1951799</v>
      </c>
      <c r="C42" s="19">
        <v>0</v>
      </c>
      <c r="D42" s="59">
        <v>4773620</v>
      </c>
      <c r="E42" s="60">
        <v>4773620</v>
      </c>
      <c r="F42" s="60">
        <v>41895898</v>
      </c>
      <c r="G42" s="60">
        <v>2341503</v>
      </c>
      <c r="H42" s="60">
        <v>-7415696</v>
      </c>
      <c r="I42" s="60">
        <v>36821705</v>
      </c>
      <c r="J42" s="60">
        <v>-8725495</v>
      </c>
      <c r="K42" s="60">
        <v>-9921753</v>
      </c>
      <c r="L42" s="60">
        <v>28720196</v>
      </c>
      <c r="M42" s="60">
        <v>10072948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46894653</v>
      </c>
      <c r="W42" s="60">
        <v>24214980</v>
      </c>
      <c r="X42" s="60">
        <v>22679673</v>
      </c>
      <c r="Y42" s="61">
        <v>93.66</v>
      </c>
      <c r="Z42" s="62">
        <v>4773620</v>
      </c>
    </row>
    <row r="43" spans="1:26" ht="12.75">
      <c r="A43" s="58" t="s">
        <v>63</v>
      </c>
      <c r="B43" s="19">
        <v>1226092</v>
      </c>
      <c r="C43" s="19">
        <v>0</v>
      </c>
      <c r="D43" s="59">
        <v>-7935550</v>
      </c>
      <c r="E43" s="60">
        <v>-7935550</v>
      </c>
      <c r="F43" s="60">
        <v>-761838</v>
      </c>
      <c r="G43" s="60">
        <v>-1567842</v>
      </c>
      <c r="H43" s="60">
        <v>-1530856</v>
      </c>
      <c r="I43" s="60">
        <v>-3860536</v>
      </c>
      <c r="J43" s="60">
        <v>-6717502</v>
      </c>
      <c r="K43" s="60">
        <v>-325017</v>
      </c>
      <c r="L43" s="60">
        <v>-93559</v>
      </c>
      <c r="M43" s="60">
        <v>-7136078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-10996614</v>
      </c>
      <c r="W43" s="60">
        <v>-4188250</v>
      </c>
      <c r="X43" s="60">
        <v>-6808364</v>
      </c>
      <c r="Y43" s="61">
        <v>162.56</v>
      </c>
      <c r="Z43" s="62">
        <v>-7935550</v>
      </c>
    </row>
    <row r="44" spans="1:26" ht="12.75">
      <c r="A44" s="58" t="s">
        <v>64</v>
      </c>
      <c r="B44" s="19">
        <v>-2208206</v>
      </c>
      <c r="C44" s="19">
        <v>0</v>
      </c>
      <c r="D44" s="59">
        <v>-2484590</v>
      </c>
      <c r="E44" s="60">
        <v>-2484590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-1193943</v>
      </c>
      <c r="M44" s="60">
        <v>-1193943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-1193943</v>
      </c>
      <c r="W44" s="60">
        <v>-1183476</v>
      </c>
      <c r="X44" s="60">
        <v>-10467</v>
      </c>
      <c r="Y44" s="61">
        <v>0.88</v>
      </c>
      <c r="Z44" s="62">
        <v>-2484590</v>
      </c>
    </row>
    <row r="45" spans="1:26" ht="12.75">
      <c r="A45" s="70" t="s">
        <v>65</v>
      </c>
      <c r="B45" s="22">
        <v>51071804</v>
      </c>
      <c r="C45" s="22">
        <v>0</v>
      </c>
      <c r="D45" s="99">
        <v>41401028</v>
      </c>
      <c r="E45" s="100">
        <v>41401028</v>
      </c>
      <c r="F45" s="100">
        <v>98255865</v>
      </c>
      <c r="G45" s="100">
        <v>99029526</v>
      </c>
      <c r="H45" s="100">
        <v>90082974</v>
      </c>
      <c r="I45" s="100">
        <v>90082974</v>
      </c>
      <c r="J45" s="100">
        <v>74639977</v>
      </c>
      <c r="K45" s="100">
        <v>64393207</v>
      </c>
      <c r="L45" s="100">
        <v>91825901</v>
      </c>
      <c r="M45" s="100">
        <v>91825901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91825901</v>
      </c>
      <c r="W45" s="100">
        <v>65890802</v>
      </c>
      <c r="X45" s="100">
        <v>25935099</v>
      </c>
      <c r="Y45" s="101">
        <v>39.36</v>
      </c>
      <c r="Z45" s="102">
        <v>41401028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10542715</v>
      </c>
      <c r="C49" s="52">
        <v>0</v>
      </c>
      <c r="D49" s="129">
        <v>290105</v>
      </c>
      <c r="E49" s="54">
        <v>16398</v>
      </c>
      <c r="F49" s="54">
        <v>0</v>
      </c>
      <c r="G49" s="54">
        <v>0</v>
      </c>
      <c r="H49" s="54">
        <v>0</v>
      </c>
      <c r="I49" s="54">
        <v>14625</v>
      </c>
      <c r="J49" s="54">
        <v>0</v>
      </c>
      <c r="K49" s="54">
        <v>0</v>
      </c>
      <c r="L49" s="54">
        <v>0</v>
      </c>
      <c r="M49" s="54">
        <v>4402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223868</v>
      </c>
      <c r="W49" s="54">
        <v>52764</v>
      </c>
      <c r="X49" s="54">
        <v>461741</v>
      </c>
      <c r="Y49" s="54">
        <v>11606618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52545920</v>
      </c>
      <c r="C51" s="52">
        <v>0</v>
      </c>
      <c r="D51" s="129">
        <v>29403</v>
      </c>
      <c r="E51" s="54">
        <v>571</v>
      </c>
      <c r="F51" s="54">
        <v>0</v>
      </c>
      <c r="G51" s="54">
        <v>0</v>
      </c>
      <c r="H51" s="54">
        <v>0</v>
      </c>
      <c r="I51" s="54">
        <v>3955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52579849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3229112</v>
      </c>
      <c r="D40" s="344">
        <f t="shared" si="9"/>
        <v>0</v>
      </c>
      <c r="E40" s="343">
        <f t="shared" si="9"/>
        <v>2824460</v>
      </c>
      <c r="F40" s="345">
        <f t="shared" si="9"/>
        <v>2824460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1412230</v>
      </c>
      <c r="Y40" s="345">
        <f t="shared" si="9"/>
        <v>-1412230</v>
      </c>
      <c r="Z40" s="336">
        <f>+IF(X40&lt;&gt;0,+(Y40/X40)*100,0)</f>
        <v>-100</v>
      </c>
      <c r="AA40" s="350">
        <f>SUM(AA41:AA49)</f>
        <v>2824460</v>
      </c>
    </row>
    <row r="41" spans="1:27" ht="12.75">
      <c r="A41" s="361" t="s">
        <v>249</v>
      </c>
      <c r="B41" s="142"/>
      <c r="C41" s="362"/>
      <c r="D41" s="363"/>
      <c r="E41" s="362">
        <v>718930</v>
      </c>
      <c r="F41" s="364">
        <v>718930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359465</v>
      </c>
      <c r="Y41" s="364">
        <v>-359465</v>
      </c>
      <c r="Z41" s="365">
        <v>-100</v>
      </c>
      <c r="AA41" s="366">
        <v>718930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363680</v>
      </c>
      <c r="F43" s="370">
        <v>363680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181840</v>
      </c>
      <c r="Y43" s="370">
        <v>-181840</v>
      </c>
      <c r="Z43" s="371">
        <v>-100</v>
      </c>
      <c r="AA43" s="303">
        <v>363680</v>
      </c>
    </row>
    <row r="44" spans="1:27" ht="12.75">
      <c r="A44" s="361" t="s">
        <v>252</v>
      </c>
      <c r="B44" s="136"/>
      <c r="C44" s="60"/>
      <c r="D44" s="368"/>
      <c r="E44" s="54">
        <v>858060</v>
      </c>
      <c r="F44" s="53">
        <v>858060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429030</v>
      </c>
      <c r="Y44" s="53">
        <v>-429030</v>
      </c>
      <c r="Z44" s="94">
        <v>-100</v>
      </c>
      <c r="AA44" s="95">
        <v>858060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3229112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883790</v>
      </c>
      <c r="F48" s="53">
        <v>883790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441895</v>
      </c>
      <c r="Y48" s="53">
        <v>-441895</v>
      </c>
      <c r="Z48" s="94">
        <v>-100</v>
      </c>
      <c r="AA48" s="95">
        <v>883790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2320310</v>
      </c>
      <c r="F57" s="345">
        <f t="shared" si="13"/>
        <v>2320310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1160155</v>
      </c>
      <c r="Y57" s="345">
        <f t="shared" si="13"/>
        <v>-1160155</v>
      </c>
      <c r="Z57" s="336">
        <f>+IF(X57&lt;&gt;0,+(Y57/X57)*100,0)</f>
        <v>-100</v>
      </c>
      <c r="AA57" s="350">
        <f t="shared" si="13"/>
        <v>2320310</v>
      </c>
    </row>
    <row r="58" spans="1:27" ht="12.75">
      <c r="A58" s="361" t="s">
        <v>218</v>
      </c>
      <c r="B58" s="136"/>
      <c r="C58" s="60"/>
      <c r="D58" s="340"/>
      <c r="E58" s="60">
        <v>2320310</v>
      </c>
      <c r="F58" s="59">
        <v>2320310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1160155</v>
      </c>
      <c r="Y58" s="59">
        <v>-1160155</v>
      </c>
      <c r="Z58" s="61">
        <v>-100</v>
      </c>
      <c r="AA58" s="62">
        <v>2320310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3229112</v>
      </c>
      <c r="D60" s="346">
        <f t="shared" si="14"/>
        <v>0</v>
      </c>
      <c r="E60" s="219">
        <f t="shared" si="14"/>
        <v>5144770</v>
      </c>
      <c r="F60" s="264">
        <f t="shared" si="14"/>
        <v>5144770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2572385</v>
      </c>
      <c r="Y60" s="264">
        <f t="shared" si="14"/>
        <v>-2572385</v>
      </c>
      <c r="Z60" s="337">
        <f>+IF(X60&lt;&gt;0,+(Y60/X60)*100,0)</f>
        <v>-100</v>
      </c>
      <c r="AA60" s="232">
        <f>+AA57+AA54+AA51+AA40+AA37+AA34+AA22+AA5</f>
        <v>5144770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112721345</v>
      </c>
      <c r="D5" s="153">
        <f>SUM(D6:D8)</f>
        <v>0</v>
      </c>
      <c r="E5" s="154">
        <f t="shared" si="0"/>
        <v>122632000</v>
      </c>
      <c r="F5" s="100">
        <f t="shared" si="0"/>
        <v>122632000</v>
      </c>
      <c r="G5" s="100">
        <f t="shared" si="0"/>
        <v>549137</v>
      </c>
      <c r="H5" s="100">
        <f t="shared" si="0"/>
        <v>48780255</v>
      </c>
      <c r="I5" s="100">
        <f t="shared" si="0"/>
        <v>6464113</v>
      </c>
      <c r="J5" s="100">
        <f t="shared" si="0"/>
        <v>55793505</v>
      </c>
      <c r="K5" s="100">
        <f t="shared" si="0"/>
        <v>-5473638</v>
      </c>
      <c r="L5" s="100">
        <f t="shared" si="0"/>
        <v>1126029</v>
      </c>
      <c r="M5" s="100">
        <f t="shared" si="0"/>
        <v>229544</v>
      </c>
      <c r="N5" s="100">
        <f t="shared" si="0"/>
        <v>-4118065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51675440</v>
      </c>
      <c r="X5" s="100">
        <f t="shared" si="0"/>
        <v>81184180</v>
      </c>
      <c r="Y5" s="100">
        <f t="shared" si="0"/>
        <v>-29508740</v>
      </c>
      <c r="Z5" s="137">
        <f>+IF(X5&lt;&gt;0,+(Y5/X5)*100,0)</f>
        <v>-36.34789438040762</v>
      </c>
      <c r="AA5" s="153">
        <f>SUM(AA6:AA8)</f>
        <v>122632000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112721345</v>
      </c>
      <c r="D7" s="157"/>
      <c r="E7" s="158">
        <v>122632000</v>
      </c>
      <c r="F7" s="159">
        <v>122632000</v>
      </c>
      <c r="G7" s="159">
        <v>549137</v>
      </c>
      <c r="H7" s="159">
        <v>48780255</v>
      </c>
      <c r="I7" s="159">
        <v>6464113</v>
      </c>
      <c r="J7" s="159">
        <v>55793505</v>
      </c>
      <c r="K7" s="159">
        <v>-5473638</v>
      </c>
      <c r="L7" s="159">
        <v>1126029</v>
      </c>
      <c r="M7" s="159">
        <v>229544</v>
      </c>
      <c r="N7" s="159">
        <v>-4118065</v>
      </c>
      <c r="O7" s="159"/>
      <c r="P7" s="159"/>
      <c r="Q7" s="159"/>
      <c r="R7" s="159"/>
      <c r="S7" s="159"/>
      <c r="T7" s="159"/>
      <c r="U7" s="159"/>
      <c r="V7" s="159"/>
      <c r="W7" s="159">
        <v>51675440</v>
      </c>
      <c r="X7" s="159">
        <v>81184180</v>
      </c>
      <c r="Y7" s="159">
        <v>-29508740</v>
      </c>
      <c r="Z7" s="141">
        <v>-36.35</v>
      </c>
      <c r="AA7" s="157">
        <v>122632000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345462</v>
      </c>
      <c r="D9" s="153">
        <f>SUM(D10:D14)</f>
        <v>0</v>
      </c>
      <c r="E9" s="154">
        <f t="shared" si="1"/>
        <v>368000</v>
      </c>
      <c r="F9" s="100">
        <f t="shared" si="1"/>
        <v>368000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368000</v>
      </c>
    </row>
    <row r="10" spans="1:27" ht="12.75">
      <c r="A10" s="138" t="s">
        <v>79</v>
      </c>
      <c r="B10" s="136"/>
      <c r="C10" s="155"/>
      <c r="D10" s="155"/>
      <c r="E10" s="156">
        <v>368000</v>
      </c>
      <c r="F10" s="60">
        <v>368000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368000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345462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12662876</v>
      </c>
      <c r="D15" s="153">
        <f>SUM(D16:D18)</f>
        <v>0</v>
      </c>
      <c r="E15" s="154">
        <f t="shared" si="2"/>
        <v>4618860</v>
      </c>
      <c r="F15" s="100">
        <f t="shared" si="2"/>
        <v>4618860</v>
      </c>
      <c r="G15" s="100">
        <f t="shared" si="2"/>
        <v>0</v>
      </c>
      <c r="H15" s="100">
        <f t="shared" si="2"/>
        <v>53556</v>
      </c>
      <c r="I15" s="100">
        <f t="shared" si="2"/>
        <v>104784</v>
      </c>
      <c r="J15" s="100">
        <f t="shared" si="2"/>
        <v>158340</v>
      </c>
      <c r="K15" s="100">
        <f t="shared" si="2"/>
        <v>239080</v>
      </c>
      <c r="L15" s="100">
        <f t="shared" si="2"/>
        <v>266864</v>
      </c>
      <c r="M15" s="100">
        <f t="shared" si="2"/>
        <v>166964</v>
      </c>
      <c r="N15" s="100">
        <f t="shared" si="2"/>
        <v>672908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831248</v>
      </c>
      <c r="X15" s="100">
        <f t="shared" si="2"/>
        <v>3384420</v>
      </c>
      <c r="Y15" s="100">
        <f t="shared" si="2"/>
        <v>-2553172</v>
      </c>
      <c r="Z15" s="137">
        <f>+IF(X15&lt;&gt;0,+(Y15/X15)*100,0)</f>
        <v>-75.43898215942465</v>
      </c>
      <c r="AA15" s="153">
        <f>SUM(AA16:AA18)</f>
        <v>4618860</v>
      </c>
    </row>
    <row r="16" spans="1:27" ht="12.75">
      <c r="A16" s="138" t="s">
        <v>85</v>
      </c>
      <c r="B16" s="136"/>
      <c r="C16" s="155">
        <v>12662876</v>
      </c>
      <c r="D16" s="155"/>
      <c r="E16" s="156">
        <v>4618860</v>
      </c>
      <c r="F16" s="60">
        <v>4618860</v>
      </c>
      <c r="G16" s="60"/>
      <c r="H16" s="60">
        <v>53556</v>
      </c>
      <c r="I16" s="60">
        <v>104784</v>
      </c>
      <c r="J16" s="60">
        <v>158340</v>
      </c>
      <c r="K16" s="60">
        <v>239080</v>
      </c>
      <c r="L16" s="60">
        <v>266864</v>
      </c>
      <c r="M16" s="60">
        <v>166964</v>
      </c>
      <c r="N16" s="60">
        <v>672908</v>
      </c>
      <c r="O16" s="60"/>
      <c r="P16" s="60"/>
      <c r="Q16" s="60"/>
      <c r="R16" s="60"/>
      <c r="S16" s="60"/>
      <c r="T16" s="60"/>
      <c r="U16" s="60"/>
      <c r="V16" s="60"/>
      <c r="W16" s="60">
        <v>831248</v>
      </c>
      <c r="X16" s="60">
        <v>3384420</v>
      </c>
      <c r="Y16" s="60">
        <v>-2553172</v>
      </c>
      <c r="Z16" s="140">
        <v>-75.44</v>
      </c>
      <c r="AA16" s="155">
        <v>4618860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204080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125933763</v>
      </c>
      <c r="D25" s="168">
        <f>+D5+D9+D15+D19+D24</f>
        <v>0</v>
      </c>
      <c r="E25" s="169">
        <f t="shared" si="4"/>
        <v>127618860</v>
      </c>
      <c r="F25" s="73">
        <f t="shared" si="4"/>
        <v>127618860</v>
      </c>
      <c r="G25" s="73">
        <f t="shared" si="4"/>
        <v>549137</v>
      </c>
      <c r="H25" s="73">
        <f t="shared" si="4"/>
        <v>48833811</v>
      </c>
      <c r="I25" s="73">
        <f t="shared" si="4"/>
        <v>6568897</v>
      </c>
      <c r="J25" s="73">
        <f t="shared" si="4"/>
        <v>55951845</v>
      </c>
      <c r="K25" s="73">
        <f t="shared" si="4"/>
        <v>-5234558</v>
      </c>
      <c r="L25" s="73">
        <f t="shared" si="4"/>
        <v>1392893</v>
      </c>
      <c r="M25" s="73">
        <f t="shared" si="4"/>
        <v>396508</v>
      </c>
      <c r="N25" s="73">
        <f t="shared" si="4"/>
        <v>-3445157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52506688</v>
      </c>
      <c r="X25" s="73">
        <f t="shared" si="4"/>
        <v>84568600</v>
      </c>
      <c r="Y25" s="73">
        <f t="shared" si="4"/>
        <v>-32061912</v>
      </c>
      <c r="Z25" s="170">
        <f>+IF(X25&lt;&gt;0,+(Y25/X25)*100,0)</f>
        <v>-37.91231260775276</v>
      </c>
      <c r="AA25" s="168">
        <f>+AA5+AA9+AA15+AA19+AA24</f>
        <v>127618860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60791579</v>
      </c>
      <c r="D28" s="153">
        <f>SUM(D29:D31)</f>
        <v>0</v>
      </c>
      <c r="E28" s="154">
        <f t="shared" si="5"/>
        <v>70174920</v>
      </c>
      <c r="F28" s="100">
        <f t="shared" si="5"/>
        <v>70174920</v>
      </c>
      <c r="G28" s="100">
        <f t="shared" si="5"/>
        <v>3711894</v>
      </c>
      <c r="H28" s="100">
        <f t="shared" si="5"/>
        <v>4077971</v>
      </c>
      <c r="I28" s="100">
        <f t="shared" si="5"/>
        <v>4794267</v>
      </c>
      <c r="J28" s="100">
        <f t="shared" si="5"/>
        <v>12584132</v>
      </c>
      <c r="K28" s="100">
        <f t="shared" si="5"/>
        <v>7260607</v>
      </c>
      <c r="L28" s="100">
        <f t="shared" si="5"/>
        <v>-6215478</v>
      </c>
      <c r="M28" s="100">
        <f t="shared" si="5"/>
        <v>3993656</v>
      </c>
      <c r="N28" s="100">
        <f t="shared" si="5"/>
        <v>5038785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17622917</v>
      </c>
      <c r="X28" s="100">
        <f t="shared" si="5"/>
        <v>33876613</v>
      </c>
      <c r="Y28" s="100">
        <f t="shared" si="5"/>
        <v>-16253696</v>
      </c>
      <c r="Z28" s="137">
        <f>+IF(X28&lt;&gt;0,+(Y28/X28)*100,0)</f>
        <v>-47.979105821470405</v>
      </c>
      <c r="AA28" s="153">
        <f>SUM(AA29:AA31)</f>
        <v>70174920</v>
      </c>
    </row>
    <row r="29" spans="1:27" ht="12.75">
      <c r="A29" s="138" t="s">
        <v>75</v>
      </c>
      <c r="B29" s="136"/>
      <c r="C29" s="155">
        <v>26631268</v>
      </c>
      <c r="D29" s="155"/>
      <c r="E29" s="156">
        <v>19553660</v>
      </c>
      <c r="F29" s="60">
        <v>19553660</v>
      </c>
      <c r="G29" s="60">
        <v>1900335</v>
      </c>
      <c r="H29" s="60">
        <v>1863588</v>
      </c>
      <c r="I29" s="60">
        <v>2005348</v>
      </c>
      <c r="J29" s="60">
        <v>5769271</v>
      </c>
      <c r="K29" s="60">
        <v>1952360</v>
      </c>
      <c r="L29" s="60">
        <v>-1810640</v>
      </c>
      <c r="M29" s="60">
        <v>2101342</v>
      </c>
      <c r="N29" s="60">
        <v>2243062</v>
      </c>
      <c r="O29" s="60"/>
      <c r="P29" s="60"/>
      <c r="Q29" s="60"/>
      <c r="R29" s="60"/>
      <c r="S29" s="60"/>
      <c r="T29" s="60"/>
      <c r="U29" s="60"/>
      <c r="V29" s="60"/>
      <c r="W29" s="60">
        <v>8012333</v>
      </c>
      <c r="X29" s="60">
        <v>9558393</v>
      </c>
      <c r="Y29" s="60">
        <v>-1546060</v>
      </c>
      <c r="Z29" s="140">
        <v>-16.17</v>
      </c>
      <c r="AA29" s="155">
        <v>19553660</v>
      </c>
    </row>
    <row r="30" spans="1:27" ht="12.75">
      <c r="A30" s="138" t="s">
        <v>76</v>
      </c>
      <c r="B30" s="136"/>
      <c r="C30" s="157">
        <v>16794389</v>
      </c>
      <c r="D30" s="157"/>
      <c r="E30" s="158">
        <v>47229460</v>
      </c>
      <c r="F30" s="159">
        <v>47229460</v>
      </c>
      <c r="G30" s="159">
        <v>796696</v>
      </c>
      <c r="H30" s="159">
        <v>834716</v>
      </c>
      <c r="I30" s="159">
        <v>1298988</v>
      </c>
      <c r="J30" s="159">
        <v>2930400</v>
      </c>
      <c r="K30" s="159">
        <v>2787035</v>
      </c>
      <c r="L30" s="159">
        <v>-2290778</v>
      </c>
      <c r="M30" s="159">
        <v>509983</v>
      </c>
      <c r="N30" s="159">
        <v>1006240</v>
      </c>
      <c r="O30" s="159"/>
      <c r="P30" s="159"/>
      <c r="Q30" s="159"/>
      <c r="R30" s="159"/>
      <c r="S30" s="159"/>
      <c r="T30" s="159"/>
      <c r="U30" s="159"/>
      <c r="V30" s="159"/>
      <c r="W30" s="159">
        <v>3936640</v>
      </c>
      <c r="X30" s="159">
        <v>22652600</v>
      </c>
      <c r="Y30" s="159">
        <v>-18715960</v>
      </c>
      <c r="Z30" s="141">
        <v>-82.62</v>
      </c>
      <c r="AA30" s="157">
        <v>47229460</v>
      </c>
    </row>
    <row r="31" spans="1:27" ht="12.75">
      <c r="A31" s="138" t="s">
        <v>77</v>
      </c>
      <c r="B31" s="136"/>
      <c r="C31" s="155">
        <v>17365922</v>
      </c>
      <c r="D31" s="155"/>
      <c r="E31" s="156">
        <v>3391800</v>
      </c>
      <c r="F31" s="60">
        <v>3391800</v>
      </c>
      <c r="G31" s="60">
        <v>1014863</v>
      </c>
      <c r="H31" s="60">
        <v>1379667</v>
      </c>
      <c r="I31" s="60">
        <v>1489931</v>
      </c>
      <c r="J31" s="60">
        <v>3884461</v>
      </c>
      <c r="K31" s="60">
        <v>2521212</v>
      </c>
      <c r="L31" s="60">
        <v>-2114060</v>
      </c>
      <c r="M31" s="60">
        <v>1382331</v>
      </c>
      <c r="N31" s="60">
        <v>1789483</v>
      </c>
      <c r="O31" s="60"/>
      <c r="P31" s="60"/>
      <c r="Q31" s="60"/>
      <c r="R31" s="60"/>
      <c r="S31" s="60"/>
      <c r="T31" s="60"/>
      <c r="U31" s="60"/>
      <c r="V31" s="60"/>
      <c r="W31" s="60">
        <v>5673944</v>
      </c>
      <c r="X31" s="60">
        <v>1665620</v>
      </c>
      <c r="Y31" s="60">
        <v>4008324</v>
      </c>
      <c r="Z31" s="140">
        <v>240.65</v>
      </c>
      <c r="AA31" s="155">
        <v>3391800</v>
      </c>
    </row>
    <row r="32" spans="1:27" ht="12.75">
      <c r="A32" s="135" t="s">
        <v>78</v>
      </c>
      <c r="B32" s="136"/>
      <c r="C32" s="153">
        <f aca="true" t="shared" si="6" ref="C32:Y32">SUM(C33:C37)</f>
        <v>10521811</v>
      </c>
      <c r="D32" s="153">
        <f>SUM(D33:D37)</f>
        <v>0</v>
      </c>
      <c r="E32" s="154">
        <f t="shared" si="6"/>
        <v>12368280</v>
      </c>
      <c r="F32" s="100">
        <f t="shared" si="6"/>
        <v>12368280</v>
      </c>
      <c r="G32" s="100">
        <f t="shared" si="6"/>
        <v>621826</v>
      </c>
      <c r="H32" s="100">
        <f t="shared" si="6"/>
        <v>732247</v>
      </c>
      <c r="I32" s="100">
        <f t="shared" si="6"/>
        <v>642929</v>
      </c>
      <c r="J32" s="100">
        <f t="shared" si="6"/>
        <v>1997002</v>
      </c>
      <c r="K32" s="100">
        <f t="shared" si="6"/>
        <v>633345</v>
      </c>
      <c r="L32" s="100">
        <f t="shared" si="6"/>
        <v>-788320</v>
      </c>
      <c r="M32" s="100">
        <f t="shared" si="6"/>
        <v>648550</v>
      </c>
      <c r="N32" s="100">
        <f t="shared" si="6"/>
        <v>493575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2490577</v>
      </c>
      <c r="X32" s="100">
        <f t="shared" si="6"/>
        <v>6188650</v>
      </c>
      <c r="Y32" s="100">
        <f t="shared" si="6"/>
        <v>-3698073</v>
      </c>
      <c r="Z32" s="137">
        <f>+IF(X32&lt;&gt;0,+(Y32/X32)*100,0)</f>
        <v>-59.755730248115505</v>
      </c>
      <c r="AA32" s="153">
        <f>SUM(AA33:AA37)</f>
        <v>12368280</v>
      </c>
    </row>
    <row r="33" spans="1:27" ht="12.75">
      <c r="A33" s="138" t="s">
        <v>79</v>
      </c>
      <c r="B33" s="136"/>
      <c r="C33" s="155"/>
      <c r="D33" s="155"/>
      <c r="E33" s="156">
        <v>8148900</v>
      </c>
      <c r="F33" s="60">
        <v>8148900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3969300</v>
      </c>
      <c r="Y33" s="60">
        <v>-3969300</v>
      </c>
      <c r="Z33" s="140">
        <v>-100</v>
      </c>
      <c r="AA33" s="155">
        <v>8148900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5883815</v>
      </c>
      <c r="D35" s="155"/>
      <c r="E35" s="156"/>
      <c r="F35" s="60"/>
      <c r="G35" s="60">
        <v>377213</v>
      </c>
      <c r="H35" s="60">
        <v>448415</v>
      </c>
      <c r="I35" s="60">
        <v>389973</v>
      </c>
      <c r="J35" s="60">
        <v>1215601</v>
      </c>
      <c r="K35" s="60">
        <v>388415</v>
      </c>
      <c r="L35" s="60">
        <v>-531591</v>
      </c>
      <c r="M35" s="60">
        <v>469605</v>
      </c>
      <c r="N35" s="60">
        <v>326429</v>
      </c>
      <c r="O35" s="60"/>
      <c r="P35" s="60"/>
      <c r="Q35" s="60"/>
      <c r="R35" s="60"/>
      <c r="S35" s="60"/>
      <c r="T35" s="60"/>
      <c r="U35" s="60"/>
      <c r="V35" s="60"/>
      <c r="W35" s="60">
        <v>1542030</v>
      </c>
      <c r="X35" s="60"/>
      <c r="Y35" s="60">
        <v>1542030</v>
      </c>
      <c r="Z35" s="140">
        <v>0</v>
      </c>
      <c r="AA35" s="155"/>
    </row>
    <row r="36" spans="1:27" ht="12.75">
      <c r="A36" s="138" t="s">
        <v>82</v>
      </c>
      <c r="B36" s="136"/>
      <c r="C36" s="155">
        <v>4637996</v>
      </c>
      <c r="D36" s="155"/>
      <c r="E36" s="156">
        <v>4219380</v>
      </c>
      <c r="F36" s="60">
        <v>4219380</v>
      </c>
      <c r="G36" s="60">
        <v>244613</v>
      </c>
      <c r="H36" s="60">
        <v>283832</v>
      </c>
      <c r="I36" s="60">
        <v>252956</v>
      </c>
      <c r="J36" s="60">
        <v>781401</v>
      </c>
      <c r="K36" s="60">
        <v>244930</v>
      </c>
      <c r="L36" s="60">
        <v>-256729</v>
      </c>
      <c r="M36" s="60">
        <v>178945</v>
      </c>
      <c r="N36" s="60">
        <v>167146</v>
      </c>
      <c r="O36" s="60"/>
      <c r="P36" s="60"/>
      <c r="Q36" s="60"/>
      <c r="R36" s="60"/>
      <c r="S36" s="60"/>
      <c r="T36" s="60"/>
      <c r="U36" s="60"/>
      <c r="V36" s="60"/>
      <c r="W36" s="60">
        <v>948547</v>
      </c>
      <c r="X36" s="60">
        <v>2219350</v>
      </c>
      <c r="Y36" s="60">
        <v>-1270803</v>
      </c>
      <c r="Z36" s="140">
        <v>-57.26</v>
      </c>
      <c r="AA36" s="155">
        <v>4219380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43615254</v>
      </c>
      <c r="D38" s="153">
        <f>SUM(D39:D41)</f>
        <v>0</v>
      </c>
      <c r="E38" s="154">
        <f t="shared" si="7"/>
        <v>41422820</v>
      </c>
      <c r="F38" s="100">
        <f t="shared" si="7"/>
        <v>41422820</v>
      </c>
      <c r="G38" s="100">
        <f t="shared" si="7"/>
        <v>989158</v>
      </c>
      <c r="H38" s="100">
        <f t="shared" si="7"/>
        <v>1343154</v>
      </c>
      <c r="I38" s="100">
        <f t="shared" si="7"/>
        <v>1160920</v>
      </c>
      <c r="J38" s="100">
        <f t="shared" si="7"/>
        <v>3493232</v>
      </c>
      <c r="K38" s="100">
        <f t="shared" si="7"/>
        <v>2806874</v>
      </c>
      <c r="L38" s="100">
        <f t="shared" si="7"/>
        <v>-2331329</v>
      </c>
      <c r="M38" s="100">
        <f t="shared" si="7"/>
        <v>3446602</v>
      </c>
      <c r="N38" s="100">
        <f t="shared" si="7"/>
        <v>3922147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7415379</v>
      </c>
      <c r="X38" s="100">
        <f t="shared" si="7"/>
        <v>19617940</v>
      </c>
      <c r="Y38" s="100">
        <f t="shared" si="7"/>
        <v>-12202561</v>
      </c>
      <c r="Z38" s="137">
        <f>+IF(X38&lt;&gt;0,+(Y38/X38)*100,0)</f>
        <v>-62.20103130094189</v>
      </c>
      <c r="AA38" s="153">
        <f>SUM(AA39:AA41)</f>
        <v>41422820</v>
      </c>
    </row>
    <row r="39" spans="1:27" ht="12.75">
      <c r="A39" s="138" t="s">
        <v>85</v>
      </c>
      <c r="B39" s="136"/>
      <c r="C39" s="155">
        <v>39616372</v>
      </c>
      <c r="D39" s="155"/>
      <c r="E39" s="156">
        <v>34142840</v>
      </c>
      <c r="F39" s="60">
        <v>34142840</v>
      </c>
      <c r="G39" s="60">
        <v>797000</v>
      </c>
      <c r="H39" s="60">
        <v>1110654</v>
      </c>
      <c r="I39" s="60">
        <v>917710</v>
      </c>
      <c r="J39" s="60">
        <v>2825364</v>
      </c>
      <c r="K39" s="60">
        <v>2603347</v>
      </c>
      <c r="L39" s="60">
        <v>-2042990</v>
      </c>
      <c r="M39" s="60">
        <v>3156509</v>
      </c>
      <c r="N39" s="60">
        <v>3716866</v>
      </c>
      <c r="O39" s="60"/>
      <c r="P39" s="60"/>
      <c r="Q39" s="60"/>
      <c r="R39" s="60"/>
      <c r="S39" s="60"/>
      <c r="T39" s="60"/>
      <c r="U39" s="60"/>
      <c r="V39" s="60"/>
      <c r="W39" s="60">
        <v>6542230</v>
      </c>
      <c r="X39" s="60">
        <v>15992800</v>
      </c>
      <c r="Y39" s="60">
        <v>-9450570</v>
      </c>
      <c r="Z39" s="140">
        <v>-59.09</v>
      </c>
      <c r="AA39" s="155">
        <v>34142840</v>
      </c>
    </row>
    <row r="40" spans="1:27" ht="12.75">
      <c r="A40" s="138" t="s">
        <v>86</v>
      </c>
      <c r="B40" s="136"/>
      <c r="C40" s="155"/>
      <c r="D40" s="155"/>
      <c r="E40" s="156">
        <v>7279980</v>
      </c>
      <c r="F40" s="60">
        <v>7279980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>
        <v>7279980</v>
      </c>
    </row>
    <row r="41" spans="1:27" ht="12.75">
      <c r="A41" s="138" t="s">
        <v>87</v>
      </c>
      <c r="B41" s="136"/>
      <c r="C41" s="155">
        <v>3998882</v>
      </c>
      <c r="D41" s="155"/>
      <c r="E41" s="156"/>
      <c r="F41" s="60"/>
      <c r="G41" s="60">
        <v>192158</v>
      </c>
      <c r="H41" s="60">
        <v>232500</v>
      </c>
      <c r="I41" s="60">
        <v>243210</v>
      </c>
      <c r="J41" s="60">
        <v>667868</v>
      </c>
      <c r="K41" s="60">
        <v>203527</v>
      </c>
      <c r="L41" s="60">
        <v>-288339</v>
      </c>
      <c r="M41" s="60">
        <v>290093</v>
      </c>
      <c r="N41" s="60">
        <v>205281</v>
      </c>
      <c r="O41" s="60"/>
      <c r="P41" s="60"/>
      <c r="Q41" s="60"/>
      <c r="R41" s="60"/>
      <c r="S41" s="60"/>
      <c r="T41" s="60"/>
      <c r="U41" s="60"/>
      <c r="V41" s="60"/>
      <c r="W41" s="60">
        <v>873149</v>
      </c>
      <c r="X41" s="60">
        <v>3625140</v>
      </c>
      <c r="Y41" s="60">
        <v>-2751991</v>
      </c>
      <c r="Z41" s="140">
        <v>-75.91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3731224</v>
      </c>
      <c r="D47" s="153"/>
      <c r="E47" s="154">
        <v>4551230</v>
      </c>
      <c r="F47" s="100">
        <v>4551230</v>
      </c>
      <c r="G47" s="100">
        <v>133383</v>
      </c>
      <c r="H47" s="100">
        <v>195208</v>
      </c>
      <c r="I47" s="100">
        <v>172837</v>
      </c>
      <c r="J47" s="100">
        <v>501428</v>
      </c>
      <c r="K47" s="100">
        <v>258813</v>
      </c>
      <c r="L47" s="100">
        <v>-181350</v>
      </c>
      <c r="M47" s="100">
        <v>281451</v>
      </c>
      <c r="N47" s="100">
        <v>358914</v>
      </c>
      <c r="O47" s="100"/>
      <c r="P47" s="100"/>
      <c r="Q47" s="100"/>
      <c r="R47" s="100"/>
      <c r="S47" s="100"/>
      <c r="T47" s="100"/>
      <c r="U47" s="100"/>
      <c r="V47" s="100"/>
      <c r="W47" s="100">
        <v>860342</v>
      </c>
      <c r="X47" s="100">
        <v>2054120</v>
      </c>
      <c r="Y47" s="100">
        <v>-1193778</v>
      </c>
      <c r="Z47" s="137">
        <v>-58.12</v>
      </c>
      <c r="AA47" s="153">
        <v>4551230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118659868</v>
      </c>
      <c r="D48" s="168">
        <f>+D28+D32+D38+D42+D47</f>
        <v>0</v>
      </c>
      <c r="E48" s="169">
        <f t="shared" si="9"/>
        <v>128517250</v>
      </c>
      <c r="F48" s="73">
        <f t="shared" si="9"/>
        <v>128517250</v>
      </c>
      <c r="G48" s="73">
        <f t="shared" si="9"/>
        <v>5456261</v>
      </c>
      <c r="H48" s="73">
        <f t="shared" si="9"/>
        <v>6348580</v>
      </c>
      <c r="I48" s="73">
        <f t="shared" si="9"/>
        <v>6770953</v>
      </c>
      <c r="J48" s="73">
        <f t="shared" si="9"/>
        <v>18575794</v>
      </c>
      <c r="K48" s="73">
        <f t="shared" si="9"/>
        <v>10959639</v>
      </c>
      <c r="L48" s="73">
        <f t="shared" si="9"/>
        <v>-9516477</v>
      </c>
      <c r="M48" s="73">
        <f t="shared" si="9"/>
        <v>8370259</v>
      </c>
      <c r="N48" s="73">
        <f t="shared" si="9"/>
        <v>9813421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28389215</v>
      </c>
      <c r="X48" s="73">
        <f t="shared" si="9"/>
        <v>61737323</v>
      </c>
      <c r="Y48" s="73">
        <f t="shared" si="9"/>
        <v>-33348108</v>
      </c>
      <c r="Z48" s="170">
        <f>+IF(X48&lt;&gt;0,+(Y48/X48)*100,0)</f>
        <v>-54.01612246776557</v>
      </c>
      <c r="AA48" s="168">
        <f>+AA28+AA32+AA38+AA42+AA47</f>
        <v>128517250</v>
      </c>
    </row>
    <row r="49" spans="1:27" ht="12.75">
      <c r="A49" s="148" t="s">
        <v>49</v>
      </c>
      <c r="B49" s="149"/>
      <c r="C49" s="171">
        <f aca="true" t="shared" si="10" ref="C49:Y49">+C25-C48</f>
        <v>7273895</v>
      </c>
      <c r="D49" s="171">
        <f>+D25-D48</f>
        <v>0</v>
      </c>
      <c r="E49" s="172">
        <f t="shared" si="10"/>
        <v>-898390</v>
      </c>
      <c r="F49" s="173">
        <f t="shared" si="10"/>
        <v>-898390</v>
      </c>
      <c r="G49" s="173">
        <f t="shared" si="10"/>
        <v>-4907124</v>
      </c>
      <c r="H49" s="173">
        <f t="shared" si="10"/>
        <v>42485231</v>
      </c>
      <c r="I49" s="173">
        <f t="shared" si="10"/>
        <v>-202056</v>
      </c>
      <c r="J49" s="173">
        <f t="shared" si="10"/>
        <v>37376051</v>
      </c>
      <c r="K49" s="173">
        <f t="shared" si="10"/>
        <v>-16194197</v>
      </c>
      <c r="L49" s="173">
        <f t="shared" si="10"/>
        <v>10909370</v>
      </c>
      <c r="M49" s="173">
        <f t="shared" si="10"/>
        <v>-7973751</v>
      </c>
      <c r="N49" s="173">
        <f t="shared" si="10"/>
        <v>-13258578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24117473</v>
      </c>
      <c r="X49" s="173">
        <f>IF(F25=F48,0,X25-X48)</f>
        <v>22831277</v>
      </c>
      <c r="Y49" s="173">
        <f t="shared" si="10"/>
        <v>1286196</v>
      </c>
      <c r="Z49" s="174">
        <f>+IF(X49&lt;&gt;0,+(Y49/X49)*100,0)</f>
        <v>5.633482524871473</v>
      </c>
      <c r="AA49" s="171">
        <f>+AA25-AA48</f>
        <v>-898390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1003158</v>
      </c>
      <c r="D12" s="155">
        <v>0</v>
      </c>
      <c r="E12" s="156">
        <v>1002860</v>
      </c>
      <c r="F12" s="60">
        <v>1002860</v>
      </c>
      <c r="G12" s="60">
        <v>0</v>
      </c>
      <c r="H12" s="60">
        <v>20147</v>
      </c>
      <c r="I12" s="60">
        <v>7793</v>
      </c>
      <c r="J12" s="60">
        <v>27940</v>
      </c>
      <c r="K12" s="60">
        <v>188193</v>
      </c>
      <c r="L12" s="60">
        <v>7793</v>
      </c>
      <c r="M12" s="60">
        <v>107893</v>
      </c>
      <c r="N12" s="60">
        <v>303879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331819</v>
      </c>
      <c r="X12" s="60">
        <v>501420</v>
      </c>
      <c r="Y12" s="60">
        <v>-169601</v>
      </c>
      <c r="Z12" s="140">
        <v>-33.82</v>
      </c>
      <c r="AA12" s="155">
        <v>1002860</v>
      </c>
    </row>
    <row r="13" spans="1:27" ht="12.75">
      <c r="A13" s="181" t="s">
        <v>109</v>
      </c>
      <c r="B13" s="185"/>
      <c r="C13" s="155">
        <v>5830289</v>
      </c>
      <c r="D13" s="155">
        <v>0</v>
      </c>
      <c r="E13" s="156">
        <v>4805000</v>
      </c>
      <c r="F13" s="60">
        <v>4805000</v>
      </c>
      <c r="G13" s="60">
        <v>526385</v>
      </c>
      <c r="H13" s="60">
        <v>64018</v>
      </c>
      <c r="I13" s="60">
        <v>6409718</v>
      </c>
      <c r="J13" s="60">
        <v>7000121</v>
      </c>
      <c r="K13" s="60">
        <v>-5542050</v>
      </c>
      <c r="L13" s="60">
        <v>599248</v>
      </c>
      <c r="M13" s="60">
        <v>241161</v>
      </c>
      <c r="N13" s="60">
        <v>-4701641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2298480</v>
      </c>
      <c r="X13" s="60">
        <v>2402520</v>
      </c>
      <c r="Y13" s="60">
        <v>-104040</v>
      </c>
      <c r="Z13" s="140">
        <v>-4.33</v>
      </c>
      <c r="AA13" s="155">
        <v>4805000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117698568</v>
      </c>
      <c r="D19" s="155">
        <v>0</v>
      </c>
      <c r="E19" s="156">
        <v>121311000</v>
      </c>
      <c r="F19" s="60">
        <v>121311000</v>
      </c>
      <c r="G19" s="60">
        <v>0</v>
      </c>
      <c r="H19" s="60">
        <v>48545820</v>
      </c>
      <c r="I19" s="60">
        <v>140916</v>
      </c>
      <c r="J19" s="60">
        <v>48686736</v>
      </c>
      <c r="K19" s="60">
        <v>118900</v>
      </c>
      <c r="L19" s="60">
        <v>327084</v>
      </c>
      <c r="M19" s="60">
        <v>127084</v>
      </c>
      <c r="N19" s="60">
        <v>573068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49259804</v>
      </c>
      <c r="X19" s="60">
        <v>81414658</v>
      </c>
      <c r="Y19" s="60">
        <v>-32154854</v>
      </c>
      <c r="Z19" s="140">
        <v>-39.5</v>
      </c>
      <c r="AA19" s="155">
        <v>121311000</v>
      </c>
    </row>
    <row r="20" spans="1:27" ht="12.75">
      <c r="A20" s="181" t="s">
        <v>35</v>
      </c>
      <c r="B20" s="185"/>
      <c r="C20" s="155">
        <v>285736</v>
      </c>
      <c r="D20" s="155">
        <v>0</v>
      </c>
      <c r="E20" s="156">
        <v>500000</v>
      </c>
      <c r="F20" s="54">
        <v>500000</v>
      </c>
      <c r="G20" s="54">
        <v>22752</v>
      </c>
      <c r="H20" s="54">
        <v>203826</v>
      </c>
      <c r="I20" s="54">
        <v>10470</v>
      </c>
      <c r="J20" s="54">
        <v>237048</v>
      </c>
      <c r="K20" s="54">
        <v>399</v>
      </c>
      <c r="L20" s="54">
        <v>458768</v>
      </c>
      <c r="M20" s="54">
        <v>-79630</v>
      </c>
      <c r="N20" s="54">
        <v>379537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616585</v>
      </c>
      <c r="X20" s="54">
        <v>250002</v>
      </c>
      <c r="Y20" s="54">
        <v>366583</v>
      </c>
      <c r="Z20" s="184">
        <v>146.63</v>
      </c>
      <c r="AA20" s="130">
        <v>500000</v>
      </c>
    </row>
    <row r="21" spans="1:27" ht="12.75">
      <c r="A21" s="181" t="s">
        <v>115</v>
      </c>
      <c r="B21" s="185"/>
      <c r="C21" s="155">
        <v>1116012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125933763</v>
      </c>
      <c r="D22" s="188">
        <f>SUM(D5:D21)</f>
        <v>0</v>
      </c>
      <c r="E22" s="189">
        <f t="shared" si="0"/>
        <v>127618860</v>
      </c>
      <c r="F22" s="190">
        <f t="shared" si="0"/>
        <v>127618860</v>
      </c>
      <c r="G22" s="190">
        <f t="shared" si="0"/>
        <v>549137</v>
      </c>
      <c r="H22" s="190">
        <f t="shared" si="0"/>
        <v>48833811</v>
      </c>
      <c r="I22" s="190">
        <f t="shared" si="0"/>
        <v>6568897</v>
      </c>
      <c r="J22" s="190">
        <f t="shared" si="0"/>
        <v>55951845</v>
      </c>
      <c r="K22" s="190">
        <f t="shared" si="0"/>
        <v>-5234558</v>
      </c>
      <c r="L22" s="190">
        <f t="shared" si="0"/>
        <v>1392893</v>
      </c>
      <c r="M22" s="190">
        <f t="shared" si="0"/>
        <v>396508</v>
      </c>
      <c r="N22" s="190">
        <f t="shared" si="0"/>
        <v>-3445157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52506688</v>
      </c>
      <c r="X22" s="190">
        <f t="shared" si="0"/>
        <v>84568600</v>
      </c>
      <c r="Y22" s="190">
        <f t="shared" si="0"/>
        <v>-32061912</v>
      </c>
      <c r="Z22" s="191">
        <f>+IF(X22&lt;&gt;0,+(Y22/X22)*100,0)</f>
        <v>-37.91231260775276</v>
      </c>
      <c r="AA22" s="188">
        <f>SUM(AA5:AA21)</f>
        <v>127618860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57917445</v>
      </c>
      <c r="D25" s="155">
        <v>0</v>
      </c>
      <c r="E25" s="156">
        <v>72691760</v>
      </c>
      <c r="F25" s="60">
        <v>72691760</v>
      </c>
      <c r="G25" s="60">
        <v>4195626</v>
      </c>
      <c r="H25" s="60">
        <v>4728769</v>
      </c>
      <c r="I25" s="60">
        <v>4500209</v>
      </c>
      <c r="J25" s="60">
        <v>13424604</v>
      </c>
      <c r="K25" s="60">
        <v>4432136</v>
      </c>
      <c r="L25" s="60">
        <v>-4588751</v>
      </c>
      <c r="M25" s="60">
        <v>4872477</v>
      </c>
      <c r="N25" s="60">
        <v>4715862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18140466</v>
      </c>
      <c r="X25" s="60">
        <v>35694540</v>
      </c>
      <c r="Y25" s="60">
        <v>-17554074</v>
      </c>
      <c r="Z25" s="140">
        <v>-49.18</v>
      </c>
      <c r="AA25" s="155">
        <v>72691760</v>
      </c>
    </row>
    <row r="26" spans="1:27" ht="12.75">
      <c r="A26" s="183" t="s">
        <v>38</v>
      </c>
      <c r="B26" s="182"/>
      <c r="C26" s="155">
        <v>6566732</v>
      </c>
      <c r="D26" s="155">
        <v>0</v>
      </c>
      <c r="E26" s="156">
        <v>5875310</v>
      </c>
      <c r="F26" s="60">
        <v>5875310</v>
      </c>
      <c r="G26" s="60">
        <v>530156</v>
      </c>
      <c r="H26" s="60">
        <v>571939</v>
      </c>
      <c r="I26" s="60">
        <v>552726</v>
      </c>
      <c r="J26" s="60">
        <v>1654821</v>
      </c>
      <c r="K26" s="60">
        <v>560879</v>
      </c>
      <c r="L26" s="60">
        <v>-547619</v>
      </c>
      <c r="M26" s="60">
        <v>550679</v>
      </c>
      <c r="N26" s="60">
        <v>563939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2218760</v>
      </c>
      <c r="X26" s="60">
        <v>2937660</v>
      </c>
      <c r="Y26" s="60">
        <v>-718900</v>
      </c>
      <c r="Z26" s="140">
        <v>-24.47</v>
      </c>
      <c r="AA26" s="155">
        <v>5875310</v>
      </c>
    </row>
    <row r="27" spans="1:27" ht="12.75">
      <c r="A27" s="183" t="s">
        <v>118</v>
      </c>
      <c r="B27" s="182"/>
      <c r="C27" s="155">
        <v>88121</v>
      </c>
      <c r="D27" s="155">
        <v>0</v>
      </c>
      <c r="E27" s="156">
        <v>3000</v>
      </c>
      <c r="F27" s="60">
        <v>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3000</v>
      </c>
    </row>
    <row r="28" spans="1:27" ht="12.75">
      <c r="A28" s="183" t="s">
        <v>39</v>
      </c>
      <c r="B28" s="182"/>
      <c r="C28" s="155">
        <v>3877475</v>
      </c>
      <c r="D28" s="155">
        <v>0</v>
      </c>
      <c r="E28" s="156">
        <v>3550660</v>
      </c>
      <c r="F28" s="60">
        <v>3550660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-1208026</v>
      </c>
      <c r="M28" s="60">
        <v>0</v>
      </c>
      <c r="N28" s="60">
        <v>-1208026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-1208026</v>
      </c>
      <c r="X28" s="60">
        <v>1775460</v>
      </c>
      <c r="Y28" s="60">
        <v>-2983486</v>
      </c>
      <c r="Z28" s="140">
        <v>-168.04</v>
      </c>
      <c r="AA28" s="155">
        <v>3550660</v>
      </c>
    </row>
    <row r="29" spans="1:27" ht="12.75">
      <c r="A29" s="183" t="s">
        <v>40</v>
      </c>
      <c r="B29" s="182"/>
      <c r="C29" s="155">
        <v>451109</v>
      </c>
      <c r="D29" s="155">
        <v>0</v>
      </c>
      <c r="E29" s="156">
        <v>222490</v>
      </c>
      <c r="F29" s="60">
        <v>222490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135714</v>
      </c>
      <c r="N29" s="60">
        <v>135714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135714</v>
      </c>
      <c r="X29" s="60">
        <v>111250</v>
      </c>
      <c r="Y29" s="60">
        <v>24464</v>
      </c>
      <c r="Z29" s="140">
        <v>21.99</v>
      </c>
      <c r="AA29" s="155">
        <v>222490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1454789</v>
      </c>
      <c r="D31" s="155">
        <v>0</v>
      </c>
      <c r="E31" s="156">
        <v>1634930</v>
      </c>
      <c r="F31" s="60">
        <v>1634930</v>
      </c>
      <c r="G31" s="60">
        <v>32570</v>
      </c>
      <c r="H31" s="60">
        <v>35016</v>
      </c>
      <c r="I31" s="60">
        <v>102906</v>
      </c>
      <c r="J31" s="60">
        <v>170492</v>
      </c>
      <c r="K31" s="60">
        <v>218596</v>
      </c>
      <c r="L31" s="60">
        <v>-142915</v>
      </c>
      <c r="M31" s="60">
        <v>57089</v>
      </c>
      <c r="N31" s="60">
        <v>132770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303262</v>
      </c>
      <c r="X31" s="60">
        <v>841900</v>
      </c>
      <c r="Y31" s="60">
        <v>-538638</v>
      </c>
      <c r="Z31" s="140">
        <v>-63.98</v>
      </c>
      <c r="AA31" s="155">
        <v>1634930</v>
      </c>
    </row>
    <row r="32" spans="1:27" ht="12.75">
      <c r="A32" s="183" t="s">
        <v>121</v>
      </c>
      <c r="B32" s="182"/>
      <c r="C32" s="155">
        <v>12504136</v>
      </c>
      <c r="D32" s="155">
        <v>0</v>
      </c>
      <c r="E32" s="156">
        <v>20744690</v>
      </c>
      <c r="F32" s="60">
        <v>20744690</v>
      </c>
      <c r="G32" s="60">
        <v>244992</v>
      </c>
      <c r="H32" s="60">
        <v>499139</v>
      </c>
      <c r="I32" s="60">
        <v>869981</v>
      </c>
      <c r="J32" s="60">
        <v>1614112</v>
      </c>
      <c r="K32" s="60">
        <v>1024664</v>
      </c>
      <c r="L32" s="60">
        <v>-1281193</v>
      </c>
      <c r="M32" s="60">
        <v>980888</v>
      </c>
      <c r="N32" s="60">
        <v>724359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2338471</v>
      </c>
      <c r="X32" s="60">
        <v>8611920</v>
      </c>
      <c r="Y32" s="60">
        <v>-6273449</v>
      </c>
      <c r="Z32" s="140">
        <v>-72.85</v>
      </c>
      <c r="AA32" s="155">
        <v>20744690</v>
      </c>
    </row>
    <row r="33" spans="1:27" ht="12.75">
      <c r="A33" s="183" t="s">
        <v>42</v>
      </c>
      <c r="B33" s="182"/>
      <c r="C33" s="155">
        <v>24795809</v>
      </c>
      <c r="D33" s="155">
        <v>0</v>
      </c>
      <c r="E33" s="156">
        <v>8873260</v>
      </c>
      <c r="F33" s="60">
        <v>8873260</v>
      </c>
      <c r="G33" s="60">
        <v>0</v>
      </c>
      <c r="H33" s="60">
        <v>53616</v>
      </c>
      <c r="I33" s="60">
        <v>2223</v>
      </c>
      <c r="J33" s="60">
        <v>55839</v>
      </c>
      <c r="K33" s="60">
        <v>1391622</v>
      </c>
      <c r="L33" s="60">
        <v>-524197</v>
      </c>
      <c r="M33" s="60">
        <v>1948781</v>
      </c>
      <c r="N33" s="60">
        <v>2816206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2872045</v>
      </c>
      <c r="X33" s="60">
        <v>4028340</v>
      </c>
      <c r="Y33" s="60">
        <v>-1156295</v>
      </c>
      <c r="Z33" s="140">
        <v>-28.7</v>
      </c>
      <c r="AA33" s="155">
        <v>8873260</v>
      </c>
    </row>
    <row r="34" spans="1:27" ht="12.75">
      <c r="A34" s="183" t="s">
        <v>43</v>
      </c>
      <c r="B34" s="182"/>
      <c r="C34" s="155">
        <v>9858847</v>
      </c>
      <c r="D34" s="155">
        <v>0</v>
      </c>
      <c r="E34" s="156">
        <v>14621150</v>
      </c>
      <c r="F34" s="60">
        <v>14621150</v>
      </c>
      <c r="G34" s="60">
        <v>452917</v>
      </c>
      <c r="H34" s="60">
        <v>460101</v>
      </c>
      <c r="I34" s="60">
        <v>742908</v>
      </c>
      <c r="J34" s="60">
        <v>1655926</v>
      </c>
      <c r="K34" s="60">
        <v>3331742</v>
      </c>
      <c r="L34" s="60">
        <v>-1198226</v>
      </c>
      <c r="M34" s="60">
        <v>-175369</v>
      </c>
      <c r="N34" s="60">
        <v>1958147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3614073</v>
      </c>
      <c r="X34" s="60">
        <v>7636193</v>
      </c>
      <c r="Y34" s="60">
        <v>-4022120</v>
      </c>
      <c r="Z34" s="140">
        <v>-52.67</v>
      </c>
      <c r="AA34" s="155">
        <v>14621150</v>
      </c>
    </row>
    <row r="35" spans="1:27" ht="12.75">
      <c r="A35" s="181" t="s">
        <v>122</v>
      </c>
      <c r="B35" s="185"/>
      <c r="C35" s="155">
        <v>1145405</v>
      </c>
      <c r="D35" s="155">
        <v>0</v>
      </c>
      <c r="E35" s="156">
        <v>300000</v>
      </c>
      <c r="F35" s="60">
        <v>300000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-25550</v>
      </c>
      <c r="M35" s="60">
        <v>0</v>
      </c>
      <c r="N35" s="60">
        <v>-25550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-25550</v>
      </c>
      <c r="X35" s="60">
        <v>100000</v>
      </c>
      <c r="Y35" s="60">
        <v>-125550</v>
      </c>
      <c r="Z35" s="140">
        <v>-125.55</v>
      </c>
      <c r="AA35" s="155">
        <v>300000</v>
      </c>
    </row>
    <row r="36" spans="1:27" ht="12.75">
      <c r="A36" s="193" t="s">
        <v>44</v>
      </c>
      <c r="B36" s="187"/>
      <c r="C36" s="188">
        <f aca="true" t="shared" si="1" ref="C36:Y36">SUM(C25:C35)</f>
        <v>118659868</v>
      </c>
      <c r="D36" s="188">
        <f>SUM(D25:D35)</f>
        <v>0</v>
      </c>
      <c r="E36" s="189">
        <f t="shared" si="1"/>
        <v>128517250</v>
      </c>
      <c r="F36" s="190">
        <f t="shared" si="1"/>
        <v>128517250</v>
      </c>
      <c r="G36" s="190">
        <f t="shared" si="1"/>
        <v>5456261</v>
      </c>
      <c r="H36" s="190">
        <f t="shared" si="1"/>
        <v>6348580</v>
      </c>
      <c r="I36" s="190">
        <f t="shared" si="1"/>
        <v>6770953</v>
      </c>
      <c r="J36" s="190">
        <f t="shared" si="1"/>
        <v>18575794</v>
      </c>
      <c r="K36" s="190">
        <f t="shared" si="1"/>
        <v>10959639</v>
      </c>
      <c r="L36" s="190">
        <f t="shared" si="1"/>
        <v>-9516477</v>
      </c>
      <c r="M36" s="190">
        <f t="shared" si="1"/>
        <v>8370259</v>
      </c>
      <c r="N36" s="190">
        <f t="shared" si="1"/>
        <v>9813421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28389215</v>
      </c>
      <c r="X36" s="190">
        <f t="shared" si="1"/>
        <v>61737263</v>
      </c>
      <c r="Y36" s="190">
        <f t="shared" si="1"/>
        <v>-33348048</v>
      </c>
      <c r="Z36" s="191">
        <f>+IF(X36&lt;&gt;0,+(Y36/X36)*100,0)</f>
        <v>-54.016077777856786</v>
      </c>
      <c r="AA36" s="188">
        <f>SUM(AA25:AA35)</f>
        <v>128517250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7273895</v>
      </c>
      <c r="D38" s="199">
        <f>+D22-D36</f>
        <v>0</v>
      </c>
      <c r="E38" s="200">
        <f t="shared" si="2"/>
        <v>-898390</v>
      </c>
      <c r="F38" s="106">
        <f t="shared" si="2"/>
        <v>-898390</v>
      </c>
      <c r="G38" s="106">
        <f t="shared" si="2"/>
        <v>-4907124</v>
      </c>
      <c r="H38" s="106">
        <f t="shared" si="2"/>
        <v>42485231</v>
      </c>
      <c r="I38" s="106">
        <f t="shared" si="2"/>
        <v>-202056</v>
      </c>
      <c r="J38" s="106">
        <f t="shared" si="2"/>
        <v>37376051</v>
      </c>
      <c r="K38" s="106">
        <f t="shared" si="2"/>
        <v>-16194197</v>
      </c>
      <c r="L38" s="106">
        <f t="shared" si="2"/>
        <v>10909370</v>
      </c>
      <c r="M38" s="106">
        <f t="shared" si="2"/>
        <v>-7973751</v>
      </c>
      <c r="N38" s="106">
        <f t="shared" si="2"/>
        <v>-13258578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24117473</v>
      </c>
      <c r="X38" s="106">
        <f>IF(F22=F36,0,X22-X36)</f>
        <v>22831337</v>
      </c>
      <c r="Y38" s="106">
        <f t="shared" si="2"/>
        <v>1286136</v>
      </c>
      <c r="Z38" s="201">
        <f>+IF(X38&lt;&gt;0,+(Y38/X38)*100,0)</f>
        <v>5.633204923566238</v>
      </c>
      <c r="AA38" s="199">
        <f>+AA22-AA36</f>
        <v>-898390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7273895</v>
      </c>
      <c r="D42" s="206">
        <f>SUM(D38:D41)</f>
        <v>0</v>
      </c>
      <c r="E42" s="207">
        <f t="shared" si="3"/>
        <v>-898390</v>
      </c>
      <c r="F42" s="88">
        <f t="shared" si="3"/>
        <v>-898390</v>
      </c>
      <c r="G42" s="88">
        <f t="shared" si="3"/>
        <v>-4907124</v>
      </c>
      <c r="H42" s="88">
        <f t="shared" si="3"/>
        <v>42485231</v>
      </c>
      <c r="I42" s="88">
        <f t="shared" si="3"/>
        <v>-202056</v>
      </c>
      <c r="J42" s="88">
        <f t="shared" si="3"/>
        <v>37376051</v>
      </c>
      <c r="K42" s="88">
        <f t="shared" si="3"/>
        <v>-16194197</v>
      </c>
      <c r="L42" s="88">
        <f t="shared" si="3"/>
        <v>10909370</v>
      </c>
      <c r="M42" s="88">
        <f t="shared" si="3"/>
        <v>-7973751</v>
      </c>
      <c r="N42" s="88">
        <f t="shared" si="3"/>
        <v>-13258578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24117473</v>
      </c>
      <c r="X42" s="88">
        <f t="shared" si="3"/>
        <v>22831337</v>
      </c>
      <c r="Y42" s="88">
        <f t="shared" si="3"/>
        <v>1286136</v>
      </c>
      <c r="Z42" s="208">
        <f>+IF(X42&lt;&gt;0,+(Y42/X42)*100,0)</f>
        <v>5.633204923566238</v>
      </c>
      <c r="AA42" s="206">
        <f>SUM(AA38:AA41)</f>
        <v>-898390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7273895</v>
      </c>
      <c r="D44" s="210">
        <f>+D42-D43</f>
        <v>0</v>
      </c>
      <c r="E44" s="211">
        <f t="shared" si="4"/>
        <v>-898390</v>
      </c>
      <c r="F44" s="77">
        <f t="shared" si="4"/>
        <v>-898390</v>
      </c>
      <c r="G44" s="77">
        <f t="shared" si="4"/>
        <v>-4907124</v>
      </c>
      <c r="H44" s="77">
        <f t="shared" si="4"/>
        <v>42485231</v>
      </c>
      <c r="I44" s="77">
        <f t="shared" si="4"/>
        <v>-202056</v>
      </c>
      <c r="J44" s="77">
        <f t="shared" si="4"/>
        <v>37376051</v>
      </c>
      <c r="K44" s="77">
        <f t="shared" si="4"/>
        <v>-16194197</v>
      </c>
      <c r="L44" s="77">
        <f t="shared" si="4"/>
        <v>10909370</v>
      </c>
      <c r="M44" s="77">
        <f t="shared" si="4"/>
        <v>-7973751</v>
      </c>
      <c r="N44" s="77">
        <f t="shared" si="4"/>
        <v>-13258578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24117473</v>
      </c>
      <c r="X44" s="77">
        <f t="shared" si="4"/>
        <v>22831337</v>
      </c>
      <c r="Y44" s="77">
        <f t="shared" si="4"/>
        <v>1286136</v>
      </c>
      <c r="Z44" s="212">
        <f>+IF(X44&lt;&gt;0,+(Y44/X44)*100,0)</f>
        <v>5.633204923566238</v>
      </c>
      <c r="AA44" s="210">
        <f>+AA42-AA43</f>
        <v>-898390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7273895</v>
      </c>
      <c r="D46" s="206">
        <f>SUM(D44:D45)</f>
        <v>0</v>
      </c>
      <c r="E46" s="207">
        <f t="shared" si="5"/>
        <v>-898390</v>
      </c>
      <c r="F46" s="88">
        <f t="shared" si="5"/>
        <v>-898390</v>
      </c>
      <c r="G46" s="88">
        <f t="shared" si="5"/>
        <v>-4907124</v>
      </c>
      <c r="H46" s="88">
        <f t="shared" si="5"/>
        <v>42485231</v>
      </c>
      <c r="I46" s="88">
        <f t="shared" si="5"/>
        <v>-202056</v>
      </c>
      <c r="J46" s="88">
        <f t="shared" si="5"/>
        <v>37376051</v>
      </c>
      <c r="K46" s="88">
        <f t="shared" si="5"/>
        <v>-16194197</v>
      </c>
      <c r="L46" s="88">
        <f t="shared" si="5"/>
        <v>10909370</v>
      </c>
      <c r="M46" s="88">
        <f t="shared" si="5"/>
        <v>-7973751</v>
      </c>
      <c r="N46" s="88">
        <f t="shared" si="5"/>
        <v>-13258578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24117473</v>
      </c>
      <c r="X46" s="88">
        <f t="shared" si="5"/>
        <v>22831337</v>
      </c>
      <c r="Y46" s="88">
        <f t="shared" si="5"/>
        <v>1286136</v>
      </c>
      <c r="Z46" s="208">
        <f>+IF(X46&lt;&gt;0,+(Y46/X46)*100,0)</f>
        <v>5.633204923566238</v>
      </c>
      <c r="AA46" s="206">
        <f>SUM(AA44:AA45)</f>
        <v>-898390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7273895</v>
      </c>
      <c r="D48" s="217">
        <f>SUM(D46:D47)</f>
        <v>0</v>
      </c>
      <c r="E48" s="218">
        <f t="shared" si="6"/>
        <v>-898390</v>
      </c>
      <c r="F48" s="219">
        <f t="shared" si="6"/>
        <v>-898390</v>
      </c>
      <c r="G48" s="219">
        <f t="shared" si="6"/>
        <v>-4907124</v>
      </c>
      <c r="H48" s="220">
        <f t="shared" si="6"/>
        <v>42485231</v>
      </c>
      <c r="I48" s="220">
        <f t="shared" si="6"/>
        <v>-202056</v>
      </c>
      <c r="J48" s="220">
        <f t="shared" si="6"/>
        <v>37376051</v>
      </c>
      <c r="K48" s="220">
        <f t="shared" si="6"/>
        <v>-16194197</v>
      </c>
      <c r="L48" s="220">
        <f t="shared" si="6"/>
        <v>10909370</v>
      </c>
      <c r="M48" s="219">
        <f t="shared" si="6"/>
        <v>-7973751</v>
      </c>
      <c r="N48" s="219">
        <f t="shared" si="6"/>
        <v>-13258578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24117473</v>
      </c>
      <c r="X48" s="220">
        <f t="shared" si="6"/>
        <v>22831337</v>
      </c>
      <c r="Y48" s="220">
        <f t="shared" si="6"/>
        <v>1286136</v>
      </c>
      <c r="Z48" s="221">
        <f>+IF(X48&lt;&gt;0,+(Y48/X48)*100,0)</f>
        <v>5.633204923566238</v>
      </c>
      <c r="AA48" s="222">
        <f>SUM(AA46:AA47)</f>
        <v>-898390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617914</v>
      </c>
      <c r="D5" s="153">
        <f>SUM(D6:D8)</f>
        <v>0</v>
      </c>
      <c r="E5" s="154">
        <f t="shared" si="0"/>
        <v>170350</v>
      </c>
      <c r="F5" s="100">
        <f t="shared" si="0"/>
        <v>170350</v>
      </c>
      <c r="G5" s="100">
        <f t="shared" si="0"/>
        <v>0</v>
      </c>
      <c r="H5" s="100">
        <f t="shared" si="0"/>
        <v>6082</v>
      </c>
      <c r="I5" s="100">
        <f t="shared" si="0"/>
        <v>54710</v>
      </c>
      <c r="J5" s="100">
        <f t="shared" si="0"/>
        <v>60792</v>
      </c>
      <c r="K5" s="100">
        <f t="shared" si="0"/>
        <v>145542</v>
      </c>
      <c r="L5" s="100">
        <f t="shared" si="0"/>
        <v>9052</v>
      </c>
      <c r="M5" s="100">
        <f t="shared" si="0"/>
        <v>8249</v>
      </c>
      <c r="N5" s="100">
        <f t="shared" si="0"/>
        <v>162843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223635</v>
      </c>
      <c r="X5" s="100">
        <f t="shared" si="0"/>
        <v>60350</v>
      </c>
      <c r="Y5" s="100">
        <f t="shared" si="0"/>
        <v>163285</v>
      </c>
      <c r="Z5" s="137">
        <f>+IF(X5&lt;&gt;0,+(Y5/X5)*100,0)</f>
        <v>270.5633802816902</v>
      </c>
      <c r="AA5" s="153">
        <f>SUM(AA6:AA8)</f>
        <v>170350</v>
      </c>
    </row>
    <row r="6" spans="1:27" ht="12.75">
      <c r="A6" s="138" t="s">
        <v>75</v>
      </c>
      <c r="B6" s="136"/>
      <c r="C6" s="155">
        <v>74100</v>
      </c>
      <c r="D6" s="155"/>
      <c r="E6" s="156">
        <v>147050</v>
      </c>
      <c r="F6" s="60">
        <v>147050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37050</v>
      </c>
      <c r="Y6" s="60">
        <v>-37050</v>
      </c>
      <c r="Z6" s="140">
        <v>-100</v>
      </c>
      <c r="AA6" s="62">
        <v>147050</v>
      </c>
    </row>
    <row r="7" spans="1:27" ht="12.75">
      <c r="A7" s="138" t="s">
        <v>76</v>
      </c>
      <c r="B7" s="136"/>
      <c r="C7" s="157">
        <v>543814</v>
      </c>
      <c r="D7" s="157"/>
      <c r="E7" s="158">
        <v>17300</v>
      </c>
      <c r="F7" s="159">
        <v>17300</v>
      </c>
      <c r="G7" s="159"/>
      <c r="H7" s="159">
        <v>1043</v>
      </c>
      <c r="I7" s="159"/>
      <c r="J7" s="159">
        <v>1043</v>
      </c>
      <c r="K7" s="159"/>
      <c r="L7" s="159">
        <v>3121</v>
      </c>
      <c r="M7" s="159"/>
      <c r="N7" s="159">
        <v>3121</v>
      </c>
      <c r="O7" s="159"/>
      <c r="P7" s="159"/>
      <c r="Q7" s="159"/>
      <c r="R7" s="159"/>
      <c r="S7" s="159"/>
      <c r="T7" s="159"/>
      <c r="U7" s="159"/>
      <c r="V7" s="159"/>
      <c r="W7" s="159">
        <v>4164</v>
      </c>
      <c r="X7" s="159">
        <v>17300</v>
      </c>
      <c r="Y7" s="159">
        <v>-13136</v>
      </c>
      <c r="Z7" s="141">
        <v>-75.93</v>
      </c>
      <c r="AA7" s="225">
        <v>17300</v>
      </c>
    </row>
    <row r="8" spans="1:27" ht="12.75">
      <c r="A8" s="138" t="s">
        <v>77</v>
      </c>
      <c r="B8" s="136"/>
      <c r="C8" s="155"/>
      <c r="D8" s="155"/>
      <c r="E8" s="156">
        <v>6000</v>
      </c>
      <c r="F8" s="60">
        <v>6000</v>
      </c>
      <c r="G8" s="60"/>
      <c r="H8" s="60">
        <v>5039</v>
      </c>
      <c r="I8" s="60">
        <v>54710</v>
      </c>
      <c r="J8" s="60">
        <v>59749</v>
      </c>
      <c r="K8" s="60">
        <v>145542</v>
      </c>
      <c r="L8" s="60">
        <v>5931</v>
      </c>
      <c r="M8" s="60">
        <v>8249</v>
      </c>
      <c r="N8" s="60">
        <v>159722</v>
      </c>
      <c r="O8" s="60"/>
      <c r="P8" s="60"/>
      <c r="Q8" s="60"/>
      <c r="R8" s="60"/>
      <c r="S8" s="60"/>
      <c r="T8" s="60"/>
      <c r="U8" s="60"/>
      <c r="V8" s="60"/>
      <c r="W8" s="60">
        <v>219471</v>
      </c>
      <c r="X8" s="60">
        <v>6000</v>
      </c>
      <c r="Y8" s="60">
        <v>213471</v>
      </c>
      <c r="Z8" s="140">
        <v>3557.85</v>
      </c>
      <c r="AA8" s="62">
        <v>6000</v>
      </c>
    </row>
    <row r="9" spans="1:27" ht="12.75">
      <c r="A9" s="135" t="s">
        <v>78</v>
      </c>
      <c r="B9" s="136"/>
      <c r="C9" s="153">
        <f aca="true" t="shared" si="1" ref="C9:Y9">SUM(C10:C14)</f>
        <v>3986</v>
      </c>
      <c r="D9" s="153">
        <f>SUM(D10:D14)</f>
        <v>0</v>
      </c>
      <c r="E9" s="154">
        <f t="shared" si="1"/>
        <v>3601500</v>
      </c>
      <c r="F9" s="100">
        <f t="shared" si="1"/>
        <v>3601500</v>
      </c>
      <c r="G9" s="100">
        <f t="shared" si="1"/>
        <v>0</v>
      </c>
      <c r="H9" s="100">
        <f t="shared" si="1"/>
        <v>873120</v>
      </c>
      <c r="I9" s="100">
        <f t="shared" si="1"/>
        <v>873120</v>
      </c>
      <c r="J9" s="100">
        <f t="shared" si="1"/>
        <v>1746240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1746240</v>
      </c>
      <c r="X9" s="100">
        <f t="shared" si="1"/>
        <v>640500</v>
      </c>
      <c r="Y9" s="100">
        <f t="shared" si="1"/>
        <v>1105740</v>
      </c>
      <c r="Z9" s="137">
        <f>+IF(X9&lt;&gt;0,+(Y9/X9)*100,0)</f>
        <v>172.63700234192038</v>
      </c>
      <c r="AA9" s="102">
        <f>SUM(AA10:AA14)</f>
        <v>3601500</v>
      </c>
    </row>
    <row r="10" spans="1:27" ht="12.75">
      <c r="A10" s="138" t="s">
        <v>79</v>
      </c>
      <c r="B10" s="136"/>
      <c r="C10" s="155"/>
      <c r="D10" s="155"/>
      <c r="E10" s="156">
        <v>3601500</v>
      </c>
      <c r="F10" s="60">
        <v>3601500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640500</v>
      </c>
      <c r="Y10" s="60">
        <v>-640500</v>
      </c>
      <c r="Z10" s="140">
        <v>-100</v>
      </c>
      <c r="AA10" s="62">
        <v>3601500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3986</v>
      </c>
      <c r="D12" s="155"/>
      <c r="E12" s="156"/>
      <c r="F12" s="60"/>
      <c r="G12" s="60"/>
      <c r="H12" s="60">
        <v>873120</v>
      </c>
      <c r="I12" s="60">
        <v>873120</v>
      </c>
      <c r="J12" s="60">
        <v>1746240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1746240</v>
      </c>
      <c r="X12" s="60"/>
      <c r="Y12" s="60">
        <v>1746240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3243255</v>
      </c>
      <c r="D15" s="153">
        <f>SUM(D16:D18)</f>
        <v>0</v>
      </c>
      <c r="E15" s="154">
        <f t="shared" si="2"/>
        <v>4253800</v>
      </c>
      <c r="F15" s="100">
        <f t="shared" si="2"/>
        <v>4253800</v>
      </c>
      <c r="G15" s="100">
        <f t="shared" si="2"/>
        <v>697123</v>
      </c>
      <c r="H15" s="100">
        <f t="shared" si="2"/>
        <v>532491</v>
      </c>
      <c r="I15" s="100">
        <f t="shared" si="2"/>
        <v>623776</v>
      </c>
      <c r="J15" s="100">
        <f t="shared" si="2"/>
        <v>1853390</v>
      </c>
      <c r="K15" s="100">
        <f t="shared" si="2"/>
        <v>601210</v>
      </c>
      <c r="L15" s="100">
        <f t="shared" si="2"/>
        <v>325017</v>
      </c>
      <c r="M15" s="100">
        <f t="shared" si="2"/>
        <v>69685</v>
      </c>
      <c r="N15" s="100">
        <f t="shared" si="2"/>
        <v>995912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2849302</v>
      </c>
      <c r="X15" s="100">
        <f t="shared" si="2"/>
        <v>3463500</v>
      </c>
      <c r="Y15" s="100">
        <f t="shared" si="2"/>
        <v>-614198</v>
      </c>
      <c r="Z15" s="137">
        <f>+IF(X15&lt;&gt;0,+(Y15/X15)*100,0)</f>
        <v>-17.73344882344449</v>
      </c>
      <c r="AA15" s="102">
        <f>SUM(AA16:AA18)</f>
        <v>4253800</v>
      </c>
    </row>
    <row r="16" spans="1:27" ht="12.75">
      <c r="A16" s="138" t="s">
        <v>85</v>
      </c>
      <c r="B16" s="136"/>
      <c r="C16" s="155">
        <v>3240825</v>
      </c>
      <c r="D16" s="155"/>
      <c r="E16" s="156">
        <v>3467000</v>
      </c>
      <c r="F16" s="60">
        <v>3467000</v>
      </c>
      <c r="G16" s="60">
        <v>697123</v>
      </c>
      <c r="H16" s="60">
        <v>532491</v>
      </c>
      <c r="I16" s="60">
        <v>623776</v>
      </c>
      <c r="J16" s="60">
        <v>1853390</v>
      </c>
      <c r="K16" s="60">
        <v>601210</v>
      </c>
      <c r="L16" s="60">
        <v>325017</v>
      </c>
      <c r="M16" s="60">
        <v>68037</v>
      </c>
      <c r="N16" s="60">
        <v>994264</v>
      </c>
      <c r="O16" s="60"/>
      <c r="P16" s="60"/>
      <c r="Q16" s="60"/>
      <c r="R16" s="60"/>
      <c r="S16" s="60"/>
      <c r="T16" s="60"/>
      <c r="U16" s="60"/>
      <c r="V16" s="60"/>
      <c r="W16" s="60">
        <v>2847654</v>
      </c>
      <c r="X16" s="60">
        <v>3463500</v>
      </c>
      <c r="Y16" s="60">
        <v>-615846</v>
      </c>
      <c r="Z16" s="140">
        <v>-17.78</v>
      </c>
      <c r="AA16" s="62">
        <v>3467000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2430</v>
      </c>
      <c r="D18" s="155"/>
      <c r="E18" s="156">
        <v>786800</v>
      </c>
      <c r="F18" s="60">
        <v>786800</v>
      </c>
      <c r="G18" s="60"/>
      <c r="H18" s="60"/>
      <c r="I18" s="60"/>
      <c r="J18" s="60"/>
      <c r="K18" s="60"/>
      <c r="L18" s="60"/>
      <c r="M18" s="60">
        <v>1648</v>
      </c>
      <c r="N18" s="60">
        <v>1648</v>
      </c>
      <c r="O18" s="60"/>
      <c r="P18" s="60"/>
      <c r="Q18" s="60"/>
      <c r="R18" s="60"/>
      <c r="S18" s="60"/>
      <c r="T18" s="60"/>
      <c r="U18" s="60"/>
      <c r="V18" s="60"/>
      <c r="W18" s="60">
        <v>1648</v>
      </c>
      <c r="X18" s="60"/>
      <c r="Y18" s="60">
        <v>1648</v>
      </c>
      <c r="Z18" s="140"/>
      <c r="AA18" s="62">
        <v>786800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24000</v>
      </c>
      <c r="F24" s="100">
        <v>24000</v>
      </c>
      <c r="G24" s="100"/>
      <c r="H24" s="100">
        <v>7149</v>
      </c>
      <c r="I24" s="100"/>
      <c r="J24" s="100">
        <v>7149</v>
      </c>
      <c r="K24" s="100"/>
      <c r="L24" s="100">
        <v>6573</v>
      </c>
      <c r="M24" s="100"/>
      <c r="N24" s="100">
        <v>6573</v>
      </c>
      <c r="O24" s="100"/>
      <c r="P24" s="100"/>
      <c r="Q24" s="100"/>
      <c r="R24" s="100"/>
      <c r="S24" s="100"/>
      <c r="T24" s="100"/>
      <c r="U24" s="100"/>
      <c r="V24" s="100"/>
      <c r="W24" s="100">
        <v>13722</v>
      </c>
      <c r="X24" s="100">
        <v>24000</v>
      </c>
      <c r="Y24" s="100">
        <v>-10278</v>
      </c>
      <c r="Z24" s="137">
        <v>-42.83</v>
      </c>
      <c r="AA24" s="102">
        <v>24000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3865155</v>
      </c>
      <c r="D25" s="217">
        <f>+D5+D9+D15+D19+D24</f>
        <v>0</v>
      </c>
      <c r="E25" s="230">
        <f t="shared" si="4"/>
        <v>8049650</v>
      </c>
      <c r="F25" s="219">
        <f t="shared" si="4"/>
        <v>8049650</v>
      </c>
      <c r="G25" s="219">
        <f t="shared" si="4"/>
        <v>697123</v>
      </c>
      <c r="H25" s="219">
        <f t="shared" si="4"/>
        <v>1418842</v>
      </c>
      <c r="I25" s="219">
        <f t="shared" si="4"/>
        <v>1551606</v>
      </c>
      <c r="J25" s="219">
        <f t="shared" si="4"/>
        <v>3667571</v>
      </c>
      <c r="K25" s="219">
        <f t="shared" si="4"/>
        <v>746752</v>
      </c>
      <c r="L25" s="219">
        <f t="shared" si="4"/>
        <v>340642</v>
      </c>
      <c r="M25" s="219">
        <f t="shared" si="4"/>
        <v>77934</v>
      </c>
      <c r="N25" s="219">
        <f t="shared" si="4"/>
        <v>1165328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4832899</v>
      </c>
      <c r="X25" s="219">
        <f t="shared" si="4"/>
        <v>4188350</v>
      </c>
      <c r="Y25" s="219">
        <f t="shared" si="4"/>
        <v>644549</v>
      </c>
      <c r="Z25" s="231">
        <f>+IF(X25&lt;&gt;0,+(Y25/X25)*100,0)</f>
        <v>15.389091169553643</v>
      </c>
      <c r="AA25" s="232">
        <f>+AA5+AA9+AA15+AA19+AA24</f>
        <v>8049650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3865155</v>
      </c>
      <c r="D35" s="155"/>
      <c r="E35" s="156">
        <v>8049650</v>
      </c>
      <c r="F35" s="60">
        <v>8049650</v>
      </c>
      <c r="G35" s="60">
        <v>697123</v>
      </c>
      <c r="H35" s="60">
        <v>1418842</v>
      </c>
      <c r="I35" s="60">
        <v>1551606</v>
      </c>
      <c r="J35" s="60">
        <v>3667571</v>
      </c>
      <c r="K35" s="60">
        <v>746752</v>
      </c>
      <c r="L35" s="60">
        <v>340642</v>
      </c>
      <c r="M35" s="60">
        <v>77934</v>
      </c>
      <c r="N35" s="60">
        <v>1165328</v>
      </c>
      <c r="O35" s="60"/>
      <c r="P35" s="60"/>
      <c r="Q35" s="60"/>
      <c r="R35" s="60"/>
      <c r="S35" s="60"/>
      <c r="T35" s="60"/>
      <c r="U35" s="60"/>
      <c r="V35" s="60"/>
      <c r="W35" s="60">
        <v>4832899</v>
      </c>
      <c r="X35" s="60">
        <v>4188350</v>
      </c>
      <c r="Y35" s="60">
        <v>644549</v>
      </c>
      <c r="Z35" s="140">
        <v>15.39</v>
      </c>
      <c r="AA35" s="62">
        <v>8049650</v>
      </c>
    </row>
    <row r="36" spans="1:27" ht="12.75">
      <c r="A36" s="238" t="s">
        <v>139</v>
      </c>
      <c r="B36" s="149"/>
      <c r="C36" s="222">
        <f aca="true" t="shared" si="6" ref="C36:Y36">SUM(C32:C35)</f>
        <v>3865155</v>
      </c>
      <c r="D36" s="222">
        <f>SUM(D32:D35)</f>
        <v>0</v>
      </c>
      <c r="E36" s="218">
        <f t="shared" si="6"/>
        <v>8049650</v>
      </c>
      <c r="F36" s="220">
        <f t="shared" si="6"/>
        <v>8049650</v>
      </c>
      <c r="G36" s="220">
        <f t="shared" si="6"/>
        <v>697123</v>
      </c>
      <c r="H36" s="220">
        <f t="shared" si="6"/>
        <v>1418842</v>
      </c>
      <c r="I36" s="220">
        <f t="shared" si="6"/>
        <v>1551606</v>
      </c>
      <c r="J36" s="220">
        <f t="shared" si="6"/>
        <v>3667571</v>
      </c>
      <c r="K36" s="220">
        <f t="shared" si="6"/>
        <v>746752</v>
      </c>
      <c r="L36" s="220">
        <f t="shared" si="6"/>
        <v>340642</v>
      </c>
      <c r="M36" s="220">
        <f t="shared" si="6"/>
        <v>77934</v>
      </c>
      <c r="N36" s="220">
        <f t="shared" si="6"/>
        <v>1165328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4832899</v>
      </c>
      <c r="X36" s="220">
        <f t="shared" si="6"/>
        <v>4188350</v>
      </c>
      <c r="Y36" s="220">
        <f t="shared" si="6"/>
        <v>644549</v>
      </c>
      <c r="Z36" s="221">
        <f>+IF(X36&lt;&gt;0,+(Y36/X36)*100,0)</f>
        <v>15.389091169553643</v>
      </c>
      <c r="AA36" s="239">
        <f>SUM(AA32:AA35)</f>
        <v>8049650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57121805</v>
      </c>
      <c r="D6" s="155"/>
      <c r="E6" s="59">
        <v>400980</v>
      </c>
      <c r="F6" s="60">
        <v>400980</v>
      </c>
      <c r="G6" s="60">
        <v>5204865</v>
      </c>
      <c r="H6" s="60">
        <v>58029526</v>
      </c>
      <c r="I6" s="60">
        <v>57433045</v>
      </c>
      <c r="J6" s="60">
        <v>57433045</v>
      </c>
      <c r="K6" s="60">
        <v>588977</v>
      </c>
      <c r="L6" s="60">
        <v>3342206</v>
      </c>
      <c r="M6" s="60">
        <v>1774901</v>
      </c>
      <c r="N6" s="60">
        <v>1774901</v>
      </c>
      <c r="O6" s="60"/>
      <c r="P6" s="60"/>
      <c r="Q6" s="60"/>
      <c r="R6" s="60"/>
      <c r="S6" s="60"/>
      <c r="T6" s="60"/>
      <c r="U6" s="60"/>
      <c r="V6" s="60"/>
      <c r="W6" s="60">
        <v>1774901</v>
      </c>
      <c r="X6" s="60">
        <v>200490</v>
      </c>
      <c r="Y6" s="60">
        <v>1574411</v>
      </c>
      <c r="Z6" s="140">
        <v>785.28</v>
      </c>
      <c r="AA6" s="62">
        <v>400980</v>
      </c>
    </row>
    <row r="7" spans="1:27" ht="12.75">
      <c r="A7" s="249" t="s">
        <v>144</v>
      </c>
      <c r="B7" s="182"/>
      <c r="C7" s="155"/>
      <c r="D7" s="155"/>
      <c r="E7" s="59">
        <v>41000000</v>
      </c>
      <c r="F7" s="60">
        <v>41000000</v>
      </c>
      <c r="G7" s="60">
        <v>87101000</v>
      </c>
      <c r="H7" s="60">
        <v>35649929</v>
      </c>
      <c r="I7" s="60">
        <v>32649929</v>
      </c>
      <c r="J7" s="60">
        <v>32649929</v>
      </c>
      <c r="K7" s="60">
        <v>74051000</v>
      </c>
      <c r="L7" s="60">
        <v>61051000</v>
      </c>
      <c r="M7" s="60">
        <v>90051000</v>
      </c>
      <c r="N7" s="60">
        <v>90051000</v>
      </c>
      <c r="O7" s="60"/>
      <c r="P7" s="60"/>
      <c r="Q7" s="60"/>
      <c r="R7" s="60"/>
      <c r="S7" s="60"/>
      <c r="T7" s="60"/>
      <c r="U7" s="60"/>
      <c r="V7" s="60"/>
      <c r="W7" s="60">
        <v>90051000</v>
      </c>
      <c r="X7" s="60">
        <v>20500000</v>
      </c>
      <c r="Y7" s="60">
        <v>69551000</v>
      </c>
      <c r="Z7" s="140">
        <v>339.27</v>
      </c>
      <c r="AA7" s="62">
        <v>41000000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>
        <v>-57471</v>
      </c>
      <c r="I8" s="60">
        <v>218031</v>
      </c>
      <c r="J8" s="60">
        <v>218031</v>
      </c>
      <c r="K8" s="60">
        <v>909103</v>
      </c>
      <c r="L8" s="60">
        <v>907722</v>
      </c>
      <c r="M8" s="60">
        <v>923653</v>
      </c>
      <c r="N8" s="60">
        <v>923653</v>
      </c>
      <c r="O8" s="60"/>
      <c r="P8" s="60"/>
      <c r="Q8" s="60"/>
      <c r="R8" s="60"/>
      <c r="S8" s="60"/>
      <c r="T8" s="60"/>
      <c r="U8" s="60"/>
      <c r="V8" s="60"/>
      <c r="W8" s="60">
        <v>923653</v>
      </c>
      <c r="X8" s="60"/>
      <c r="Y8" s="60">
        <v>923653</v>
      </c>
      <c r="Z8" s="140"/>
      <c r="AA8" s="62"/>
    </row>
    <row r="9" spans="1:27" ht="12.75">
      <c r="A9" s="249" t="s">
        <v>146</v>
      </c>
      <c r="B9" s="182"/>
      <c r="C9" s="155">
        <v>5550465</v>
      </c>
      <c r="D9" s="155"/>
      <c r="E9" s="59">
        <v>2000000</v>
      </c>
      <c r="F9" s="60">
        <v>2000000</v>
      </c>
      <c r="G9" s="60">
        <v>9697411</v>
      </c>
      <c r="H9" s="60">
        <v>5898610</v>
      </c>
      <c r="I9" s="60">
        <v>6221428</v>
      </c>
      <c r="J9" s="60">
        <v>6221428</v>
      </c>
      <c r="K9" s="60">
        <v>10030571</v>
      </c>
      <c r="L9" s="60">
        <v>10390455</v>
      </c>
      <c r="M9" s="60">
        <v>10682965</v>
      </c>
      <c r="N9" s="60">
        <v>10682965</v>
      </c>
      <c r="O9" s="60"/>
      <c r="P9" s="60"/>
      <c r="Q9" s="60"/>
      <c r="R9" s="60"/>
      <c r="S9" s="60"/>
      <c r="T9" s="60"/>
      <c r="U9" s="60"/>
      <c r="V9" s="60"/>
      <c r="W9" s="60">
        <v>10682965</v>
      </c>
      <c r="X9" s="60">
        <v>1000000</v>
      </c>
      <c r="Y9" s="60">
        <v>9682965</v>
      </c>
      <c r="Z9" s="140">
        <v>968.3</v>
      </c>
      <c r="AA9" s="62">
        <v>2000000</v>
      </c>
    </row>
    <row r="10" spans="1:27" ht="12.75">
      <c r="A10" s="249" t="s">
        <v>147</v>
      </c>
      <c r="B10" s="182"/>
      <c r="C10" s="155">
        <v>819000</v>
      </c>
      <c r="D10" s="155"/>
      <c r="E10" s="59">
        <v>820000</v>
      </c>
      <c r="F10" s="60">
        <v>820000</v>
      </c>
      <c r="G10" s="159">
        <v>819000</v>
      </c>
      <c r="H10" s="159">
        <v>819000</v>
      </c>
      <c r="I10" s="159">
        <v>819000</v>
      </c>
      <c r="J10" s="60">
        <v>819000</v>
      </c>
      <c r="K10" s="159">
        <v>819000</v>
      </c>
      <c r="L10" s="159">
        <v>819000</v>
      </c>
      <c r="M10" s="60">
        <v>819000</v>
      </c>
      <c r="N10" s="159">
        <v>819000</v>
      </c>
      <c r="O10" s="159"/>
      <c r="P10" s="159"/>
      <c r="Q10" s="60"/>
      <c r="R10" s="159"/>
      <c r="S10" s="159"/>
      <c r="T10" s="60"/>
      <c r="U10" s="159"/>
      <c r="V10" s="159"/>
      <c r="W10" s="159">
        <v>819000</v>
      </c>
      <c r="X10" s="60">
        <v>410000</v>
      </c>
      <c r="Y10" s="159">
        <v>409000</v>
      </c>
      <c r="Z10" s="141">
        <v>99.76</v>
      </c>
      <c r="AA10" s="225">
        <v>820000</v>
      </c>
    </row>
    <row r="11" spans="1:27" ht="12.75">
      <c r="A11" s="249" t="s">
        <v>148</v>
      </c>
      <c r="B11" s="182"/>
      <c r="C11" s="155">
        <v>341561</v>
      </c>
      <c r="D11" s="155"/>
      <c r="E11" s="59">
        <v>330000</v>
      </c>
      <c r="F11" s="60">
        <v>330000</v>
      </c>
      <c r="G11" s="60">
        <v>334308</v>
      </c>
      <c r="H11" s="60">
        <v>354060</v>
      </c>
      <c r="I11" s="60">
        <v>341842</v>
      </c>
      <c r="J11" s="60">
        <v>341842</v>
      </c>
      <c r="K11" s="60">
        <v>354338</v>
      </c>
      <c r="L11" s="60">
        <v>397459</v>
      </c>
      <c r="M11" s="60">
        <v>399951</v>
      </c>
      <c r="N11" s="60">
        <v>399951</v>
      </c>
      <c r="O11" s="60"/>
      <c r="P11" s="60"/>
      <c r="Q11" s="60"/>
      <c r="R11" s="60"/>
      <c r="S11" s="60"/>
      <c r="T11" s="60"/>
      <c r="U11" s="60"/>
      <c r="V11" s="60"/>
      <c r="W11" s="60">
        <v>399951</v>
      </c>
      <c r="X11" s="60">
        <v>165000</v>
      </c>
      <c r="Y11" s="60">
        <v>234951</v>
      </c>
      <c r="Z11" s="140">
        <v>142.39</v>
      </c>
      <c r="AA11" s="62">
        <v>330000</v>
      </c>
    </row>
    <row r="12" spans="1:27" ht="12.75">
      <c r="A12" s="250" t="s">
        <v>56</v>
      </c>
      <c r="B12" s="251"/>
      <c r="C12" s="168">
        <f aca="true" t="shared" si="0" ref="C12:Y12">SUM(C6:C11)</f>
        <v>63832831</v>
      </c>
      <c r="D12" s="168">
        <f>SUM(D6:D11)</f>
        <v>0</v>
      </c>
      <c r="E12" s="72">
        <f t="shared" si="0"/>
        <v>44550980</v>
      </c>
      <c r="F12" s="73">
        <f t="shared" si="0"/>
        <v>44550980</v>
      </c>
      <c r="G12" s="73">
        <f t="shared" si="0"/>
        <v>103156584</v>
      </c>
      <c r="H12" s="73">
        <f t="shared" si="0"/>
        <v>100693654</v>
      </c>
      <c r="I12" s="73">
        <f t="shared" si="0"/>
        <v>97683275</v>
      </c>
      <c r="J12" s="73">
        <f t="shared" si="0"/>
        <v>97683275</v>
      </c>
      <c r="K12" s="73">
        <f t="shared" si="0"/>
        <v>86752989</v>
      </c>
      <c r="L12" s="73">
        <f t="shared" si="0"/>
        <v>76907842</v>
      </c>
      <c r="M12" s="73">
        <f t="shared" si="0"/>
        <v>104651470</v>
      </c>
      <c r="N12" s="73">
        <f t="shared" si="0"/>
        <v>104651470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104651470</v>
      </c>
      <c r="X12" s="73">
        <f t="shared" si="0"/>
        <v>22275490</v>
      </c>
      <c r="Y12" s="73">
        <f t="shared" si="0"/>
        <v>82375980</v>
      </c>
      <c r="Z12" s="170">
        <f>+IF(X12&lt;&gt;0,+(Y12/X12)*100,0)</f>
        <v>369.8054678034019</v>
      </c>
      <c r="AA12" s="74">
        <f>SUM(AA6:AA11)</f>
        <v>44550980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7560000</v>
      </c>
      <c r="D15" s="155"/>
      <c r="E15" s="59">
        <v>8000000</v>
      </c>
      <c r="F15" s="60">
        <v>8000000</v>
      </c>
      <c r="G15" s="60">
        <v>8114000</v>
      </c>
      <c r="H15" s="60">
        <v>7560000</v>
      </c>
      <c r="I15" s="60">
        <v>7560000</v>
      </c>
      <c r="J15" s="60">
        <v>7560000</v>
      </c>
      <c r="K15" s="60">
        <v>7560000</v>
      </c>
      <c r="L15" s="60">
        <v>7560000</v>
      </c>
      <c r="M15" s="60">
        <v>7560000</v>
      </c>
      <c r="N15" s="60">
        <v>7560000</v>
      </c>
      <c r="O15" s="60"/>
      <c r="P15" s="60"/>
      <c r="Q15" s="60"/>
      <c r="R15" s="60"/>
      <c r="S15" s="60"/>
      <c r="T15" s="60"/>
      <c r="U15" s="60"/>
      <c r="V15" s="60"/>
      <c r="W15" s="60">
        <v>7560000</v>
      </c>
      <c r="X15" s="60">
        <v>4000000</v>
      </c>
      <c r="Y15" s="60">
        <v>3560000</v>
      </c>
      <c r="Z15" s="140">
        <v>89</v>
      </c>
      <c r="AA15" s="62">
        <v>8000000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5950000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49389895</v>
      </c>
      <c r="D19" s="155"/>
      <c r="E19" s="59">
        <v>56356881</v>
      </c>
      <c r="F19" s="60">
        <v>56356881</v>
      </c>
      <c r="G19" s="60">
        <v>50087018</v>
      </c>
      <c r="H19" s="60">
        <v>51505861</v>
      </c>
      <c r="I19" s="60">
        <v>53057466</v>
      </c>
      <c r="J19" s="60">
        <v>53057466</v>
      </c>
      <c r="K19" s="60">
        <v>53804218</v>
      </c>
      <c r="L19" s="60">
        <v>52992929</v>
      </c>
      <c r="M19" s="60">
        <v>53070863</v>
      </c>
      <c r="N19" s="60">
        <v>53070863</v>
      </c>
      <c r="O19" s="60"/>
      <c r="P19" s="60"/>
      <c r="Q19" s="60"/>
      <c r="R19" s="60"/>
      <c r="S19" s="60"/>
      <c r="T19" s="60"/>
      <c r="U19" s="60"/>
      <c r="V19" s="60"/>
      <c r="W19" s="60">
        <v>53070863</v>
      </c>
      <c r="X19" s="60">
        <v>28178441</v>
      </c>
      <c r="Y19" s="60">
        <v>24892422</v>
      </c>
      <c r="Z19" s="140">
        <v>88.34</v>
      </c>
      <c r="AA19" s="62">
        <v>56356881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579865</v>
      </c>
      <c r="D22" s="155"/>
      <c r="E22" s="59">
        <v>706954</v>
      </c>
      <c r="F22" s="60">
        <v>706954</v>
      </c>
      <c r="G22" s="60">
        <v>430865</v>
      </c>
      <c r="H22" s="60">
        <v>579865</v>
      </c>
      <c r="I22" s="60">
        <v>579865</v>
      </c>
      <c r="J22" s="60">
        <v>579865</v>
      </c>
      <c r="K22" s="60">
        <v>579865</v>
      </c>
      <c r="L22" s="60">
        <v>508764</v>
      </c>
      <c r="M22" s="60">
        <v>508764</v>
      </c>
      <c r="N22" s="60">
        <v>508764</v>
      </c>
      <c r="O22" s="60"/>
      <c r="P22" s="60"/>
      <c r="Q22" s="60"/>
      <c r="R22" s="60"/>
      <c r="S22" s="60"/>
      <c r="T22" s="60"/>
      <c r="U22" s="60"/>
      <c r="V22" s="60"/>
      <c r="W22" s="60">
        <v>508764</v>
      </c>
      <c r="X22" s="60">
        <v>353477</v>
      </c>
      <c r="Y22" s="60">
        <v>155287</v>
      </c>
      <c r="Z22" s="140">
        <v>43.93</v>
      </c>
      <c r="AA22" s="62">
        <v>706954</v>
      </c>
    </row>
    <row r="23" spans="1:27" ht="12.75">
      <c r="A23" s="249" t="s">
        <v>158</v>
      </c>
      <c r="B23" s="182"/>
      <c r="C23" s="155">
        <v>631417</v>
      </c>
      <c r="D23" s="155"/>
      <c r="E23" s="59">
        <v>631417</v>
      </c>
      <c r="F23" s="60">
        <v>631417</v>
      </c>
      <c r="G23" s="159">
        <v>631417</v>
      </c>
      <c r="H23" s="159">
        <v>631417</v>
      </c>
      <c r="I23" s="159">
        <v>631417</v>
      </c>
      <c r="J23" s="60">
        <v>631417</v>
      </c>
      <c r="K23" s="159">
        <v>631417</v>
      </c>
      <c r="L23" s="159">
        <v>631417</v>
      </c>
      <c r="M23" s="60">
        <v>631417</v>
      </c>
      <c r="N23" s="159">
        <v>631417</v>
      </c>
      <c r="O23" s="159"/>
      <c r="P23" s="159"/>
      <c r="Q23" s="60"/>
      <c r="R23" s="159"/>
      <c r="S23" s="159"/>
      <c r="T23" s="60"/>
      <c r="U23" s="159"/>
      <c r="V23" s="159"/>
      <c r="W23" s="159">
        <v>631417</v>
      </c>
      <c r="X23" s="60">
        <v>315709</v>
      </c>
      <c r="Y23" s="159">
        <v>315708</v>
      </c>
      <c r="Z23" s="141">
        <v>100</v>
      </c>
      <c r="AA23" s="225">
        <v>631417</v>
      </c>
    </row>
    <row r="24" spans="1:27" ht="12.75">
      <c r="A24" s="250" t="s">
        <v>57</v>
      </c>
      <c r="B24" s="253"/>
      <c r="C24" s="168">
        <f aca="true" t="shared" si="1" ref="C24:Y24">SUM(C15:C23)</f>
        <v>58161177</v>
      </c>
      <c r="D24" s="168">
        <f>SUM(D15:D23)</f>
        <v>0</v>
      </c>
      <c r="E24" s="76">
        <f t="shared" si="1"/>
        <v>65695252</v>
      </c>
      <c r="F24" s="77">
        <f t="shared" si="1"/>
        <v>65695252</v>
      </c>
      <c r="G24" s="77">
        <f t="shared" si="1"/>
        <v>65213300</v>
      </c>
      <c r="H24" s="77">
        <f t="shared" si="1"/>
        <v>60277143</v>
      </c>
      <c r="I24" s="77">
        <f t="shared" si="1"/>
        <v>61828748</v>
      </c>
      <c r="J24" s="77">
        <f t="shared" si="1"/>
        <v>61828748</v>
      </c>
      <c r="K24" s="77">
        <f t="shared" si="1"/>
        <v>62575500</v>
      </c>
      <c r="L24" s="77">
        <f t="shared" si="1"/>
        <v>61693110</v>
      </c>
      <c r="M24" s="77">
        <f t="shared" si="1"/>
        <v>61771044</v>
      </c>
      <c r="N24" s="77">
        <f t="shared" si="1"/>
        <v>61771044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61771044</v>
      </c>
      <c r="X24" s="77">
        <f t="shared" si="1"/>
        <v>32847627</v>
      </c>
      <c r="Y24" s="77">
        <f t="shared" si="1"/>
        <v>28923417</v>
      </c>
      <c r="Z24" s="212">
        <f>+IF(X24&lt;&gt;0,+(Y24/X24)*100,0)</f>
        <v>88.05329225152246</v>
      </c>
      <c r="AA24" s="79">
        <f>SUM(AA15:AA23)</f>
        <v>65695252</v>
      </c>
    </row>
    <row r="25" spans="1:27" ht="12.75">
      <c r="A25" s="250" t="s">
        <v>159</v>
      </c>
      <c r="B25" s="251"/>
      <c r="C25" s="168">
        <f aca="true" t="shared" si="2" ref="C25:Y25">+C12+C24</f>
        <v>121994008</v>
      </c>
      <c r="D25" s="168">
        <f>+D12+D24</f>
        <v>0</v>
      </c>
      <c r="E25" s="72">
        <f t="shared" si="2"/>
        <v>110246232</v>
      </c>
      <c r="F25" s="73">
        <f t="shared" si="2"/>
        <v>110246232</v>
      </c>
      <c r="G25" s="73">
        <f t="shared" si="2"/>
        <v>168369884</v>
      </c>
      <c r="H25" s="73">
        <f t="shared" si="2"/>
        <v>160970797</v>
      </c>
      <c r="I25" s="73">
        <f t="shared" si="2"/>
        <v>159512023</v>
      </c>
      <c r="J25" s="73">
        <f t="shared" si="2"/>
        <v>159512023</v>
      </c>
      <c r="K25" s="73">
        <f t="shared" si="2"/>
        <v>149328489</v>
      </c>
      <c r="L25" s="73">
        <f t="shared" si="2"/>
        <v>138600952</v>
      </c>
      <c r="M25" s="73">
        <f t="shared" si="2"/>
        <v>166422514</v>
      </c>
      <c r="N25" s="73">
        <f t="shared" si="2"/>
        <v>166422514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166422514</v>
      </c>
      <c r="X25" s="73">
        <f t="shared" si="2"/>
        <v>55123117</v>
      </c>
      <c r="Y25" s="73">
        <f t="shared" si="2"/>
        <v>111299397</v>
      </c>
      <c r="Z25" s="170">
        <f>+IF(X25&lt;&gt;0,+(Y25/X25)*100,0)</f>
        <v>201.91056503571812</v>
      </c>
      <c r="AA25" s="74">
        <f>+AA12+AA24</f>
        <v>110246232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2455416</v>
      </c>
      <c r="D30" s="155"/>
      <c r="E30" s="59"/>
      <c r="F30" s="60"/>
      <c r="G30" s="60">
        <v>2455416</v>
      </c>
      <c r="H30" s="60">
        <v>2455416</v>
      </c>
      <c r="I30" s="60">
        <v>2455416</v>
      </c>
      <c r="J30" s="60">
        <v>2455416</v>
      </c>
      <c r="K30" s="60">
        <v>2455416</v>
      </c>
      <c r="L30" s="60">
        <v>2455416</v>
      </c>
      <c r="M30" s="60">
        <v>1261473</v>
      </c>
      <c r="N30" s="60">
        <v>1261473</v>
      </c>
      <c r="O30" s="60"/>
      <c r="P30" s="60"/>
      <c r="Q30" s="60"/>
      <c r="R30" s="60"/>
      <c r="S30" s="60"/>
      <c r="T30" s="60"/>
      <c r="U30" s="60"/>
      <c r="V30" s="60"/>
      <c r="W30" s="60">
        <v>1261473</v>
      </c>
      <c r="X30" s="60"/>
      <c r="Y30" s="60">
        <v>1261473</v>
      </c>
      <c r="Z30" s="140"/>
      <c r="AA30" s="62"/>
    </row>
    <row r="31" spans="1:27" ht="12.75">
      <c r="A31" s="249" t="s">
        <v>163</v>
      </c>
      <c r="B31" s="182"/>
      <c r="C31" s="155">
        <v>570</v>
      </c>
      <c r="D31" s="155"/>
      <c r="E31" s="59"/>
      <c r="F31" s="60"/>
      <c r="G31" s="60">
        <v>570</v>
      </c>
      <c r="H31" s="60">
        <v>571</v>
      </c>
      <c r="I31" s="60">
        <v>346</v>
      </c>
      <c r="J31" s="60">
        <v>346</v>
      </c>
      <c r="K31" s="60">
        <v>345</v>
      </c>
      <c r="L31" s="60">
        <v>345</v>
      </c>
      <c r="M31" s="60">
        <v>345</v>
      </c>
      <c r="N31" s="60">
        <v>345</v>
      </c>
      <c r="O31" s="60"/>
      <c r="P31" s="60"/>
      <c r="Q31" s="60"/>
      <c r="R31" s="60"/>
      <c r="S31" s="60"/>
      <c r="T31" s="60"/>
      <c r="U31" s="60"/>
      <c r="V31" s="60"/>
      <c r="W31" s="60">
        <v>345</v>
      </c>
      <c r="X31" s="60"/>
      <c r="Y31" s="60">
        <v>345</v>
      </c>
      <c r="Z31" s="140"/>
      <c r="AA31" s="62"/>
    </row>
    <row r="32" spans="1:27" ht="12.75">
      <c r="A32" s="249" t="s">
        <v>164</v>
      </c>
      <c r="B32" s="182"/>
      <c r="C32" s="155">
        <v>6772751</v>
      </c>
      <c r="D32" s="155"/>
      <c r="E32" s="59">
        <v>12757000</v>
      </c>
      <c r="F32" s="60">
        <v>12757000</v>
      </c>
      <c r="G32" s="60">
        <v>55762310</v>
      </c>
      <c r="H32" s="60">
        <v>8190919</v>
      </c>
      <c r="I32" s="60">
        <v>6993458</v>
      </c>
      <c r="J32" s="60">
        <v>6993458</v>
      </c>
      <c r="K32" s="60">
        <v>15017568</v>
      </c>
      <c r="L32" s="60">
        <v>15590601</v>
      </c>
      <c r="M32" s="60">
        <v>52579859</v>
      </c>
      <c r="N32" s="60">
        <v>52579859</v>
      </c>
      <c r="O32" s="60"/>
      <c r="P32" s="60"/>
      <c r="Q32" s="60"/>
      <c r="R32" s="60"/>
      <c r="S32" s="60"/>
      <c r="T32" s="60"/>
      <c r="U32" s="60"/>
      <c r="V32" s="60"/>
      <c r="W32" s="60">
        <v>52579859</v>
      </c>
      <c r="X32" s="60">
        <v>6378500</v>
      </c>
      <c r="Y32" s="60">
        <v>46201359</v>
      </c>
      <c r="Z32" s="140">
        <v>724.33</v>
      </c>
      <c r="AA32" s="62">
        <v>12757000</v>
      </c>
    </row>
    <row r="33" spans="1:27" ht="12.75">
      <c r="A33" s="249" t="s">
        <v>165</v>
      </c>
      <c r="B33" s="182"/>
      <c r="C33" s="155">
        <v>8490003</v>
      </c>
      <c r="D33" s="155"/>
      <c r="E33" s="59">
        <v>12000000</v>
      </c>
      <c r="F33" s="60">
        <v>12000000</v>
      </c>
      <c r="G33" s="60">
        <v>5795422</v>
      </c>
      <c r="H33" s="60">
        <v>8487252</v>
      </c>
      <c r="I33" s="60">
        <v>8471788</v>
      </c>
      <c r="J33" s="60">
        <v>8471788</v>
      </c>
      <c r="K33" s="60">
        <v>6467788</v>
      </c>
      <c r="L33" s="60">
        <v>3290801</v>
      </c>
      <c r="M33" s="60">
        <v>3290801</v>
      </c>
      <c r="N33" s="60">
        <v>3290801</v>
      </c>
      <c r="O33" s="60"/>
      <c r="P33" s="60"/>
      <c r="Q33" s="60"/>
      <c r="R33" s="60"/>
      <c r="S33" s="60"/>
      <c r="T33" s="60"/>
      <c r="U33" s="60"/>
      <c r="V33" s="60"/>
      <c r="W33" s="60">
        <v>3290801</v>
      </c>
      <c r="X33" s="60">
        <v>6000000</v>
      </c>
      <c r="Y33" s="60">
        <v>-2709199</v>
      </c>
      <c r="Z33" s="140">
        <v>-45.15</v>
      </c>
      <c r="AA33" s="62">
        <v>12000000</v>
      </c>
    </row>
    <row r="34" spans="1:27" ht="12.75">
      <c r="A34" s="250" t="s">
        <v>58</v>
      </c>
      <c r="B34" s="251"/>
      <c r="C34" s="168">
        <f aca="true" t="shared" si="3" ref="C34:Y34">SUM(C29:C33)</f>
        <v>17718740</v>
      </c>
      <c r="D34" s="168">
        <f>SUM(D29:D33)</f>
        <v>0</v>
      </c>
      <c r="E34" s="72">
        <f t="shared" si="3"/>
        <v>24757000</v>
      </c>
      <c r="F34" s="73">
        <f t="shared" si="3"/>
        <v>24757000</v>
      </c>
      <c r="G34" s="73">
        <f t="shared" si="3"/>
        <v>64013718</v>
      </c>
      <c r="H34" s="73">
        <f t="shared" si="3"/>
        <v>19134158</v>
      </c>
      <c r="I34" s="73">
        <f t="shared" si="3"/>
        <v>17921008</v>
      </c>
      <c r="J34" s="73">
        <f t="shared" si="3"/>
        <v>17921008</v>
      </c>
      <c r="K34" s="73">
        <f t="shared" si="3"/>
        <v>23941117</v>
      </c>
      <c r="L34" s="73">
        <f t="shared" si="3"/>
        <v>21337163</v>
      </c>
      <c r="M34" s="73">
        <f t="shared" si="3"/>
        <v>57132478</v>
      </c>
      <c r="N34" s="73">
        <f t="shared" si="3"/>
        <v>57132478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57132478</v>
      </c>
      <c r="X34" s="73">
        <f t="shared" si="3"/>
        <v>12378500</v>
      </c>
      <c r="Y34" s="73">
        <f t="shared" si="3"/>
        <v>44753978</v>
      </c>
      <c r="Z34" s="170">
        <f>+IF(X34&lt;&gt;0,+(Y34/X34)*100,0)</f>
        <v>361.5460516217635</v>
      </c>
      <c r="AA34" s="74">
        <f>SUM(AA29:AA33)</f>
        <v>24757000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28380898</v>
      </c>
      <c r="D37" s="155"/>
      <c r="E37" s="59"/>
      <c r="F37" s="60"/>
      <c r="G37" s="60"/>
      <c r="H37" s="60"/>
      <c r="I37" s="60"/>
      <c r="J37" s="60"/>
      <c r="K37" s="60">
        <v>1910066</v>
      </c>
      <c r="L37" s="60">
        <v>1910066</v>
      </c>
      <c r="M37" s="60">
        <v>1910066</v>
      </c>
      <c r="N37" s="60">
        <v>1910066</v>
      </c>
      <c r="O37" s="60"/>
      <c r="P37" s="60"/>
      <c r="Q37" s="60"/>
      <c r="R37" s="60"/>
      <c r="S37" s="60"/>
      <c r="T37" s="60"/>
      <c r="U37" s="60"/>
      <c r="V37" s="60"/>
      <c r="W37" s="60">
        <v>1910066</v>
      </c>
      <c r="X37" s="60"/>
      <c r="Y37" s="60">
        <v>1910066</v>
      </c>
      <c r="Z37" s="140"/>
      <c r="AA37" s="62"/>
    </row>
    <row r="38" spans="1:27" ht="12.75">
      <c r="A38" s="249" t="s">
        <v>165</v>
      </c>
      <c r="B38" s="182"/>
      <c r="C38" s="155">
        <v>108910</v>
      </c>
      <c r="D38" s="155"/>
      <c r="E38" s="59">
        <v>32000000</v>
      </c>
      <c r="F38" s="60">
        <v>32000000</v>
      </c>
      <c r="G38" s="60">
        <v>29136982</v>
      </c>
      <c r="H38" s="60">
        <v>28473079</v>
      </c>
      <c r="I38" s="60">
        <v>28429509</v>
      </c>
      <c r="J38" s="60">
        <v>28429509</v>
      </c>
      <c r="K38" s="60">
        <v>26509999</v>
      </c>
      <c r="L38" s="60">
        <v>26509999</v>
      </c>
      <c r="M38" s="60">
        <v>26509999</v>
      </c>
      <c r="N38" s="60">
        <v>26509999</v>
      </c>
      <c r="O38" s="60"/>
      <c r="P38" s="60"/>
      <c r="Q38" s="60"/>
      <c r="R38" s="60"/>
      <c r="S38" s="60"/>
      <c r="T38" s="60"/>
      <c r="U38" s="60"/>
      <c r="V38" s="60"/>
      <c r="W38" s="60">
        <v>26509999</v>
      </c>
      <c r="X38" s="60">
        <v>16000000</v>
      </c>
      <c r="Y38" s="60">
        <v>10509999</v>
      </c>
      <c r="Z38" s="140">
        <v>65.69</v>
      </c>
      <c r="AA38" s="62">
        <v>32000000</v>
      </c>
    </row>
    <row r="39" spans="1:27" ht="12.75">
      <c r="A39" s="250" t="s">
        <v>59</v>
      </c>
      <c r="B39" s="253"/>
      <c r="C39" s="168">
        <f aca="true" t="shared" si="4" ref="C39:Y39">SUM(C37:C38)</f>
        <v>28489808</v>
      </c>
      <c r="D39" s="168">
        <f>SUM(D37:D38)</f>
        <v>0</v>
      </c>
      <c r="E39" s="76">
        <f t="shared" si="4"/>
        <v>32000000</v>
      </c>
      <c r="F39" s="77">
        <f t="shared" si="4"/>
        <v>32000000</v>
      </c>
      <c r="G39" s="77">
        <f t="shared" si="4"/>
        <v>29136982</v>
      </c>
      <c r="H39" s="77">
        <f t="shared" si="4"/>
        <v>28473079</v>
      </c>
      <c r="I39" s="77">
        <f t="shared" si="4"/>
        <v>28429509</v>
      </c>
      <c r="J39" s="77">
        <f t="shared" si="4"/>
        <v>28429509</v>
      </c>
      <c r="K39" s="77">
        <f t="shared" si="4"/>
        <v>28420065</v>
      </c>
      <c r="L39" s="77">
        <f t="shared" si="4"/>
        <v>28420065</v>
      </c>
      <c r="M39" s="77">
        <f t="shared" si="4"/>
        <v>28420065</v>
      </c>
      <c r="N39" s="77">
        <f t="shared" si="4"/>
        <v>28420065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28420065</v>
      </c>
      <c r="X39" s="77">
        <f t="shared" si="4"/>
        <v>16000000</v>
      </c>
      <c r="Y39" s="77">
        <f t="shared" si="4"/>
        <v>12420065</v>
      </c>
      <c r="Z39" s="212">
        <f>+IF(X39&lt;&gt;0,+(Y39/X39)*100,0)</f>
        <v>77.62540625</v>
      </c>
      <c r="AA39" s="79">
        <f>SUM(AA37:AA38)</f>
        <v>32000000</v>
      </c>
    </row>
    <row r="40" spans="1:27" ht="12.75">
      <c r="A40" s="250" t="s">
        <v>167</v>
      </c>
      <c r="B40" s="251"/>
      <c r="C40" s="168">
        <f aca="true" t="shared" si="5" ref="C40:Y40">+C34+C39</f>
        <v>46208548</v>
      </c>
      <c r="D40" s="168">
        <f>+D34+D39</f>
        <v>0</v>
      </c>
      <c r="E40" s="72">
        <f t="shared" si="5"/>
        <v>56757000</v>
      </c>
      <c r="F40" s="73">
        <f t="shared" si="5"/>
        <v>56757000</v>
      </c>
      <c r="G40" s="73">
        <f t="shared" si="5"/>
        <v>93150700</v>
      </c>
      <c r="H40" s="73">
        <f t="shared" si="5"/>
        <v>47607237</v>
      </c>
      <c r="I40" s="73">
        <f t="shared" si="5"/>
        <v>46350517</v>
      </c>
      <c r="J40" s="73">
        <f t="shared" si="5"/>
        <v>46350517</v>
      </c>
      <c r="K40" s="73">
        <f t="shared" si="5"/>
        <v>52361182</v>
      </c>
      <c r="L40" s="73">
        <f t="shared" si="5"/>
        <v>49757228</v>
      </c>
      <c r="M40" s="73">
        <f t="shared" si="5"/>
        <v>85552543</v>
      </c>
      <c r="N40" s="73">
        <f t="shared" si="5"/>
        <v>85552543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85552543</v>
      </c>
      <c r="X40" s="73">
        <f t="shared" si="5"/>
        <v>28378500</v>
      </c>
      <c r="Y40" s="73">
        <f t="shared" si="5"/>
        <v>57174043</v>
      </c>
      <c r="Z40" s="170">
        <f>+IF(X40&lt;&gt;0,+(Y40/X40)*100,0)</f>
        <v>201.4695737970647</v>
      </c>
      <c r="AA40" s="74">
        <f>+AA34+AA39</f>
        <v>56757000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75785460</v>
      </c>
      <c r="D42" s="257">
        <f>+D25-D40</f>
        <v>0</v>
      </c>
      <c r="E42" s="258">
        <f t="shared" si="6"/>
        <v>53489232</v>
      </c>
      <c r="F42" s="259">
        <f t="shared" si="6"/>
        <v>53489232</v>
      </c>
      <c r="G42" s="259">
        <f t="shared" si="6"/>
        <v>75219184</v>
      </c>
      <c r="H42" s="259">
        <f t="shared" si="6"/>
        <v>113363560</v>
      </c>
      <c r="I42" s="259">
        <f t="shared" si="6"/>
        <v>113161506</v>
      </c>
      <c r="J42" s="259">
        <f t="shared" si="6"/>
        <v>113161506</v>
      </c>
      <c r="K42" s="259">
        <f t="shared" si="6"/>
        <v>96967307</v>
      </c>
      <c r="L42" s="259">
        <f t="shared" si="6"/>
        <v>88843724</v>
      </c>
      <c r="M42" s="259">
        <f t="shared" si="6"/>
        <v>80869971</v>
      </c>
      <c r="N42" s="259">
        <f t="shared" si="6"/>
        <v>80869971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80869971</v>
      </c>
      <c r="X42" s="259">
        <f t="shared" si="6"/>
        <v>26744617</v>
      </c>
      <c r="Y42" s="259">
        <f t="shared" si="6"/>
        <v>54125354</v>
      </c>
      <c r="Z42" s="260">
        <f>+IF(X42&lt;&gt;0,+(Y42/X42)*100,0)</f>
        <v>202.37849732527482</v>
      </c>
      <c r="AA42" s="261">
        <f>+AA25-AA40</f>
        <v>53489232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48053024</v>
      </c>
      <c r="D45" s="155"/>
      <c r="E45" s="59">
        <v>31313472</v>
      </c>
      <c r="F45" s="60">
        <v>31313472</v>
      </c>
      <c r="G45" s="60">
        <v>47486748</v>
      </c>
      <c r="H45" s="60">
        <v>85631124</v>
      </c>
      <c r="I45" s="60">
        <v>85429070</v>
      </c>
      <c r="J45" s="60">
        <v>85429070</v>
      </c>
      <c r="K45" s="60">
        <v>69234871</v>
      </c>
      <c r="L45" s="60">
        <v>61111288</v>
      </c>
      <c r="M45" s="60">
        <v>53137535</v>
      </c>
      <c r="N45" s="60">
        <v>53137535</v>
      </c>
      <c r="O45" s="60"/>
      <c r="P45" s="60"/>
      <c r="Q45" s="60"/>
      <c r="R45" s="60"/>
      <c r="S45" s="60"/>
      <c r="T45" s="60"/>
      <c r="U45" s="60"/>
      <c r="V45" s="60"/>
      <c r="W45" s="60">
        <v>53137535</v>
      </c>
      <c r="X45" s="60">
        <v>15656736</v>
      </c>
      <c r="Y45" s="60">
        <v>37480799</v>
      </c>
      <c r="Z45" s="139">
        <v>239.39</v>
      </c>
      <c r="AA45" s="62">
        <v>31313472</v>
      </c>
    </row>
    <row r="46" spans="1:27" ht="12.75">
      <c r="A46" s="249" t="s">
        <v>171</v>
      </c>
      <c r="B46" s="182"/>
      <c r="C46" s="155">
        <v>27732436</v>
      </c>
      <c r="D46" s="155"/>
      <c r="E46" s="59">
        <v>22175760</v>
      </c>
      <c r="F46" s="60">
        <v>22175760</v>
      </c>
      <c r="G46" s="60">
        <v>27732436</v>
      </c>
      <c r="H46" s="60">
        <v>27732436</v>
      </c>
      <c r="I46" s="60">
        <v>27732436</v>
      </c>
      <c r="J46" s="60">
        <v>27732436</v>
      </c>
      <c r="K46" s="60">
        <v>27732436</v>
      </c>
      <c r="L46" s="60">
        <v>27732436</v>
      </c>
      <c r="M46" s="60">
        <v>27732436</v>
      </c>
      <c r="N46" s="60">
        <v>27732436</v>
      </c>
      <c r="O46" s="60"/>
      <c r="P46" s="60"/>
      <c r="Q46" s="60"/>
      <c r="R46" s="60"/>
      <c r="S46" s="60"/>
      <c r="T46" s="60"/>
      <c r="U46" s="60"/>
      <c r="V46" s="60"/>
      <c r="W46" s="60">
        <v>27732436</v>
      </c>
      <c r="X46" s="60">
        <v>11087880</v>
      </c>
      <c r="Y46" s="60">
        <v>16644556</v>
      </c>
      <c r="Z46" s="139">
        <v>150.11</v>
      </c>
      <c r="AA46" s="62">
        <v>22175760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75785460</v>
      </c>
      <c r="D48" s="217">
        <f>SUM(D45:D47)</f>
        <v>0</v>
      </c>
      <c r="E48" s="264">
        <f t="shared" si="7"/>
        <v>53489232</v>
      </c>
      <c r="F48" s="219">
        <f t="shared" si="7"/>
        <v>53489232</v>
      </c>
      <c r="G48" s="219">
        <f t="shared" si="7"/>
        <v>75219184</v>
      </c>
      <c r="H48" s="219">
        <f t="shared" si="7"/>
        <v>113363560</v>
      </c>
      <c r="I48" s="219">
        <f t="shared" si="7"/>
        <v>113161506</v>
      </c>
      <c r="J48" s="219">
        <f t="shared" si="7"/>
        <v>113161506</v>
      </c>
      <c r="K48" s="219">
        <f t="shared" si="7"/>
        <v>96967307</v>
      </c>
      <c r="L48" s="219">
        <f t="shared" si="7"/>
        <v>88843724</v>
      </c>
      <c r="M48" s="219">
        <f t="shared" si="7"/>
        <v>80869971</v>
      </c>
      <c r="N48" s="219">
        <f t="shared" si="7"/>
        <v>80869971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80869971</v>
      </c>
      <c r="X48" s="219">
        <f t="shared" si="7"/>
        <v>26744616</v>
      </c>
      <c r="Y48" s="219">
        <f t="shared" si="7"/>
        <v>54125355</v>
      </c>
      <c r="Z48" s="265">
        <f>+IF(X48&lt;&gt;0,+(Y48/X48)*100,0)</f>
        <v>202.3785086314195</v>
      </c>
      <c r="AA48" s="232">
        <f>SUM(AA45:AA47)</f>
        <v>53489232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1684328</v>
      </c>
      <c r="D8" s="155"/>
      <c r="E8" s="59">
        <v>518004</v>
      </c>
      <c r="F8" s="60">
        <v>518004</v>
      </c>
      <c r="G8" s="60">
        <v>1520835</v>
      </c>
      <c r="H8" s="60">
        <v>4997356</v>
      </c>
      <c r="I8" s="60">
        <v>-3905363</v>
      </c>
      <c r="J8" s="60">
        <v>2612828</v>
      </c>
      <c r="K8" s="60">
        <v>767345</v>
      </c>
      <c r="L8" s="60">
        <v>1183411</v>
      </c>
      <c r="M8" s="60">
        <v>161335</v>
      </c>
      <c r="N8" s="60">
        <v>2112091</v>
      </c>
      <c r="O8" s="60"/>
      <c r="P8" s="60"/>
      <c r="Q8" s="60"/>
      <c r="R8" s="60"/>
      <c r="S8" s="60"/>
      <c r="T8" s="60"/>
      <c r="U8" s="60"/>
      <c r="V8" s="60"/>
      <c r="W8" s="60">
        <v>4724919</v>
      </c>
      <c r="X8" s="60">
        <v>259002</v>
      </c>
      <c r="Y8" s="60">
        <v>4465917</v>
      </c>
      <c r="Z8" s="140">
        <v>1724.28</v>
      </c>
      <c r="AA8" s="62">
        <v>518004</v>
      </c>
    </row>
    <row r="9" spans="1:27" ht="12.75">
      <c r="A9" s="249" t="s">
        <v>179</v>
      </c>
      <c r="B9" s="182"/>
      <c r="C9" s="155">
        <v>117433532</v>
      </c>
      <c r="D9" s="155"/>
      <c r="E9" s="59">
        <v>121310996</v>
      </c>
      <c r="F9" s="60">
        <v>121310996</v>
      </c>
      <c r="G9" s="60">
        <v>48420000</v>
      </c>
      <c r="H9" s="60">
        <v>3045000</v>
      </c>
      <c r="I9" s="60"/>
      <c r="J9" s="60">
        <v>51465000</v>
      </c>
      <c r="K9" s="60">
        <v>49805</v>
      </c>
      <c r="L9" s="60">
        <v>507361</v>
      </c>
      <c r="M9" s="60">
        <v>38736000</v>
      </c>
      <c r="N9" s="60">
        <v>39293166</v>
      </c>
      <c r="O9" s="60"/>
      <c r="P9" s="60"/>
      <c r="Q9" s="60"/>
      <c r="R9" s="60"/>
      <c r="S9" s="60"/>
      <c r="T9" s="60"/>
      <c r="U9" s="60"/>
      <c r="V9" s="60"/>
      <c r="W9" s="60">
        <v>90758166</v>
      </c>
      <c r="X9" s="60">
        <v>81414658</v>
      </c>
      <c r="Y9" s="60">
        <v>9343508</v>
      </c>
      <c r="Z9" s="140">
        <v>11.48</v>
      </c>
      <c r="AA9" s="62">
        <v>121310996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4827131</v>
      </c>
      <c r="D11" s="155"/>
      <c r="E11" s="59">
        <v>4805000</v>
      </c>
      <c r="F11" s="60">
        <v>4805000</v>
      </c>
      <c r="G11" s="60">
        <v>613341</v>
      </c>
      <c r="H11" s="60">
        <v>414089</v>
      </c>
      <c r="I11" s="60">
        <v>6322761</v>
      </c>
      <c r="J11" s="60">
        <v>7350191</v>
      </c>
      <c r="K11" s="60">
        <v>406321</v>
      </c>
      <c r="L11" s="60">
        <v>599248</v>
      </c>
      <c r="M11" s="60">
        <v>241161</v>
      </c>
      <c r="N11" s="60">
        <v>1246730</v>
      </c>
      <c r="O11" s="60"/>
      <c r="P11" s="60"/>
      <c r="Q11" s="60"/>
      <c r="R11" s="60"/>
      <c r="S11" s="60"/>
      <c r="T11" s="60"/>
      <c r="U11" s="60"/>
      <c r="V11" s="60"/>
      <c r="W11" s="60">
        <v>8596921</v>
      </c>
      <c r="X11" s="60">
        <v>2402520</v>
      </c>
      <c r="Y11" s="60">
        <v>6194401</v>
      </c>
      <c r="Z11" s="140">
        <v>257.83</v>
      </c>
      <c r="AA11" s="62">
        <v>4805000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-86887428</v>
      </c>
      <c r="D14" s="155"/>
      <c r="E14" s="59">
        <v>-112764630</v>
      </c>
      <c r="F14" s="60">
        <v>-112764630</v>
      </c>
      <c r="G14" s="60">
        <v>-5586681</v>
      </c>
      <c r="H14" s="60">
        <v>-5855716</v>
      </c>
      <c r="I14" s="60">
        <v>-9832311</v>
      </c>
      <c r="J14" s="60">
        <v>-21274708</v>
      </c>
      <c r="K14" s="60">
        <v>-9639132</v>
      </c>
      <c r="L14" s="60">
        <v>-11052471</v>
      </c>
      <c r="M14" s="60">
        <v>-7535043</v>
      </c>
      <c r="N14" s="60">
        <v>-28226646</v>
      </c>
      <c r="O14" s="60"/>
      <c r="P14" s="60"/>
      <c r="Q14" s="60"/>
      <c r="R14" s="60"/>
      <c r="S14" s="60"/>
      <c r="T14" s="60"/>
      <c r="U14" s="60"/>
      <c r="V14" s="60"/>
      <c r="W14" s="60">
        <v>-49501354</v>
      </c>
      <c r="X14" s="60">
        <v>-55721610</v>
      </c>
      <c r="Y14" s="60">
        <v>6220256</v>
      </c>
      <c r="Z14" s="140">
        <v>-11.16</v>
      </c>
      <c r="AA14" s="62">
        <v>-112764630</v>
      </c>
    </row>
    <row r="15" spans="1:27" ht="12.75">
      <c r="A15" s="249" t="s">
        <v>40</v>
      </c>
      <c r="B15" s="182"/>
      <c r="C15" s="155">
        <v>-451109</v>
      </c>
      <c r="D15" s="155"/>
      <c r="E15" s="59">
        <v>-222490</v>
      </c>
      <c r="F15" s="60">
        <v>-222490</v>
      </c>
      <c r="G15" s="60"/>
      <c r="H15" s="60"/>
      <c r="I15" s="60"/>
      <c r="J15" s="60"/>
      <c r="K15" s="60"/>
      <c r="L15" s="60"/>
      <c r="M15" s="60">
        <v>-135714</v>
      </c>
      <c r="N15" s="60">
        <v>-135714</v>
      </c>
      <c r="O15" s="60"/>
      <c r="P15" s="60"/>
      <c r="Q15" s="60"/>
      <c r="R15" s="60"/>
      <c r="S15" s="60"/>
      <c r="T15" s="60"/>
      <c r="U15" s="60"/>
      <c r="V15" s="60"/>
      <c r="W15" s="60">
        <v>-135714</v>
      </c>
      <c r="X15" s="60">
        <v>-111250</v>
      </c>
      <c r="Y15" s="60">
        <v>-24464</v>
      </c>
      <c r="Z15" s="140">
        <v>21.99</v>
      </c>
      <c r="AA15" s="62">
        <v>-222490</v>
      </c>
    </row>
    <row r="16" spans="1:27" ht="12.75">
      <c r="A16" s="249" t="s">
        <v>42</v>
      </c>
      <c r="B16" s="182"/>
      <c r="C16" s="155">
        <v>-34654655</v>
      </c>
      <c r="D16" s="155"/>
      <c r="E16" s="59">
        <v>-8873260</v>
      </c>
      <c r="F16" s="60">
        <v>-8873260</v>
      </c>
      <c r="G16" s="60">
        <v>-3071597</v>
      </c>
      <c r="H16" s="60">
        <v>-259226</v>
      </c>
      <c r="I16" s="60">
        <v>-783</v>
      </c>
      <c r="J16" s="60">
        <v>-3331606</v>
      </c>
      <c r="K16" s="60">
        <v>-309834</v>
      </c>
      <c r="L16" s="60">
        <v>-1159302</v>
      </c>
      <c r="M16" s="60">
        <v>-2747543</v>
      </c>
      <c r="N16" s="60">
        <v>-4216679</v>
      </c>
      <c r="O16" s="60"/>
      <c r="P16" s="60"/>
      <c r="Q16" s="60"/>
      <c r="R16" s="60"/>
      <c r="S16" s="60"/>
      <c r="T16" s="60"/>
      <c r="U16" s="60"/>
      <c r="V16" s="60"/>
      <c r="W16" s="60">
        <v>-7548285</v>
      </c>
      <c r="X16" s="60">
        <v>-4028340</v>
      </c>
      <c r="Y16" s="60">
        <v>-3519945</v>
      </c>
      <c r="Z16" s="140">
        <v>87.38</v>
      </c>
      <c r="AA16" s="62">
        <v>-8873260</v>
      </c>
    </row>
    <row r="17" spans="1:27" ht="12.75">
      <c r="A17" s="250" t="s">
        <v>185</v>
      </c>
      <c r="B17" s="251"/>
      <c r="C17" s="168">
        <f aca="true" t="shared" si="0" ref="C17:Y17">SUM(C6:C16)</f>
        <v>1951799</v>
      </c>
      <c r="D17" s="168">
        <f t="shared" si="0"/>
        <v>0</v>
      </c>
      <c r="E17" s="72">
        <f t="shared" si="0"/>
        <v>4773620</v>
      </c>
      <c r="F17" s="73">
        <f t="shared" si="0"/>
        <v>4773620</v>
      </c>
      <c r="G17" s="73">
        <f t="shared" si="0"/>
        <v>41895898</v>
      </c>
      <c r="H17" s="73">
        <f t="shared" si="0"/>
        <v>2341503</v>
      </c>
      <c r="I17" s="73">
        <f t="shared" si="0"/>
        <v>-7415696</v>
      </c>
      <c r="J17" s="73">
        <f t="shared" si="0"/>
        <v>36821705</v>
      </c>
      <c r="K17" s="73">
        <f t="shared" si="0"/>
        <v>-8725495</v>
      </c>
      <c r="L17" s="73">
        <f t="shared" si="0"/>
        <v>-9921753</v>
      </c>
      <c r="M17" s="73">
        <f t="shared" si="0"/>
        <v>28720196</v>
      </c>
      <c r="N17" s="73">
        <f t="shared" si="0"/>
        <v>10072948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46894653</v>
      </c>
      <c r="X17" s="73">
        <f t="shared" si="0"/>
        <v>24214980</v>
      </c>
      <c r="Y17" s="73">
        <f t="shared" si="0"/>
        <v>22679673</v>
      </c>
      <c r="Z17" s="170">
        <f>+IF(X17&lt;&gt;0,+(Y17/X17)*100,0)</f>
        <v>93.65968090826422</v>
      </c>
      <c r="AA17" s="74">
        <f>SUM(AA6:AA16)</f>
        <v>4773620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137248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114000</v>
      </c>
      <c r="F22" s="159">
        <v>114000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>
        <v>114000</v>
      </c>
    </row>
    <row r="23" spans="1:27" ht="12.75">
      <c r="A23" s="249" t="s">
        <v>189</v>
      </c>
      <c r="B23" s="182"/>
      <c r="C23" s="157">
        <v>554000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4400000</v>
      </c>
      <c r="D24" s="155"/>
      <c r="E24" s="59"/>
      <c r="F24" s="60"/>
      <c r="G24" s="60"/>
      <c r="H24" s="60"/>
      <c r="I24" s="60"/>
      <c r="J24" s="60"/>
      <c r="K24" s="60">
        <v>-5950000</v>
      </c>
      <c r="L24" s="60"/>
      <c r="M24" s="60"/>
      <c r="N24" s="60">
        <v>-5950000</v>
      </c>
      <c r="O24" s="60"/>
      <c r="P24" s="60"/>
      <c r="Q24" s="60"/>
      <c r="R24" s="60"/>
      <c r="S24" s="60"/>
      <c r="T24" s="60"/>
      <c r="U24" s="60"/>
      <c r="V24" s="60"/>
      <c r="W24" s="60">
        <v>-5950000</v>
      </c>
      <c r="X24" s="60"/>
      <c r="Y24" s="60">
        <v>-5950000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-3865156</v>
      </c>
      <c r="D26" s="155"/>
      <c r="E26" s="59">
        <v>-8049550</v>
      </c>
      <c r="F26" s="60">
        <v>-8049550</v>
      </c>
      <c r="G26" s="60">
        <v>-761838</v>
      </c>
      <c r="H26" s="60">
        <v>-1567842</v>
      </c>
      <c r="I26" s="60">
        <v>-1530856</v>
      </c>
      <c r="J26" s="60">
        <v>-3860536</v>
      </c>
      <c r="K26" s="60">
        <v>-767502</v>
      </c>
      <c r="L26" s="60">
        <v>-325017</v>
      </c>
      <c r="M26" s="60">
        <v>-93559</v>
      </c>
      <c r="N26" s="60">
        <v>-1186078</v>
      </c>
      <c r="O26" s="60"/>
      <c r="P26" s="60"/>
      <c r="Q26" s="60"/>
      <c r="R26" s="60"/>
      <c r="S26" s="60"/>
      <c r="T26" s="60"/>
      <c r="U26" s="60"/>
      <c r="V26" s="60"/>
      <c r="W26" s="60">
        <v>-5046614</v>
      </c>
      <c r="X26" s="60">
        <v>-4188250</v>
      </c>
      <c r="Y26" s="60">
        <v>-858364</v>
      </c>
      <c r="Z26" s="140">
        <v>20.49</v>
      </c>
      <c r="AA26" s="62">
        <v>-8049550</v>
      </c>
    </row>
    <row r="27" spans="1:27" ht="12.75">
      <c r="A27" s="250" t="s">
        <v>192</v>
      </c>
      <c r="B27" s="251"/>
      <c r="C27" s="168">
        <f aca="true" t="shared" si="1" ref="C27:Y27">SUM(C21:C26)</f>
        <v>1226092</v>
      </c>
      <c r="D27" s="168">
        <f>SUM(D21:D26)</f>
        <v>0</v>
      </c>
      <c r="E27" s="72">
        <f t="shared" si="1"/>
        <v>-7935550</v>
      </c>
      <c r="F27" s="73">
        <f t="shared" si="1"/>
        <v>-7935550</v>
      </c>
      <c r="G27" s="73">
        <f t="shared" si="1"/>
        <v>-761838</v>
      </c>
      <c r="H27" s="73">
        <f t="shared" si="1"/>
        <v>-1567842</v>
      </c>
      <c r="I27" s="73">
        <f t="shared" si="1"/>
        <v>-1530856</v>
      </c>
      <c r="J27" s="73">
        <f t="shared" si="1"/>
        <v>-3860536</v>
      </c>
      <c r="K27" s="73">
        <f t="shared" si="1"/>
        <v>-6717502</v>
      </c>
      <c r="L27" s="73">
        <f t="shared" si="1"/>
        <v>-325017</v>
      </c>
      <c r="M27" s="73">
        <f t="shared" si="1"/>
        <v>-93559</v>
      </c>
      <c r="N27" s="73">
        <f t="shared" si="1"/>
        <v>-7136078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-10996614</v>
      </c>
      <c r="X27" s="73">
        <f t="shared" si="1"/>
        <v>-4188250</v>
      </c>
      <c r="Y27" s="73">
        <f t="shared" si="1"/>
        <v>-6808364</v>
      </c>
      <c r="Z27" s="170">
        <f>+IF(X27&lt;&gt;0,+(Y27/X27)*100,0)</f>
        <v>162.55868202709962</v>
      </c>
      <c r="AA27" s="74">
        <f>SUM(AA21:AA26)</f>
        <v>-7935550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-2208206</v>
      </c>
      <c r="D35" s="155"/>
      <c r="E35" s="59">
        <v>-2484590</v>
      </c>
      <c r="F35" s="60">
        <v>-2484590</v>
      </c>
      <c r="G35" s="60"/>
      <c r="H35" s="60"/>
      <c r="I35" s="60"/>
      <c r="J35" s="60"/>
      <c r="K35" s="60"/>
      <c r="L35" s="60"/>
      <c r="M35" s="60">
        <v>-1193943</v>
      </c>
      <c r="N35" s="60">
        <v>-1193943</v>
      </c>
      <c r="O35" s="60"/>
      <c r="P35" s="60"/>
      <c r="Q35" s="60"/>
      <c r="R35" s="60"/>
      <c r="S35" s="60"/>
      <c r="T35" s="60"/>
      <c r="U35" s="60"/>
      <c r="V35" s="60"/>
      <c r="W35" s="60">
        <v>-1193943</v>
      </c>
      <c r="X35" s="60">
        <v>-1183476</v>
      </c>
      <c r="Y35" s="60">
        <v>-10467</v>
      </c>
      <c r="Z35" s="140">
        <v>0.88</v>
      </c>
      <c r="AA35" s="62">
        <v>-2484590</v>
      </c>
    </row>
    <row r="36" spans="1:27" ht="12.75">
      <c r="A36" s="250" t="s">
        <v>198</v>
      </c>
      <c r="B36" s="251"/>
      <c r="C36" s="168">
        <f aca="true" t="shared" si="2" ref="C36:Y36">SUM(C31:C35)</f>
        <v>-2208206</v>
      </c>
      <c r="D36" s="168">
        <f>SUM(D31:D35)</f>
        <v>0</v>
      </c>
      <c r="E36" s="72">
        <f t="shared" si="2"/>
        <v>-2484590</v>
      </c>
      <c r="F36" s="73">
        <f t="shared" si="2"/>
        <v>-2484590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-1193943</v>
      </c>
      <c r="N36" s="73">
        <f t="shared" si="2"/>
        <v>-1193943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-1193943</v>
      </c>
      <c r="X36" s="73">
        <f t="shared" si="2"/>
        <v>-1183476</v>
      </c>
      <c r="Y36" s="73">
        <f t="shared" si="2"/>
        <v>-10467</v>
      </c>
      <c r="Z36" s="170">
        <f>+IF(X36&lt;&gt;0,+(Y36/X36)*100,0)</f>
        <v>0.884428581568194</v>
      </c>
      <c r="AA36" s="74">
        <f>SUM(AA31:AA35)</f>
        <v>-2484590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969685</v>
      </c>
      <c r="D38" s="153">
        <f>+D17+D27+D36</f>
        <v>0</v>
      </c>
      <c r="E38" s="99">
        <f t="shared" si="3"/>
        <v>-5646520</v>
      </c>
      <c r="F38" s="100">
        <f t="shared" si="3"/>
        <v>-5646520</v>
      </c>
      <c r="G38" s="100">
        <f t="shared" si="3"/>
        <v>41134060</v>
      </c>
      <c r="H38" s="100">
        <f t="shared" si="3"/>
        <v>773661</v>
      </c>
      <c r="I38" s="100">
        <f t="shared" si="3"/>
        <v>-8946552</v>
      </c>
      <c r="J38" s="100">
        <f t="shared" si="3"/>
        <v>32961169</v>
      </c>
      <c r="K38" s="100">
        <f t="shared" si="3"/>
        <v>-15442997</v>
      </c>
      <c r="L38" s="100">
        <f t="shared" si="3"/>
        <v>-10246770</v>
      </c>
      <c r="M38" s="100">
        <f t="shared" si="3"/>
        <v>27432694</v>
      </c>
      <c r="N38" s="100">
        <f t="shared" si="3"/>
        <v>1742927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34704096</v>
      </c>
      <c r="X38" s="100">
        <f t="shared" si="3"/>
        <v>18843254</v>
      </c>
      <c r="Y38" s="100">
        <f t="shared" si="3"/>
        <v>15860842</v>
      </c>
      <c r="Z38" s="137">
        <f>+IF(X38&lt;&gt;0,+(Y38/X38)*100,0)</f>
        <v>84.17252137024741</v>
      </c>
      <c r="AA38" s="102">
        <f>+AA17+AA27+AA36</f>
        <v>-5646520</v>
      </c>
    </row>
    <row r="39" spans="1:27" ht="12.75">
      <c r="A39" s="249" t="s">
        <v>200</v>
      </c>
      <c r="B39" s="182"/>
      <c r="C39" s="153">
        <v>50102119</v>
      </c>
      <c r="D39" s="153"/>
      <c r="E39" s="99">
        <v>47047548</v>
      </c>
      <c r="F39" s="100">
        <v>47047548</v>
      </c>
      <c r="G39" s="100">
        <v>57121805</v>
      </c>
      <c r="H39" s="100">
        <v>98255865</v>
      </c>
      <c r="I39" s="100">
        <v>99029526</v>
      </c>
      <c r="J39" s="100">
        <v>57121805</v>
      </c>
      <c r="K39" s="100">
        <v>90082974</v>
      </c>
      <c r="L39" s="100">
        <v>74639977</v>
      </c>
      <c r="M39" s="100">
        <v>64393207</v>
      </c>
      <c r="N39" s="100">
        <v>90082974</v>
      </c>
      <c r="O39" s="100"/>
      <c r="P39" s="100"/>
      <c r="Q39" s="100"/>
      <c r="R39" s="100"/>
      <c r="S39" s="100"/>
      <c r="T39" s="100"/>
      <c r="U39" s="100"/>
      <c r="V39" s="100"/>
      <c r="W39" s="100">
        <v>57121805</v>
      </c>
      <c r="X39" s="100">
        <v>47047548</v>
      </c>
      <c r="Y39" s="100">
        <v>10074257</v>
      </c>
      <c r="Z39" s="137">
        <v>21.41</v>
      </c>
      <c r="AA39" s="102">
        <v>47047548</v>
      </c>
    </row>
    <row r="40" spans="1:27" ht="12.75">
      <c r="A40" s="269" t="s">
        <v>201</v>
      </c>
      <c r="B40" s="256"/>
      <c r="C40" s="257">
        <v>51071804</v>
      </c>
      <c r="D40" s="257"/>
      <c r="E40" s="258">
        <v>41401028</v>
      </c>
      <c r="F40" s="259">
        <v>41401028</v>
      </c>
      <c r="G40" s="259">
        <v>98255865</v>
      </c>
      <c r="H40" s="259">
        <v>99029526</v>
      </c>
      <c r="I40" s="259">
        <v>90082974</v>
      </c>
      <c r="J40" s="259">
        <v>90082974</v>
      </c>
      <c r="K40" s="259">
        <v>74639977</v>
      </c>
      <c r="L40" s="259">
        <v>64393207</v>
      </c>
      <c r="M40" s="259">
        <v>91825901</v>
      </c>
      <c r="N40" s="259">
        <v>91825901</v>
      </c>
      <c r="O40" s="259"/>
      <c r="P40" s="259"/>
      <c r="Q40" s="259"/>
      <c r="R40" s="259"/>
      <c r="S40" s="259"/>
      <c r="T40" s="259"/>
      <c r="U40" s="259"/>
      <c r="V40" s="259"/>
      <c r="W40" s="259">
        <v>91825901</v>
      </c>
      <c r="X40" s="259">
        <v>65890802</v>
      </c>
      <c r="Y40" s="259">
        <v>25935099</v>
      </c>
      <c r="Z40" s="260">
        <v>39.36</v>
      </c>
      <c r="AA40" s="261">
        <v>41401028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3729975</v>
      </c>
      <c r="D5" s="200">
        <f t="shared" si="0"/>
        <v>0</v>
      </c>
      <c r="E5" s="106">
        <f t="shared" si="0"/>
        <v>7156650</v>
      </c>
      <c r="F5" s="106">
        <f t="shared" si="0"/>
        <v>7156650</v>
      </c>
      <c r="G5" s="106">
        <f t="shared" si="0"/>
        <v>697123</v>
      </c>
      <c r="H5" s="106">
        <f t="shared" si="0"/>
        <v>1411693</v>
      </c>
      <c r="I5" s="106">
        <f t="shared" si="0"/>
        <v>1546606</v>
      </c>
      <c r="J5" s="106">
        <f t="shared" si="0"/>
        <v>3655422</v>
      </c>
      <c r="K5" s="106">
        <f t="shared" si="0"/>
        <v>601210</v>
      </c>
      <c r="L5" s="106">
        <f t="shared" si="0"/>
        <v>328138</v>
      </c>
      <c r="M5" s="106">
        <f t="shared" si="0"/>
        <v>69685</v>
      </c>
      <c r="N5" s="106">
        <f t="shared" si="0"/>
        <v>999033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4654455</v>
      </c>
      <c r="X5" s="106">
        <f t="shared" si="0"/>
        <v>3578325</v>
      </c>
      <c r="Y5" s="106">
        <f t="shared" si="0"/>
        <v>1076130</v>
      </c>
      <c r="Z5" s="201">
        <f>+IF(X5&lt;&gt;0,+(Y5/X5)*100,0)</f>
        <v>30.073567940307267</v>
      </c>
      <c r="AA5" s="199">
        <f>SUM(AA11:AA18)</f>
        <v>7156650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>
        <v>9430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3571545</v>
      </c>
      <c r="D15" s="156"/>
      <c r="E15" s="60">
        <v>7156650</v>
      </c>
      <c r="F15" s="60">
        <v>7156650</v>
      </c>
      <c r="G15" s="60">
        <v>697123</v>
      </c>
      <c r="H15" s="60">
        <v>1411693</v>
      </c>
      <c r="I15" s="60">
        <v>1546606</v>
      </c>
      <c r="J15" s="60">
        <v>3655422</v>
      </c>
      <c r="K15" s="60">
        <v>601210</v>
      </c>
      <c r="L15" s="60">
        <v>328138</v>
      </c>
      <c r="M15" s="60">
        <v>69685</v>
      </c>
      <c r="N15" s="60">
        <v>999033</v>
      </c>
      <c r="O15" s="60"/>
      <c r="P15" s="60"/>
      <c r="Q15" s="60"/>
      <c r="R15" s="60"/>
      <c r="S15" s="60"/>
      <c r="T15" s="60"/>
      <c r="U15" s="60"/>
      <c r="V15" s="60"/>
      <c r="W15" s="60">
        <v>4654455</v>
      </c>
      <c r="X15" s="60">
        <v>3578325</v>
      </c>
      <c r="Y15" s="60">
        <v>1076130</v>
      </c>
      <c r="Z15" s="140">
        <v>30.07</v>
      </c>
      <c r="AA15" s="155">
        <v>7156650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149000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135180</v>
      </c>
      <c r="D20" s="154">
        <f t="shared" si="2"/>
        <v>0</v>
      </c>
      <c r="E20" s="100">
        <f t="shared" si="2"/>
        <v>893000</v>
      </c>
      <c r="F20" s="100">
        <f t="shared" si="2"/>
        <v>893000</v>
      </c>
      <c r="G20" s="100">
        <f t="shared" si="2"/>
        <v>0</v>
      </c>
      <c r="H20" s="100">
        <f t="shared" si="2"/>
        <v>7149</v>
      </c>
      <c r="I20" s="100">
        <f t="shared" si="2"/>
        <v>5000</v>
      </c>
      <c r="J20" s="100">
        <f t="shared" si="2"/>
        <v>12149</v>
      </c>
      <c r="K20" s="100">
        <f t="shared" si="2"/>
        <v>145542</v>
      </c>
      <c r="L20" s="100">
        <f t="shared" si="2"/>
        <v>12504</v>
      </c>
      <c r="M20" s="100">
        <f t="shared" si="2"/>
        <v>8249</v>
      </c>
      <c r="N20" s="100">
        <f t="shared" si="2"/>
        <v>166295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178444</v>
      </c>
      <c r="X20" s="100">
        <f t="shared" si="2"/>
        <v>446500</v>
      </c>
      <c r="Y20" s="100">
        <f t="shared" si="2"/>
        <v>-268056</v>
      </c>
      <c r="Z20" s="137">
        <f>+IF(X20&lt;&gt;0,+(Y20/X20)*100,0)</f>
        <v>-60.03493840985442</v>
      </c>
      <c r="AA20" s="153">
        <f>SUM(AA26:AA33)</f>
        <v>893000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135180</v>
      </c>
      <c r="D30" s="156"/>
      <c r="E30" s="60">
        <v>893000</v>
      </c>
      <c r="F30" s="60">
        <v>893000</v>
      </c>
      <c r="G30" s="60"/>
      <c r="H30" s="60">
        <v>7149</v>
      </c>
      <c r="I30" s="60">
        <v>5000</v>
      </c>
      <c r="J30" s="60">
        <v>12149</v>
      </c>
      <c r="K30" s="60">
        <v>145542</v>
      </c>
      <c r="L30" s="60">
        <v>12504</v>
      </c>
      <c r="M30" s="60">
        <v>8249</v>
      </c>
      <c r="N30" s="60">
        <v>166295</v>
      </c>
      <c r="O30" s="60"/>
      <c r="P30" s="60"/>
      <c r="Q30" s="60"/>
      <c r="R30" s="60"/>
      <c r="S30" s="60"/>
      <c r="T30" s="60"/>
      <c r="U30" s="60"/>
      <c r="V30" s="60"/>
      <c r="W30" s="60">
        <v>178444</v>
      </c>
      <c r="X30" s="60">
        <v>446500</v>
      </c>
      <c r="Y30" s="60">
        <v>-268056</v>
      </c>
      <c r="Z30" s="140">
        <v>-60.03</v>
      </c>
      <c r="AA30" s="155">
        <v>893000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9430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3706725</v>
      </c>
      <c r="D45" s="129">
        <f t="shared" si="7"/>
        <v>0</v>
      </c>
      <c r="E45" s="54">
        <f t="shared" si="7"/>
        <v>8049650</v>
      </c>
      <c r="F45" s="54">
        <f t="shared" si="7"/>
        <v>8049650</v>
      </c>
      <c r="G45" s="54">
        <f t="shared" si="7"/>
        <v>697123</v>
      </c>
      <c r="H45" s="54">
        <f t="shared" si="7"/>
        <v>1418842</v>
      </c>
      <c r="I45" s="54">
        <f t="shared" si="7"/>
        <v>1551606</v>
      </c>
      <c r="J45" s="54">
        <f t="shared" si="7"/>
        <v>3667571</v>
      </c>
      <c r="K45" s="54">
        <f t="shared" si="7"/>
        <v>746752</v>
      </c>
      <c r="L45" s="54">
        <f t="shared" si="7"/>
        <v>340642</v>
      </c>
      <c r="M45" s="54">
        <f t="shared" si="7"/>
        <v>77934</v>
      </c>
      <c r="N45" s="54">
        <f t="shared" si="7"/>
        <v>1165328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4832899</v>
      </c>
      <c r="X45" s="54">
        <f t="shared" si="7"/>
        <v>4024825</v>
      </c>
      <c r="Y45" s="54">
        <f t="shared" si="7"/>
        <v>808074</v>
      </c>
      <c r="Z45" s="184">
        <f t="shared" si="5"/>
        <v>20.077245594528957</v>
      </c>
      <c r="AA45" s="130">
        <f t="shared" si="8"/>
        <v>8049650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149000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3865155</v>
      </c>
      <c r="D49" s="218">
        <f t="shared" si="9"/>
        <v>0</v>
      </c>
      <c r="E49" s="220">
        <f t="shared" si="9"/>
        <v>8049650</v>
      </c>
      <c r="F49" s="220">
        <f t="shared" si="9"/>
        <v>8049650</v>
      </c>
      <c r="G49" s="220">
        <f t="shared" si="9"/>
        <v>697123</v>
      </c>
      <c r="H49" s="220">
        <f t="shared" si="9"/>
        <v>1418842</v>
      </c>
      <c r="I49" s="220">
        <f t="shared" si="9"/>
        <v>1551606</v>
      </c>
      <c r="J49" s="220">
        <f t="shared" si="9"/>
        <v>3667571</v>
      </c>
      <c r="K49" s="220">
        <f t="shared" si="9"/>
        <v>746752</v>
      </c>
      <c r="L49" s="220">
        <f t="shared" si="9"/>
        <v>340642</v>
      </c>
      <c r="M49" s="220">
        <f t="shared" si="9"/>
        <v>77934</v>
      </c>
      <c r="N49" s="220">
        <f t="shared" si="9"/>
        <v>1165328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4832899</v>
      </c>
      <c r="X49" s="220">
        <f t="shared" si="9"/>
        <v>4024825</v>
      </c>
      <c r="Y49" s="220">
        <f t="shared" si="9"/>
        <v>808074</v>
      </c>
      <c r="Z49" s="221">
        <f t="shared" si="5"/>
        <v>20.077245594528957</v>
      </c>
      <c r="AA49" s="222">
        <f>SUM(AA41:AA48)</f>
        <v>8049650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3229112</v>
      </c>
      <c r="D51" s="129">
        <f t="shared" si="10"/>
        <v>0</v>
      </c>
      <c r="E51" s="54">
        <f t="shared" si="10"/>
        <v>5144770</v>
      </c>
      <c r="F51" s="54">
        <f t="shared" si="10"/>
        <v>5144770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2572385</v>
      </c>
      <c r="Y51" s="54">
        <f t="shared" si="10"/>
        <v>-2572385</v>
      </c>
      <c r="Z51" s="184">
        <f>+IF(X51&lt;&gt;0,+(Y51/X51)*100,0)</f>
        <v>-100</v>
      </c>
      <c r="AA51" s="130">
        <f>SUM(AA57:AA61)</f>
        <v>5144770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3229112</v>
      </c>
      <c r="D61" s="156"/>
      <c r="E61" s="60">
        <v>5144770</v>
      </c>
      <c r="F61" s="60">
        <v>5144770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2572385</v>
      </c>
      <c r="Y61" s="60">
        <v>-2572385</v>
      </c>
      <c r="Z61" s="140">
        <v>-100</v>
      </c>
      <c r="AA61" s="155">
        <v>5144770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1966400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3178370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32571</v>
      </c>
      <c r="H68" s="60">
        <v>35017</v>
      </c>
      <c r="I68" s="60">
        <v>102905</v>
      </c>
      <c r="J68" s="60">
        <v>170493</v>
      </c>
      <c r="K68" s="60">
        <v>218595</v>
      </c>
      <c r="L68" s="60">
        <v>382054</v>
      </c>
      <c r="M68" s="60">
        <v>57089</v>
      </c>
      <c r="N68" s="60">
        <v>657738</v>
      </c>
      <c r="O68" s="60"/>
      <c r="P68" s="60"/>
      <c r="Q68" s="60"/>
      <c r="R68" s="60"/>
      <c r="S68" s="60"/>
      <c r="T68" s="60"/>
      <c r="U68" s="60"/>
      <c r="V68" s="60"/>
      <c r="W68" s="60">
        <v>828231</v>
      </c>
      <c r="X68" s="60"/>
      <c r="Y68" s="60">
        <v>828231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5144770</v>
      </c>
      <c r="F69" s="220">
        <f t="shared" si="12"/>
        <v>0</v>
      </c>
      <c r="G69" s="220">
        <f t="shared" si="12"/>
        <v>32571</v>
      </c>
      <c r="H69" s="220">
        <f t="shared" si="12"/>
        <v>35017</v>
      </c>
      <c r="I69" s="220">
        <f t="shared" si="12"/>
        <v>102905</v>
      </c>
      <c r="J69" s="220">
        <f t="shared" si="12"/>
        <v>170493</v>
      </c>
      <c r="K69" s="220">
        <f t="shared" si="12"/>
        <v>218595</v>
      </c>
      <c r="L69" s="220">
        <f t="shared" si="12"/>
        <v>382054</v>
      </c>
      <c r="M69" s="220">
        <f t="shared" si="12"/>
        <v>57089</v>
      </c>
      <c r="N69" s="220">
        <f t="shared" si="12"/>
        <v>657738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828231</v>
      </c>
      <c r="X69" s="220">
        <f t="shared" si="12"/>
        <v>0</v>
      </c>
      <c r="Y69" s="220">
        <f t="shared" si="12"/>
        <v>828231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9430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9430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3571545</v>
      </c>
      <c r="D40" s="344">
        <f t="shared" si="9"/>
        <v>0</v>
      </c>
      <c r="E40" s="343">
        <f t="shared" si="9"/>
        <v>7156650</v>
      </c>
      <c r="F40" s="345">
        <f t="shared" si="9"/>
        <v>7156650</v>
      </c>
      <c r="G40" s="345">
        <f t="shared" si="9"/>
        <v>697123</v>
      </c>
      <c r="H40" s="343">
        <f t="shared" si="9"/>
        <v>1411693</v>
      </c>
      <c r="I40" s="343">
        <f t="shared" si="9"/>
        <v>1546606</v>
      </c>
      <c r="J40" s="345">
        <f t="shared" si="9"/>
        <v>3655422</v>
      </c>
      <c r="K40" s="345">
        <f t="shared" si="9"/>
        <v>601210</v>
      </c>
      <c r="L40" s="343">
        <f t="shared" si="9"/>
        <v>328138</v>
      </c>
      <c r="M40" s="343">
        <f t="shared" si="9"/>
        <v>69685</v>
      </c>
      <c r="N40" s="345">
        <f t="shared" si="9"/>
        <v>999033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4654455</v>
      </c>
      <c r="X40" s="343">
        <f t="shared" si="9"/>
        <v>3578325</v>
      </c>
      <c r="Y40" s="345">
        <f t="shared" si="9"/>
        <v>1076130</v>
      </c>
      <c r="Z40" s="336">
        <f>+IF(X40&lt;&gt;0,+(Y40/X40)*100,0)</f>
        <v>30.073567940307267</v>
      </c>
      <c r="AA40" s="350">
        <f>SUM(AA41:AA49)</f>
        <v>7156650</v>
      </c>
    </row>
    <row r="41" spans="1:27" ht="12.75">
      <c r="A41" s="361" t="s">
        <v>249</v>
      </c>
      <c r="B41" s="142"/>
      <c r="C41" s="362"/>
      <c r="D41" s="363"/>
      <c r="E41" s="362">
        <v>735000</v>
      </c>
      <c r="F41" s="364">
        <v>735000</v>
      </c>
      <c r="G41" s="364"/>
      <c r="H41" s="362"/>
      <c r="I41" s="362">
        <v>873120</v>
      </c>
      <c r="J41" s="364">
        <v>873120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873120</v>
      </c>
      <c r="X41" s="362">
        <v>367500</v>
      </c>
      <c r="Y41" s="364">
        <v>505620</v>
      </c>
      <c r="Z41" s="365">
        <v>137.58</v>
      </c>
      <c r="AA41" s="366">
        <v>735000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1900000</v>
      </c>
      <c r="F42" s="53">
        <f t="shared" si="10"/>
        <v>1900000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950000</v>
      </c>
      <c r="Y42" s="53">
        <f t="shared" si="10"/>
        <v>-950000</v>
      </c>
      <c r="Z42" s="94">
        <f>+IF(X42&lt;&gt;0,+(Y42/X42)*100,0)</f>
        <v>-100</v>
      </c>
      <c r="AA42" s="95">
        <f>+AA62</f>
        <v>1900000</v>
      </c>
    </row>
    <row r="43" spans="1:27" ht="12.75">
      <c r="A43" s="361" t="s">
        <v>251</v>
      </c>
      <c r="B43" s="136"/>
      <c r="C43" s="275">
        <v>14582</v>
      </c>
      <c r="D43" s="369"/>
      <c r="E43" s="305">
        <v>128000</v>
      </c>
      <c r="F43" s="370">
        <v>128000</v>
      </c>
      <c r="G43" s="370"/>
      <c r="H43" s="305">
        <v>878159</v>
      </c>
      <c r="I43" s="305">
        <v>28960</v>
      </c>
      <c r="J43" s="370">
        <v>907119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907119</v>
      </c>
      <c r="X43" s="305">
        <v>64000</v>
      </c>
      <c r="Y43" s="370">
        <v>843119</v>
      </c>
      <c r="Z43" s="371">
        <v>1317.37</v>
      </c>
      <c r="AA43" s="303">
        <v>128000</v>
      </c>
    </row>
    <row r="44" spans="1:27" ht="12.75">
      <c r="A44" s="361" t="s">
        <v>252</v>
      </c>
      <c r="B44" s="136"/>
      <c r="C44" s="60">
        <v>327851</v>
      </c>
      <c r="D44" s="368"/>
      <c r="E44" s="54">
        <v>4373650</v>
      </c>
      <c r="F44" s="53">
        <v>4373650</v>
      </c>
      <c r="G44" s="53"/>
      <c r="H44" s="54">
        <v>1043</v>
      </c>
      <c r="I44" s="54"/>
      <c r="J44" s="53">
        <v>1043</v>
      </c>
      <c r="K44" s="53"/>
      <c r="L44" s="54">
        <v>3121</v>
      </c>
      <c r="M44" s="54">
        <v>1648</v>
      </c>
      <c r="N44" s="53">
        <v>4769</v>
      </c>
      <c r="O44" s="53"/>
      <c r="P44" s="54"/>
      <c r="Q44" s="54"/>
      <c r="R44" s="53"/>
      <c r="S44" s="53"/>
      <c r="T44" s="54"/>
      <c r="U44" s="54"/>
      <c r="V44" s="53"/>
      <c r="W44" s="53">
        <v>5812</v>
      </c>
      <c r="X44" s="54">
        <v>2186825</v>
      </c>
      <c r="Y44" s="53">
        <v>-2181013</v>
      </c>
      <c r="Z44" s="94">
        <v>-99.73</v>
      </c>
      <c r="AA44" s="95">
        <v>4373650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>
        <v>697123</v>
      </c>
      <c r="H47" s="54">
        <v>532491</v>
      </c>
      <c r="I47" s="54">
        <v>623776</v>
      </c>
      <c r="J47" s="53">
        <v>1853390</v>
      </c>
      <c r="K47" s="53">
        <v>601210</v>
      </c>
      <c r="L47" s="54">
        <v>325017</v>
      </c>
      <c r="M47" s="54">
        <v>68037</v>
      </c>
      <c r="N47" s="53">
        <v>994264</v>
      </c>
      <c r="O47" s="53"/>
      <c r="P47" s="54"/>
      <c r="Q47" s="54"/>
      <c r="R47" s="53"/>
      <c r="S47" s="53"/>
      <c r="T47" s="54"/>
      <c r="U47" s="54"/>
      <c r="V47" s="53"/>
      <c r="W47" s="53">
        <v>2847654</v>
      </c>
      <c r="X47" s="54"/>
      <c r="Y47" s="53">
        <v>2847654</v>
      </c>
      <c r="Z47" s="94"/>
      <c r="AA47" s="95"/>
    </row>
    <row r="48" spans="1:27" ht="12.75">
      <c r="A48" s="361" t="s">
        <v>256</v>
      </c>
      <c r="B48" s="136"/>
      <c r="C48" s="60">
        <v>3229112</v>
      </c>
      <c r="D48" s="368"/>
      <c r="E48" s="54">
        <v>20000</v>
      </c>
      <c r="F48" s="53">
        <v>20000</v>
      </c>
      <c r="G48" s="53"/>
      <c r="H48" s="54"/>
      <c r="I48" s="54">
        <v>20750</v>
      </c>
      <c r="J48" s="53">
        <v>20750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20750</v>
      </c>
      <c r="X48" s="54">
        <v>10000</v>
      </c>
      <c r="Y48" s="53">
        <v>10750</v>
      </c>
      <c r="Z48" s="94">
        <v>107.5</v>
      </c>
      <c r="AA48" s="95">
        <v>20000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149000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149000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3729975</v>
      </c>
      <c r="D60" s="346">
        <f t="shared" si="14"/>
        <v>0</v>
      </c>
      <c r="E60" s="219">
        <f t="shared" si="14"/>
        <v>7156650</v>
      </c>
      <c r="F60" s="264">
        <f t="shared" si="14"/>
        <v>7156650</v>
      </c>
      <c r="G60" s="264">
        <f t="shared" si="14"/>
        <v>697123</v>
      </c>
      <c r="H60" s="219">
        <f t="shared" si="14"/>
        <v>1411693</v>
      </c>
      <c r="I60" s="219">
        <f t="shared" si="14"/>
        <v>1546606</v>
      </c>
      <c r="J60" s="264">
        <f t="shared" si="14"/>
        <v>3655422</v>
      </c>
      <c r="K60" s="264">
        <f t="shared" si="14"/>
        <v>601210</v>
      </c>
      <c r="L60" s="219">
        <f t="shared" si="14"/>
        <v>328138</v>
      </c>
      <c r="M60" s="219">
        <f t="shared" si="14"/>
        <v>69685</v>
      </c>
      <c r="N60" s="264">
        <f t="shared" si="14"/>
        <v>999033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4654455</v>
      </c>
      <c r="X60" s="219">
        <f t="shared" si="14"/>
        <v>3578325</v>
      </c>
      <c r="Y60" s="264">
        <f t="shared" si="14"/>
        <v>1076130</v>
      </c>
      <c r="Z60" s="337">
        <f>+IF(X60&lt;&gt;0,+(Y60/X60)*100,0)</f>
        <v>30.073567940307267</v>
      </c>
      <c r="AA60" s="232">
        <f>+AA57+AA54+AA51+AA40+AA37+AA34+AA22+AA5</f>
        <v>7156650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1900000</v>
      </c>
      <c r="F62" s="349">
        <f t="shared" si="15"/>
        <v>1900000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950000</v>
      </c>
      <c r="Y62" s="349">
        <f t="shared" si="15"/>
        <v>-950000</v>
      </c>
      <c r="Z62" s="338">
        <f>+IF(X62&lt;&gt;0,+(Y62/X62)*100,0)</f>
        <v>-100</v>
      </c>
      <c r="AA62" s="351">
        <f>SUM(AA63:AA66)</f>
        <v>1900000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>
        <v>1900000</v>
      </c>
      <c r="F64" s="59">
        <v>1900000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950000</v>
      </c>
      <c r="Y64" s="59">
        <v>-950000</v>
      </c>
      <c r="Z64" s="61">
        <v>-100</v>
      </c>
      <c r="AA64" s="62">
        <v>1900000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135180</v>
      </c>
      <c r="D40" s="344">
        <f t="shared" si="9"/>
        <v>0</v>
      </c>
      <c r="E40" s="343">
        <f t="shared" si="9"/>
        <v>893000</v>
      </c>
      <c r="F40" s="345">
        <f t="shared" si="9"/>
        <v>893000</v>
      </c>
      <c r="G40" s="345">
        <f t="shared" si="9"/>
        <v>0</v>
      </c>
      <c r="H40" s="343">
        <f t="shared" si="9"/>
        <v>7149</v>
      </c>
      <c r="I40" s="343">
        <f t="shared" si="9"/>
        <v>5000</v>
      </c>
      <c r="J40" s="345">
        <f t="shared" si="9"/>
        <v>12149</v>
      </c>
      <c r="K40" s="345">
        <f t="shared" si="9"/>
        <v>145542</v>
      </c>
      <c r="L40" s="343">
        <f t="shared" si="9"/>
        <v>12504</v>
      </c>
      <c r="M40" s="343">
        <f t="shared" si="9"/>
        <v>8249</v>
      </c>
      <c r="N40" s="345">
        <f t="shared" si="9"/>
        <v>166295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178444</v>
      </c>
      <c r="X40" s="343">
        <f t="shared" si="9"/>
        <v>446500</v>
      </c>
      <c r="Y40" s="345">
        <f t="shared" si="9"/>
        <v>-268056</v>
      </c>
      <c r="Z40" s="336">
        <f>+IF(X40&lt;&gt;0,+(Y40/X40)*100,0)</f>
        <v>-60.03493840985442</v>
      </c>
      <c r="AA40" s="350">
        <f>SUM(AA41:AA49)</f>
        <v>893000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5931</v>
      </c>
      <c r="L43" s="305">
        <v>5931</v>
      </c>
      <c r="M43" s="305"/>
      <c r="N43" s="370">
        <v>11862</v>
      </c>
      <c r="O43" s="370"/>
      <c r="P43" s="305"/>
      <c r="Q43" s="305"/>
      <c r="R43" s="370"/>
      <c r="S43" s="370"/>
      <c r="T43" s="305"/>
      <c r="U43" s="305"/>
      <c r="V43" s="370"/>
      <c r="W43" s="370">
        <v>11862</v>
      </c>
      <c r="X43" s="305"/>
      <c r="Y43" s="370">
        <v>11862</v>
      </c>
      <c r="Z43" s="371"/>
      <c r="AA43" s="303"/>
    </row>
    <row r="44" spans="1:27" ht="12.75">
      <c r="A44" s="361" t="s">
        <v>252</v>
      </c>
      <c r="B44" s="136"/>
      <c r="C44" s="60">
        <v>135180</v>
      </c>
      <c r="D44" s="368"/>
      <c r="E44" s="54">
        <v>893000</v>
      </c>
      <c r="F44" s="53">
        <v>893000</v>
      </c>
      <c r="G44" s="53"/>
      <c r="H44" s="54">
        <v>7149</v>
      </c>
      <c r="I44" s="54">
        <v>5000</v>
      </c>
      <c r="J44" s="53">
        <v>12149</v>
      </c>
      <c r="K44" s="53">
        <v>139611</v>
      </c>
      <c r="L44" s="54">
        <v>6573</v>
      </c>
      <c r="M44" s="54">
        <v>8249</v>
      </c>
      <c r="N44" s="53">
        <v>154433</v>
      </c>
      <c r="O44" s="53"/>
      <c r="P44" s="54"/>
      <c r="Q44" s="54"/>
      <c r="R44" s="53"/>
      <c r="S44" s="53"/>
      <c r="T44" s="54"/>
      <c r="U44" s="54"/>
      <c r="V44" s="53"/>
      <c r="W44" s="53">
        <v>166582</v>
      </c>
      <c r="X44" s="54">
        <v>446500</v>
      </c>
      <c r="Y44" s="53">
        <v>-279918</v>
      </c>
      <c r="Z44" s="94">
        <v>-62.69</v>
      </c>
      <c r="AA44" s="95">
        <v>893000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135180</v>
      </c>
      <c r="D60" s="346">
        <f t="shared" si="14"/>
        <v>0</v>
      </c>
      <c r="E60" s="219">
        <f t="shared" si="14"/>
        <v>893000</v>
      </c>
      <c r="F60" s="264">
        <f t="shared" si="14"/>
        <v>893000</v>
      </c>
      <c r="G60" s="264">
        <f t="shared" si="14"/>
        <v>0</v>
      </c>
      <c r="H60" s="219">
        <f t="shared" si="14"/>
        <v>7149</v>
      </c>
      <c r="I60" s="219">
        <f t="shared" si="14"/>
        <v>5000</v>
      </c>
      <c r="J60" s="264">
        <f t="shared" si="14"/>
        <v>12149</v>
      </c>
      <c r="K60" s="264">
        <f t="shared" si="14"/>
        <v>145542</v>
      </c>
      <c r="L60" s="219">
        <f t="shared" si="14"/>
        <v>12504</v>
      </c>
      <c r="M60" s="219">
        <f t="shared" si="14"/>
        <v>8249</v>
      </c>
      <c r="N60" s="264">
        <f t="shared" si="14"/>
        <v>166295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178444</v>
      </c>
      <c r="X60" s="219">
        <f t="shared" si="14"/>
        <v>446500</v>
      </c>
      <c r="Y60" s="264">
        <f t="shared" si="14"/>
        <v>-268056</v>
      </c>
      <c r="Z60" s="337">
        <f>+IF(X60&lt;&gt;0,+(Y60/X60)*100,0)</f>
        <v>-60.03493840985442</v>
      </c>
      <c r="AA60" s="232">
        <f>+AA57+AA54+AA51+AA40+AA37+AA34+AA22+AA5</f>
        <v>893000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2019-01-31T12:26:21Z</dcterms:created>
  <dcterms:modified xsi:type="dcterms:W3CDTF">2019-01-31T12:26:24Z</dcterms:modified>
  <cp:category/>
  <cp:version/>
  <cp:contentType/>
  <cp:contentStatus/>
</cp:coreProperties>
</file>