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<sst xmlns="http://schemas.openxmlformats.org/spreadsheetml/2006/main" count="1433" uniqueCount="616">
  <si>
    <t>Figures Finalised as at 2019/07/31</t>
  </si>
  <si>
    <t>Main appropriation</t>
  </si>
  <si>
    <t>Adjusted Budget</t>
  </si>
  <si>
    <t>First Quarter 2018/19</t>
  </si>
  <si>
    <t>Second Quarter 2018/19</t>
  </si>
  <si>
    <t>Third Quarter 2018/19</t>
  </si>
  <si>
    <t>Fourth Quarter 2018/19</t>
  </si>
  <si>
    <t>Year to date: 30 June 2019</t>
  </si>
  <si>
    <t>Fourth Quarter 2017/18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</si>
  <si>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</si>
  <si>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</si>
  <si>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</si>
  <si>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</si>
  <si>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</si>
  <si>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</si>
  <si>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</si>
  <si>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</si>
  <si>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</si>
  <si>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adj budget</t>
  </si>
  <si>
    <t>Q4 of 2017/18 to Q4 of 2018/19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</si>
  <si>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</si>
  <si>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</si>
  <si>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</si>
  <si>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</si>
  <si>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</si>
  <si>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</si>
  <si>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</si>
  <si>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</si>
  <si>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</si>
  <si>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</si>
  <si>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</si>
  <si>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</si>
  <si>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</si>
  <si>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</si>
  <si>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</si>
  <si>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</si>
  <si>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</si>
  <si>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</si>
  <si>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</si>
  <si>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</si>
  <si>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</si>
  <si>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</si>
  <si>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</si>
  <si>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</si>
  <si>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</si>
  <si>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</si>
  <si>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</si>
  <si>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</si>
  <si>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</si>
  <si>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</si>
  <si>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</si>
  <si>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</si>
  <si>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</si>
  <si>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</si>
  <si>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</si>
  <si>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</si>
  <si>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</si>
  <si>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</si>
  <si>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</si>
  <si>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City of Mbombela</t>
  </si>
  <si>
    <t>MP326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</si>
  <si>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</si>
  <si>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</si>
  <si>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</si>
  <si>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</si>
  <si>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</si>
  <si>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</si>
  <si>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</si>
  <si>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</si>
  <si>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</si>
  <si>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</si>
  <si>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J B Marks</t>
  </si>
  <si>
    <t>NW405</t>
  </si>
  <si>
    <t>Madibeng</t>
  </si>
  <si>
    <t>NW372</t>
  </si>
  <si>
    <t>Matjhabeng</t>
  </si>
  <si>
    <t>FS184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</si>
  <si>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</si>
  <si>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</si>
  <si>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</si>
  <si>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</si>
  <si>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</si>
  <si>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</si>
  <si>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</si>
  <si>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</si>
  <si>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</si>
  <si>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</si>
  <si>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</si>
  <si>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</si>
  <si>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</si>
  <si>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</si>
  <si>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</si>
  <si>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</si>
  <si>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uMhlathuze</t>
  </si>
  <si>
    <t>KZN282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</si>
  <si>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</si>
  <si>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</si>
  <si>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</si>
  <si>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</si>
  <si>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</si>
  <si>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</si>
  <si>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</si>
  <si>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</si>
  <si>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</si>
  <si>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</si>
  <si>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</si>
  <si>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</si>
  <si>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</si>
  <si>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</si>
  <si>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</si>
  <si>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</si>
  <si>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</si>
  <si>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</si>
  <si>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</si>
  <si>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</si>
  <si>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</si>
  <si>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</si>
  <si>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</si>
  <si>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</si>
  <si>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</si>
  <si>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</si>
  <si>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</si>
  <si>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</si>
  <si>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</si>
  <si>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</si>
  <si>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</si>
  <si>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</si>
  <si>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</si>
  <si>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</si>
  <si>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</si>
  <si>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</si>
  <si>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</si>
  <si>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</si>
  <si>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</si>
  <si>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</si>
  <si>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</si>
  <si>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</si>
  <si>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</si>
  <si>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</si>
  <si>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</si>
  <si>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</si>
  <si>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</si>
  <si>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</si>
  <si>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</si>
  <si>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</si>
  <si>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</si>
  <si>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</si>
  <si>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</si>
  <si>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</si>
  <si>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</si>
  <si>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</si>
  <si>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</si>
  <si>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</si>
  <si>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</si>
  <si>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</si>
  <si>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</si>
  <si>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</si>
  <si>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</si>
  <si>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</si>
  <si>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</si>
  <si>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</si>
  <si>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</si>
  <si>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</si>
  <si>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</si>
  <si>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</si>
  <si>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</si>
  <si>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</si>
  <si>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</si>
  <si>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</si>
  <si>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</si>
  <si>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</si>
  <si>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</si>
  <si>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</si>
  <si>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</si>
  <si>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</si>
  <si>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</si>
  <si>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</si>
  <si>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</si>
  <si>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</si>
  <si>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</si>
  <si>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</si>
  <si>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</si>
  <si>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</si>
  <si>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</si>
  <si>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</si>
  <si>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</si>
  <si>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</si>
  <si>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</si>
  <si>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</si>
  <si>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</si>
  <si>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</si>
  <si>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</si>
  <si>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</si>
  <si>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</si>
  <si>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</si>
  <si>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</si>
  <si>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</si>
  <si>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</si>
  <si>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</si>
  <si>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</si>
  <si>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</si>
  <si>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</si>
  <si>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</si>
  <si>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</si>
  <si>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</si>
  <si>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</si>
  <si>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</si>
  <si>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</si>
  <si>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</si>
  <si>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</si>
  <si>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</si>
  <si>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</si>
  <si>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</si>
  <si>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</si>
  <si>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</si>
  <si>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</si>
  <si>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</si>
  <si>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</si>
  <si>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</si>
  <si>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</si>
  <si>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</si>
  <si>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</si>
  <si>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</si>
  <si>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</si>
  <si>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</si>
  <si>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</si>
  <si>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</si>
  <si>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</si>
  <si>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</si>
  <si>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</si>
  <si>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</si>
  <si>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</si>
  <si>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</si>
  <si>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</si>
  <si>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</si>
  <si>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</si>
  <si>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</si>
  <si>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</si>
  <si>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</si>
  <si>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</si>
  <si>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</si>
  <si>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</si>
  <si>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</si>
  <si>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</si>
  <si>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</si>
  <si>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</si>
  <si>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</si>
  <si>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</si>
  <si>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</si>
  <si>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</si>
  <si>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</si>
  <si>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</si>
  <si>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</si>
  <si>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</si>
  <si>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</si>
  <si>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</si>
  <si>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</si>
  <si>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</si>
  <si>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</si>
  <si>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</si>
  <si>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</si>
  <si>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</si>
  <si>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</si>
  <si>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</si>
  <si>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</si>
  <si>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</si>
  <si>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</si>
  <si>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</si>
  <si>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</si>
  <si>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</si>
  <si>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</si>
  <si>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</si>
  <si>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</si>
  <si>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</si>
  <si>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</si>
  <si>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</si>
  <si>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</si>
  <si>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</si>
  <si>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</si>
  <si>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</si>
  <si>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</si>
  <si>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</si>
  <si>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</si>
  <si>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</si>
  <si>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</si>
  <si>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</si>
  <si>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</si>
  <si>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</si>
  <si>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</si>
  <si>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</si>
  <si>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</si>
  <si>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</si>
  <si>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</si>
  <si>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</si>
  <si>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</si>
  <si>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</si>
  <si>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</si>
  <si>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</si>
  <si>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</si>
  <si>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</si>
  <si>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</si>
  <si>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</si>
  <si>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</si>
  <si>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</si>
  <si>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</si>
  <si>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</si>
  <si>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</si>
  <si>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</si>
  <si>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</si>
  <si>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</si>
  <si>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</si>
  <si>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</si>
  <si>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</si>
  <si>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</si>
  <si>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</si>
  <si>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</si>
  <si>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</si>
  <si>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</si>
  <si>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</si>
  <si>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</si>
  <si>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</si>
  <si>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</si>
  <si>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</si>
  <si>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</si>
  <si>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</si>
  <si>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</si>
  <si>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</si>
  <si>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</si>
  <si>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</si>
  <si>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</si>
  <si>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</si>
  <si>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</si>
  <si>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</si>
  <si>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</si>
  <si>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</si>
  <si>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</si>
  <si>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</si>
  <si>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</si>
  <si>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</si>
  <si>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</si>
  <si>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</si>
  <si>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</si>
  <si>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</si>
  <si>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</si>
  <si>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</si>
  <si>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</si>
  <si>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</si>
  <si>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</si>
  <si>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</si>
  <si>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</si>
  <si>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</si>
  <si>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</si>
  <si>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</si>
  <si>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</si>
  <si>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</si>
  <si>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</si>
  <si>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</si>
  <si>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</si>
  <si>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</si>
  <si>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</si>
  <si>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</si>
  <si>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</si>
  <si>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</si>
  <si>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</si>
  <si>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</si>
  <si>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</si>
  <si>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</si>
  <si>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</si>
  <si>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</si>
  <si>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</si>
  <si>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</si>
  <si>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</si>
  <si>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</si>
  <si>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</si>
  <si>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</si>
  <si>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</si>
  <si>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</si>
  <si>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</si>
  <si>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</si>
  <si>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</si>
  <si>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</si>
  <si>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</si>
  <si>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</si>
  <si>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</si>
  <si>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</si>
  <si>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</si>
  <si>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</si>
  <si>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</si>
  <si>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</si>
  <si>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</si>
  <si>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</si>
  <si>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</si>
  <si>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</si>
  <si>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</si>
  <si>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</si>
  <si>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</si>
  <si>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</si>
  <si>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</si>
  <si>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</si>
  <si>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</si>
  <si>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</si>
  <si>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</si>
  <si>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</si>
  <si>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</si>
  <si>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</si>
  <si>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</si>
  <si>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</si>
  <si>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</si>
  <si>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</si>
  <si>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</si>
  <si>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</si>
  <si>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</si>
  <si>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</si>
  <si>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</si>
  <si>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</si>
  <si>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</si>
  <si>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</si>
  <si>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</si>
  <si>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</si>
  <si>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</si>
  <si>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</si>
  <si>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</si>
  <si>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</si>
  <si>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</si>
  <si>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</si>
  <si>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</si>
  <si>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</si>
  <si>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</si>
  <si>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</si>
  <si>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</si>
  <si>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</si>
  <si>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</si>
  <si>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</si>
  <si>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</si>
  <si>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</si>
  <si>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</si>
  <si>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</si>
  <si>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</si>
  <si>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</si>
  <si>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</si>
  <si>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</si>
  <si>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</si>
  <si>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</si>
  <si>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</si>
  <si>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</si>
  <si>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</si>
  <si>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</si>
  <si>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</si>
  <si>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</si>
  <si>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</si>
  <si>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</si>
  <si>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</si>
  <si>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</si>
  <si>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</si>
  <si>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</si>
  <si>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</si>
  <si>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</si>
  <si>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</si>
  <si>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</si>
  <si>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</si>
  <si>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</si>
  <si>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</si>
  <si>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</si>
  <si>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</si>
  <si>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</si>
  <si>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</si>
  <si>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</si>
  <si>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</si>
  <si>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</si>
  <si>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</si>
  <si>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</si>
  <si>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</si>
  <si>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</si>
  <si>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</si>
  <si>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</si>
  <si>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</si>
  <si>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</si>
  <si>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</si>
  <si>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</si>
  <si>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</si>
  <si>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</si>
  <si>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</si>
  <si>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</si>
  <si>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</si>
  <si>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</si>
  <si>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</si>
  <si>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</si>
  <si>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</si>
  <si>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</si>
  <si>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</si>
  <si>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</si>
  <si>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</si>
  <si>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</si>
  <si>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</si>
  <si>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</si>
  <si>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</si>
  <si>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</si>
  <si>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</si>
  <si>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</si>
  <si>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</si>
  <si>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</si>
  <si>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</si>
  <si>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</si>
  <si>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</si>
  <si>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</si>
  <si>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</si>
  <si>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</si>
  <si>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</si>
  <si>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</si>
  <si>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</si>
  <si>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</si>
  <si>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</si>
  <si>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</si>
  <si>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</si>
  <si>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</si>
  <si>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</si>
  <si>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</si>
  <si>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</si>
  <si>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</si>
  <si>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</si>
  <si>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</si>
  <si>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</si>
  <si>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</si>
  <si>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</si>
  <si>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</si>
  <si>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</si>
  <si>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</si>
  <si>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</si>
  <si>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</si>
  <si>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</si>
  <si>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</si>
  <si>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</si>
  <si>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</si>
  <si>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</si>
  <si>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</si>
  <si>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</si>
  <si>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</si>
  <si>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</si>
  <si>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</si>
  <si>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</si>
  <si>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</si>
  <si>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</si>
  <si>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</si>
  <si>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</si>
  <si>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</si>
  <si>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</si>
  <si>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</si>
  <si>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</si>
  <si>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</si>
  <si>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</si>
  <si>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</si>
  <si>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</si>
  <si>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</si>
  <si>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</si>
  <si>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</si>
  <si>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</si>
  <si>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</si>
  <si>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</si>
  <si>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</si>
  <si>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</si>
  <si>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</si>
  <si>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</si>
  <si>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</si>
  <si>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</si>
  <si>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</si>
  <si>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</si>
  <si>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</si>
  <si>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</si>
  <si>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</si>
  <si>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</si>
  <si>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</si>
  <si>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</si>
  <si>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</si>
  <si>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</si>
  <si>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</si>
  <si>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</si>
  <si>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</si>
  <si>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</si>
  <si>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</si>
  <si>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</si>
  <si>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</si>
  <si>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</si>
  <si>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</si>
  <si>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</si>
  <si>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</si>
  <si>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</si>
  <si>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</si>
  <si>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</si>
  <si>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</si>
  <si>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</si>
  <si>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</si>
  <si>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</si>
  <si>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</si>
  <si>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</si>
  <si>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</si>
  <si>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</si>
  <si>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</si>
  <si>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</si>
  <si>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</si>
  <si>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</si>
  <si>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</si>
  <si>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</si>
  <si>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</si>
  <si>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</si>
  <si>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</si>
  <si>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</si>
  <si>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</si>
  <si>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</si>
  <si>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</si>
  <si>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</si>
  <si>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</si>
  <si>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</si>
  <si>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</si>
  <si>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</si>
  <si>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</si>
  <si>
    <t>STATEMENT OF CAPITAL AND OPERATING REVENUE AS AT 30 JUNE 2019 (Preliminary results)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</si>
</sst>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_);_(* \(#,##0\);_(* &quot;- &quot;?_);_(@_)"/>
    <numFmt numFmtId="179" formatCode="0.0%;\(0.0%\);_(* &quot;- &quot;?_);_(@_)"/>
    <numFmt numFmtId="180" formatCode="##,##0"/>
    <numFmt numFmtId="181" formatCode="#,###.0%"/>
    <numFmt numFmtId="182" formatCode="_(* #,##0,_);_(* \(#,##0,\);_(* &quot;- &quot;?_);_(@_)"/>
    <numFmt numFmtId="183" formatCode="0.0%;\(0.0%\);_(* &quot; 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8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left" wrapText="1" indent="1"/>
      <protection/>
    </xf>
    <xf numFmtId="0" fontId="48" fillId="0" borderId="20" xfId="0" applyFont="1" applyBorder="1" applyAlignment="1" applyProtection="1">
      <alignment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48" fillId="0" borderId="24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right"/>
      <protection/>
    </xf>
    <xf numFmtId="0" fontId="47" fillId="0" borderId="20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left"/>
      <protection/>
    </xf>
    <xf numFmtId="0" fontId="47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 applyProtection="1">
      <alignment/>
      <protection/>
    </xf>
    <xf numFmtId="182" fontId="5" fillId="0" borderId="30" xfId="0" applyNumberFormat="1" applyFont="1" applyFill="1" applyBorder="1" applyAlignment="1" applyProtection="1">
      <alignment/>
      <protection/>
    </xf>
    <xf numFmtId="182" fontId="7" fillId="0" borderId="27" xfId="0" applyNumberFormat="1" applyFont="1" applyFill="1" applyBorder="1" applyAlignment="1" applyProtection="1">
      <alignment/>
      <protection/>
    </xf>
    <xf numFmtId="182" fontId="7" fillId="0" borderId="28" xfId="0" applyNumberFormat="1" applyFont="1" applyFill="1" applyBorder="1" applyAlignment="1" applyProtection="1">
      <alignment/>
      <protection/>
    </xf>
    <xf numFmtId="182" fontId="7" fillId="0" borderId="30" xfId="0" applyNumberFormat="1" applyFont="1" applyFill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31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32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48" fillId="0" borderId="27" xfId="0" applyNumberFormat="1" applyFont="1" applyBorder="1" applyAlignment="1" applyProtection="1">
      <alignment horizontal="right"/>
      <protection/>
    </xf>
    <xf numFmtId="182" fontId="48" fillId="0" borderId="28" xfId="0" applyNumberFormat="1" applyFont="1" applyBorder="1" applyAlignment="1" applyProtection="1">
      <alignment horizontal="right"/>
      <protection/>
    </xf>
    <xf numFmtId="182" fontId="48" fillId="0" borderId="30" xfId="0" applyNumberFormat="1" applyFont="1" applyBorder="1" applyAlignment="1" applyProtection="1">
      <alignment horizontal="right"/>
      <protection/>
    </xf>
    <xf numFmtId="182" fontId="47" fillId="0" borderId="27" xfId="0" applyNumberFormat="1" applyFont="1" applyBorder="1" applyAlignment="1" applyProtection="1">
      <alignment horizontal="right"/>
      <protection/>
    </xf>
    <xf numFmtId="182" fontId="47" fillId="0" borderId="28" xfId="0" applyNumberFormat="1" applyFont="1" applyBorder="1" applyAlignment="1" applyProtection="1">
      <alignment horizontal="right"/>
      <protection/>
    </xf>
    <xf numFmtId="182" fontId="47" fillId="0" borderId="30" xfId="0" applyNumberFormat="1" applyFont="1" applyBorder="1" applyAlignment="1" applyProtection="1">
      <alignment horizontal="right"/>
      <protection/>
    </xf>
    <xf numFmtId="182" fontId="47" fillId="0" borderId="32" xfId="0" applyNumberFormat="1" applyFont="1" applyBorder="1" applyAlignment="1" applyProtection="1">
      <alignment horizontal="right"/>
      <protection/>
    </xf>
    <xf numFmtId="182" fontId="47" fillId="0" borderId="31" xfId="0" applyNumberFormat="1" applyFont="1" applyBorder="1" applyAlignment="1" applyProtection="1">
      <alignment horizontal="right"/>
      <protection/>
    </xf>
    <xf numFmtId="182" fontId="47" fillId="0" borderId="33" xfId="0" applyNumberFormat="1" applyFont="1" applyBorder="1" applyAlignment="1" applyProtection="1">
      <alignment horizontal="right"/>
      <protection/>
    </xf>
    <xf numFmtId="182" fontId="0" fillId="0" borderId="0" xfId="0" applyNumberFormat="1" applyFont="1" applyAlignment="1" applyProtection="1">
      <alignment/>
      <protection/>
    </xf>
    <xf numFmtId="182" fontId="5" fillId="0" borderId="32" xfId="0" applyNumberFormat="1" applyFont="1" applyFill="1" applyBorder="1" applyAlignment="1" applyProtection="1">
      <alignment/>
      <protection/>
    </xf>
    <xf numFmtId="182" fontId="5" fillId="0" borderId="31" xfId="0" applyNumberFormat="1" applyFont="1" applyFill="1" applyBorder="1" applyAlignment="1" applyProtection="1">
      <alignment/>
      <protection/>
    </xf>
    <xf numFmtId="182" fontId="5" fillId="0" borderId="33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3" fontId="5" fillId="0" borderId="25" xfId="0" applyNumberFormat="1" applyFont="1" applyFill="1" applyBorder="1" applyAlignment="1" applyProtection="1">
      <alignment/>
      <protection/>
    </xf>
    <xf numFmtId="183" fontId="7" fillId="0" borderId="25" xfId="0" applyNumberFormat="1" applyFont="1" applyFill="1" applyBorder="1" applyAlignment="1" applyProtection="1">
      <alignment/>
      <protection/>
    </xf>
    <xf numFmtId="183" fontId="7" fillId="0" borderId="34" xfId="0" applyNumberFormat="1" applyFont="1" applyBorder="1" applyAlignment="1" applyProtection="1">
      <alignment/>
      <protection/>
    </xf>
    <xf numFmtId="183" fontId="5" fillId="0" borderId="0" xfId="0" applyNumberFormat="1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48" fillId="0" borderId="30" xfId="0" applyNumberFormat="1" applyFont="1" applyBorder="1" applyAlignment="1" applyProtection="1">
      <alignment horizontal="right" wrapText="1"/>
      <protection/>
    </xf>
    <xf numFmtId="183" fontId="47" fillId="0" borderId="30" xfId="0" applyNumberFormat="1" applyFont="1" applyBorder="1" applyAlignment="1" applyProtection="1">
      <alignment horizontal="right"/>
      <protection/>
    </xf>
    <xf numFmtId="183" fontId="47" fillId="0" borderId="33" xfId="0" applyNumberFormat="1" applyFont="1" applyBorder="1" applyAlignment="1" applyProtection="1">
      <alignment horizontal="right"/>
      <protection/>
    </xf>
    <xf numFmtId="183" fontId="0" fillId="0" borderId="0" xfId="0" applyNumberFormat="1" applyFont="1" applyAlignment="1" applyProtection="1">
      <alignment/>
      <protection/>
    </xf>
    <xf numFmtId="183" fontId="5" fillId="0" borderId="14" xfId="0" applyNumberFormat="1" applyFont="1" applyFill="1" applyBorder="1" applyAlignment="1" applyProtection="1">
      <alignment/>
      <protection/>
    </xf>
    <xf numFmtId="183" fontId="5" fillId="0" borderId="26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horizontal="right" wrapText="1"/>
      <protection/>
    </xf>
    <xf numFmtId="182" fontId="6" fillId="0" borderId="0" xfId="0" applyNumberFormat="1" applyFont="1" applyAlignment="1" applyProtection="1">
      <alignment horizontal="right" wrapText="1"/>
      <protection/>
    </xf>
    <xf numFmtId="182" fontId="6" fillId="0" borderId="28" xfId="0" applyNumberFormat="1" applyFont="1" applyBorder="1" applyAlignment="1" applyProtection="1">
      <alignment horizontal="right" wrapText="1"/>
      <protection/>
    </xf>
    <xf numFmtId="182" fontId="4" fillId="0" borderId="27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28" xfId="0" applyNumberFormat="1" applyFont="1" applyBorder="1" applyAlignment="1" applyProtection="1">
      <alignment horizontal="right"/>
      <protection/>
    </xf>
    <xf numFmtId="182" fontId="4" fillId="0" borderId="27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 applyProtection="1">
      <alignment horizontal="right" wrapText="1"/>
      <protection/>
    </xf>
    <xf numFmtId="182" fontId="4" fillId="0" borderId="28" xfId="0" applyNumberFormat="1" applyFont="1" applyBorder="1" applyAlignment="1" applyProtection="1">
      <alignment horizontal="right" wrapText="1"/>
      <protection/>
    </xf>
    <xf numFmtId="182" fontId="6" fillId="0" borderId="32" xfId="0" applyNumberFormat="1" applyFont="1" applyBorder="1" applyAlignment="1" applyProtection="1">
      <alignment horizontal="right" wrapText="1"/>
      <protection/>
    </xf>
    <xf numFmtId="182" fontId="6" fillId="0" borderId="16" xfId="0" applyNumberFormat="1" applyFont="1" applyBorder="1" applyAlignment="1" applyProtection="1">
      <alignment horizontal="right" wrapText="1"/>
      <protection/>
    </xf>
    <xf numFmtId="182" fontId="6" fillId="0" borderId="31" xfId="0" applyNumberFormat="1" applyFont="1" applyBorder="1" applyAlignment="1" applyProtection="1">
      <alignment horizontal="right" wrapText="1"/>
      <protection/>
    </xf>
    <xf numFmtId="182" fontId="6" fillId="0" borderId="26" xfId="0" applyNumberFormat="1" applyFont="1" applyBorder="1" applyAlignment="1" applyProtection="1">
      <alignment horizontal="right" wrapText="1"/>
      <protection/>
    </xf>
    <xf numFmtId="183" fontId="6" fillId="0" borderId="26" xfId="0" applyNumberFormat="1" applyFont="1" applyBorder="1" applyAlignment="1" applyProtection="1">
      <alignment horizontal="right" wrapText="1"/>
      <protection/>
    </xf>
    <xf numFmtId="183" fontId="48" fillId="0" borderId="27" xfId="0" applyNumberFormat="1" applyFont="1" applyBorder="1" applyAlignment="1" applyProtection="1">
      <alignment horizontal="right" wrapText="1"/>
      <protection/>
    </xf>
    <xf numFmtId="183" fontId="48" fillId="0" borderId="29" xfId="0" applyNumberFormat="1" applyFont="1" applyBorder="1" applyAlignment="1" applyProtection="1">
      <alignment horizontal="right" wrapText="1"/>
      <protection/>
    </xf>
    <xf numFmtId="183" fontId="47" fillId="0" borderId="27" xfId="0" applyNumberFormat="1" applyFont="1" applyBorder="1" applyAlignment="1" applyProtection="1">
      <alignment horizontal="right"/>
      <protection/>
    </xf>
    <xf numFmtId="183" fontId="47" fillId="0" borderId="29" xfId="0" applyNumberFormat="1" applyFont="1" applyBorder="1" applyAlignment="1" applyProtection="1">
      <alignment horizontal="right"/>
      <protection/>
    </xf>
    <xf numFmtId="183" fontId="47" fillId="0" borderId="32" xfId="0" applyNumberFormat="1" applyFont="1" applyBorder="1" applyAlignment="1" applyProtection="1">
      <alignment horizontal="right"/>
      <protection/>
    </xf>
    <xf numFmtId="183" fontId="47" fillId="0" borderId="34" xfId="0" applyNumberFormat="1" applyFon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 t="s">
        <v>613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"/>
      <c r="AM2" s="2"/>
      <c r="AN2" s="2"/>
      <c r="AO2" s="2"/>
    </row>
    <row r="3" spans="1:41" s="7" customFormat="1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21</v>
      </c>
      <c r="C9" s="39" t="s">
        <v>22</v>
      </c>
      <c r="D9" s="72">
        <v>31313869087</v>
      </c>
      <c r="E9" s="73">
        <v>9097631104</v>
      </c>
      <c r="F9" s="74">
        <f>$D9+$E9</f>
        <v>40411500191</v>
      </c>
      <c r="G9" s="72">
        <v>32070053133</v>
      </c>
      <c r="H9" s="73">
        <v>10418559639</v>
      </c>
      <c r="I9" s="75">
        <f>$G9+$H9</f>
        <v>42488612772</v>
      </c>
      <c r="J9" s="72">
        <v>9239679614</v>
      </c>
      <c r="K9" s="73">
        <v>899208453</v>
      </c>
      <c r="L9" s="73">
        <f>$J9+$K9</f>
        <v>10138888067</v>
      </c>
      <c r="M9" s="99">
        <f>IF($F9=0,0,$L9/$F9)</f>
        <v>0.25089115769223586</v>
      </c>
      <c r="N9" s="110">
        <v>7688035585</v>
      </c>
      <c r="O9" s="111">
        <v>1709813964</v>
      </c>
      <c r="P9" s="112">
        <f>$N9+$O9</f>
        <v>9397849549</v>
      </c>
      <c r="Q9" s="99">
        <f>IF($F9=0,0,$P9/$F9)</f>
        <v>0.2325538399857025</v>
      </c>
      <c r="R9" s="110">
        <v>7189914821</v>
      </c>
      <c r="S9" s="112">
        <v>1367376708</v>
      </c>
      <c r="T9" s="112">
        <f>$R9+$S9</f>
        <v>8557291529</v>
      </c>
      <c r="U9" s="99">
        <f>IF($I9=0,0,$T9/$I9)</f>
        <v>0.20140199857593977</v>
      </c>
      <c r="V9" s="110">
        <v>4797338428</v>
      </c>
      <c r="W9" s="112">
        <v>2897369990</v>
      </c>
      <c r="X9" s="112">
        <f>$V9+$W9</f>
        <v>7694708418</v>
      </c>
      <c r="Y9" s="99">
        <f>IF($I9=0,0,$X9/$I9)</f>
        <v>0.1811004858946775</v>
      </c>
      <c r="Z9" s="72">
        <f>$J9+$N9+$R9+$V9</f>
        <v>28914968448</v>
      </c>
      <c r="AA9" s="73">
        <f>$K9+$O9+$S9+$W9</f>
        <v>6873769115</v>
      </c>
      <c r="AB9" s="73">
        <f>$Z9+$AA9</f>
        <v>35788737563</v>
      </c>
      <c r="AC9" s="99">
        <f>IF($I9=0,0,$AB9/$I9)</f>
        <v>0.8423136277723988</v>
      </c>
      <c r="AD9" s="72">
        <v>4579668840</v>
      </c>
      <c r="AE9" s="73">
        <v>3098037745</v>
      </c>
      <c r="AF9" s="73">
        <f>$AD9+$AE9</f>
        <v>7677706585</v>
      </c>
      <c r="AG9" s="73">
        <v>38492742340</v>
      </c>
      <c r="AH9" s="73">
        <v>38500658169</v>
      </c>
      <c r="AI9" s="73">
        <v>36610910492</v>
      </c>
      <c r="AJ9" s="99">
        <f>IF($AH9=0,0,$AI9/$AH9)</f>
        <v>0.9509164838506167</v>
      </c>
      <c r="AK9" s="99">
        <f>IF($AF9=0,0,(($X9/$AF9)-1))</f>
        <v>0.00221444161896156</v>
      </c>
      <c r="AL9" s="12"/>
      <c r="AM9" s="12"/>
      <c r="AN9" s="12"/>
      <c r="AO9" s="12"/>
    </row>
    <row r="10" spans="1:41" s="13" customFormat="1" ht="12.75">
      <c r="A10" s="29"/>
      <c r="B10" s="38" t="s">
        <v>23</v>
      </c>
      <c r="C10" s="39" t="s">
        <v>24</v>
      </c>
      <c r="D10" s="72">
        <v>17162170685</v>
      </c>
      <c r="E10" s="73">
        <v>3339386118</v>
      </c>
      <c r="F10" s="75">
        <f aca="true" t="shared" si="0" ref="F10:F18">$D10+$E10</f>
        <v>20501556803</v>
      </c>
      <c r="G10" s="72">
        <v>17322790119</v>
      </c>
      <c r="H10" s="73">
        <v>2936859216</v>
      </c>
      <c r="I10" s="75">
        <f aca="true" t="shared" si="1" ref="I10:I18">$G10+$H10</f>
        <v>20259649335</v>
      </c>
      <c r="J10" s="72">
        <v>4943166429</v>
      </c>
      <c r="K10" s="73">
        <v>302796767</v>
      </c>
      <c r="L10" s="73">
        <f aca="true" t="shared" si="2" ref="L10:L18">$J10+$K10</f>
        <v>5245963196</v>
      </c>
      <c r="M10" s="99">
        <f aca="true" t="shared" si="3" ref="M10:M18">IF($F10=0,0,$L10/$F10)</f>
        <v>0.25588121167619604</v>
      </c>
      <c r="N10" s="110">
        <v>4014649557</v>
      </c>
      <c r="O10" s="111">
        <v>503096507</v>
      </c>
      <c r="P10" s="112">
        <f aca="true" t="shared" si="4" ref="P10:P18">$N10+$O10</f>
        <v>4517746064</v>
      </c>
      <c r="Q10" s="99">
        <f aca="true" t="shared" si="5" ref="Q10:Q18">IF($F10=0,0,$P10/$F10)</f>
        <v>0.2203611222021401</v>
      </c>
      <c r="R10" s="110">
        <v>4423699962</v>
      </c>
      <c r="S10" s="112">
        <v>394155704</v>
      </c>
      <c r="T10" s="112">
        <f aca="true" t="shared" si="6" ref="T10:T18">$R10+$S10</f>
        <v>4817855666</v>
      </c>
      <c r="U10" s="99">
        <f aca="true" t="shared" si="7" ref="U10:U18">IF($I10=0,0,$T10/$I10)</f>
        <v>0.23780548154290154</v>
      </c>
      <c r="V10" s="110">
        <v>3676713680</v>
      </c>
      <c r="W10" s="112">
        <v>641697149</v>
      </c>
      <c r="X10" s="112">
        <f aca="true" t="shared" si="8" ref="X10:X18">$V10+$W10</f>
        <v>4318410829</v>
      </c>
      <c r="Y10" s="99">
        <f aca="true" t="shared" si="9" ref="Y10:Y18">IF($I10=0,0,$X10/$I10)</f>
        <v>0.21315328600182804</v>
      </c>
      <c r="Z10" s="72">
        <f aca="true" t="shared" si="10" ref="Z10:Z18">$J10+$N10+$R10+$V10</f>
        <v>17058229628</v>
      </c>
      <c r="AA10" s="73">
        <f aca="true" t="shared" si="11" ref="AA10:AA18">$K10+$O10+$S10+$W10</f>
        <v>1841746127</v>
      </c>
      <c r="AB10" s="73">
        <f aca="true" t="shared" si="12" ref="AB10:AB18">$Z10+$AA10</f>
        <v>18899975755</v>
      </c>
      <c r="AC10" s="99">
        <f aca="true" t="shared" si="13" ref="AC10:AC18">IF($I10=0,0,$AB10/$I10)</f>
        <v>0.9328876054310049</v>
      </c>
      <c r="AD10" s="72">
        <v>3153720438</v>
      </c>
      <c r="AE10" s="73">
        <v>567643601</v>
      </c>
      <c r="AF10" s="73">
        <f aca="true" t="shared" si="14" ref="AF10:AF18">$AD10+$AE10</f>
        <v>3721364039</v>
      </c>
      <c r="AG10" s="73">
        <v>19622031383</v>
      </c>
      <c r="AH10" s="73">
        <v>19597015209</v>
      </c>
      <c r="AI10" s="73">
        <v>16205830151</v>
      </c>
      <c r="AJ10" s="99">
        <f aca="true" t="shared" si="15" ref="AJ10:AJ18">IF($AH10=0,0,$AI10/$AH10)</f>
        <v>0.8269540018296977</v>
      </c>
      <c r="AK10" s="99">
        <f aca="true" t="shared" si="16" ref="AK10:AK18">IF($AF10=0,0,(($X10/$AF10)-1))</f>
        <v>0.16043762011534834</v>
      </c>
      <c r="AL10" s="12"/>
      <c r="AM10" s="12"/>
      <c r="AN10" s="12"/>
      <c r="AO10" s="12"/>
    </row>
    <row r="11" spans="1:41" s="13" customFormat="1" ht="12.75">
      <c r="A11" s="29"/>
      <c r="B11" s="38" t="s">
        <v>25</v>
      </c>
      <c r="C11" s="39" t="s">
        <v>26</v>
      </c>
      <c r="D11" s="72">
        <v>134713091337</v>
      </c>
      <c r="E11" s="73">
        <v>20239618900</v>
      </c>
      <c r="F11" s="75">
        <f t="shared" si="0"/>
        <v>154952710237</v>
      </c>
      <c r="G11" s="72">
        <v>135255885428</v>
      </c>
      <c r="H11" s="73">
        <v>20301210458</v>
      </c>
      <c r="I11" s="75">
        <f t="shared" si="1"/>
        <v>155557095886</v>
      </c>
      <c r="J11" s="72">
        <v>35840516456</v>
      </c>
      <c r="K11" s="73">
        <v>897237869</v>
      </c>
      <c r="L11" s="73">
        <f t="shared" si="2"/>
        <v>36737754325</v>
      </c>
      <c r="M11" s="99">
        <f t="shared" si="3"/>
        <v>0.2370901049023902</v>
      </c>
      <c r="N11" s="110">
        <v>34038794040</v>
      </c>
      <c r="O11" s="111">
        <v>3338763007</v>
      </c>
      <c r="P11" s="112">
        <f t="shared" si="4"/>
        <v>37377557047</v>
      </c>
      <c r="Q11" s="99">
        <f t="shared" si="5"/>
        <v>0.24121912414330196</v>
      </c>
      <c r="R11" s="110">
        <v>32006375828</v>
      </c>
      <c r="S11" s="112">
        <v>2555797381</v>
      </c>
      <c r="T11" s="112">
        <f t="shared" si="6"/>
        <v>34562173209</v>
      </c>
      <c r="U11" s="99">
        <f t="shared" si="7"/>
        <v>0.22218319911506246</v>
      </c>
      <c r="V11" s="110">
        <v>30277919058</v>
      </c>
      <c r="W11" s="112">
        <v>10231531024</v>
      </c>
      <c r="X11" s="112">
        <f t="shared" si="8"/>
        <v>40509450082</v>
      </c>
      <c r="Y11" s="99">
        <f t="shared" si="9"/>
        <v>0.26041531471947343</v>
      </c>
      <c r="Z11" s="72">
        <f t="shared" si="10"/>
        <v>132163605382</v>
      </c>
      <c r="AA11" s="73">
        <f t="shared" si="11"/>
        <v>17023329281</v>
      </c>
      <c r="AB11" s="73">
        <f t="shared" si="12"/>
        <v>149186934663</v>
      </c>
      <c r="AC11" s="99">
        <f t="shared" si="13"/>
        <v>0.9590493690646656</v>
      </c>
      <c r="AD11" s="72">
        <v>27322176400</v>
      </c>
      <c r="AE11" s="73">
        <v>7030100672</v>
      </c>
      <c r="AF11" s="73">
        <f t="shared" si="14"/>
        <v>34352277072</v>
      </c>
      <c r="AG11" s="73">
        <v>145828439283</v>
      </c>
      <c r="AH11" s="73">
        <v>143968638916</v>
      </c>
      <c r="AI11" s="73">
        <v>134418354713</v>
      </c>
      <c r="AJ11" s="99">
        <f t="shared" si="15"/>
        <v>0.9336641349469712</v>
      </c>
      <c r="AK11" s="99">
        <f t="shared" si="16"/>
        <v>0.17923624093666302</v>
      </c>
      <c r="AL11" s="12"/>
      <c r="AM11" s="12"/>
      <c r="AN11" s="12"/>
      <c r="AO11" s="12"/>
    </row>
    <row r="12" spans="1:41" s="13" customFormat="1" ht="12.75">
      <c r="A12" s="29"/>
      <c r="B12" s="38" t="s">
        <v>27</v>
      </c>
      <c r="C12" s="39" t="s">
        <v>28</v>
      </c>
      <c r="D12" s="72">
        <v>62172519381</v>
      </c>
      <c r="E12" s="73">
        <v>14164647351</v>
      </c>
      <c r="F12" s="75">
        <f t="shared" si="0"/>
        <v>76337166732</v>
      </c>
      <c r="G12" s="72">
        <v>62498071340</v>
      </c>
      <c r="H12" s="73">
        <v>14329788103</v>
      </c>
      <c r="I12" s="75">
        <f t="shared" si="1"/>
        <v>76827859443</v>
      </c>
      <c r="J12" s="72">
        <v>17639505871</v>
      </c>
      <c r="K12" s="73">
        <v>1698849884</v>
      </c>
      <c r="L12" s="73">
        <f t="shared" si="2"/>
        <v>19338355755</v>
      </c>
      <c r="M12" s="99">
        <f t="shared" si="3"/>
        <v>0.253328183149526</v>
      </c>
      <c r="N12" s="110">
        <v>16712835381</v>
      </c>
      <c r="O12" s="111">
        <v>2789394177</v>
      </c>
      <c r="P12" s="112">
        <f t="shared" si="4"/>
        <v>19502229558</v>
      </c>
      <c r="Q12" s="99">
        <f t="shared" si="5"/>
        <v>0.2554748937233585</v>
      </c>
      <c r="R12" s="110">
        <v>15700925081</v>
      </c>
      <c r="S12" s="112">
        <v>2109577281</v>
      </c>
      <c r="T12" s="112">
        <f t="shared" si="6"/>
        <v>17810502362</v>
      </c>
      <c r="U12" s="99">
        <f t="shared" si="7"/>
        <v>0.2318234881347168</v>
      </c>
      <c r="V12" s="110">
        <v>11635306245</v>
      </c>
      <c r="W12" s="112">
        <v>3797869637</v>
      </c>
      <c r="X12" s="112">
        <f t="shared" si="8"/>
        <v>15433175882</v>
      </c>
      <c r="Y12" s="99">
        <f t="shared" si="9"/>
        <v>0.20087994112930033</v>
      </c>
      <c r="Z12" s="72">
        <f t="shared" si="10"/>
        <v>61688572578</v>
      </c>
      <c r="AA12" s="73">
        <f t="shared" si="11"/>
        <v>10395690979</v>
      </c>
      <c r="AB12" s="73">
        <f t="shared" si="12"/>
        <v>72084263557</v>
      </c>
      <c r="AC12" s="99">
        <f t="shared" si="13"/>
        <v>0.9382568260994001</v>
      </c>
      <c r="AD12" s="72">
        <v>11819393267</v>
      </c>
      <c r="AE12" s="73">
        <v>3535511299</v>
      </c>
      <c r="AF12" s="73">
        <f t="shared" si="14"/>
        <v>15354904566</v>
      </c>
      <c r="AG12" s="73">
        <v>73376824885</v>
      </c>
      <c r="AH12" s="73">
        <v>72123534776</v>
      </c>
      <c r="AI12" s="73">
        <v>66639796525</v>
      </c>
      <c r="AJ12" s="99">
        <f t="shared" si="15"/>
        <v>0.9239674224505039</v>
      </c>
      <c r="AK12" s="99">
        <f t="shared" si="16"/>
        <v>0.0050974798093708085</v>
      </c>
      <c r="AL12" s="12"/>
      <c r="AM12" s="12"/>
      <c r="AN12" s="12"/>
      <c r="AO12" s="12"/>
    </row>
    <row r="13" spans="1:41" s="13" customFormat="1" ht="12.75">
      <c r="A13" s="29"/>
      <c r="B13" s="38" t="s">
        <v>29</v>
      </c>
      <c r="C13" s="39" t="s">
        <v>30</v>
      </c>
      <c r="D13" s="72">
        <v>17671617999</v>
      </c>
      <c r="E13" s="73">
        <v>6605560883</v>
      </c>
      <c r="F13" s="75">
        <f t="shared" si="0"/>
        <v>24277178882</v>
      </c>
      <c r="G13" s="72">
        <v>17821497140</v>
      </c>
      <c r="H13" s="73">
        <v>6652045014</v>
      </c>
      <c r="I13" s="75">
        <f t="shared" si="1"/>
        <v>24473542154</v>
      </c>
      <c r="J13" s="72">
        <v>4439068746</v>
      </c>
      <c r="K13" s="73">
        <v>864447785</v>
      </c>
      <c r="L13" s="73">
        <f t="shared" si="2"/>
        <v>5303516531</v>
      </c>
      <c r="M13" s="99">
        <f t="shared" si="3"/>
        <v>0.2184568708241559</v>
      </c>
      <c r="N13" s="110">
        <v>3906360021</v>
      </c>
      <c r="O13" s="111">
        <v>1364694125</v>
      </c>
      <c r="P13" s="112">
        <f t="shared" si="4"/>
        <v>5271054146</v>
      </c>
      <c r="Q13" s="99">
        <f t="shared" si="5"/>
        <v>0.21711971442893452</v>
      </c>
      <c r="R13" s="110">
        <v>3625443931</v>
      </c>
      <c r="S13" s="112">
        <v>893190719</v>
      </c>
      <c r="T13" s="112">
        <f t="shared" si="6"/>
        <v>4518634650</v>
      </c>
      <c r="U13" s="99">
        <f t="shared" si="7"/>
        <v>0.18463345524593244</v>
      </c>
      <c r="V13" s="110">
        <v>2332910679</v>
      </c>
      <c r="W13" s="112">
        <v>2177970527</v>
      </c>
      <c r="X13" s="112">
        <f t="shared" si="8"/>
        <v>4510881206</v>
      </c>
      <c r="Y13" s="99">
        <f t="shared" si="9"/>
        <v>0.18431664601777856</v>
      </c>
      <c r="Z13" s="72">
        <f t="shared" si="10"/>
        <v>14303783377</v>
      </c>
      <c r="AA13" s="73">
        <f t="shared" si="11"/>
        <v>5300303156</v>
      </c>
      <c r="AB13" s="73">
        <f t="shared" si="12"/>
        <v>19604086533</v>
      </c>
      <c r="AC13" s="99">
        <f t="shared" si="13"/>
        <v>0.8010318412284212</v>
      </c>
      <c r="AD13" s="72">
        <v>2015422965</v>
      </c>
      <c r="AE13" s="73">
        <v>1112205878</v>
      </c>
      <c r="AF13" s="73">
        <f t="shared" si="14"/>
        <v>3127628843</v>
      </c>
      <c r="AG13" s="73">
        <v>22648658089</v>
      </c>
      <c r="AH13" s="73">
        <v>23103443307</v>
      </c>
      <c r="AI13" s="73">
        <v>18432671882</v>
      </c>
      <c r="AJ13" s="99">
        <f t="shared" si="15"/>
        <v>0.7978322381242269</v>
      </c>
      <c r="AK13" s="99">
        <f t="shared" si="16"/>
        <v>0.44226870656212314</v>
      </c>
      <c r="AL13" s="12"/>
      <c r="AM13" s="12"/>
      <c r="AN13" s="12"/>
      <c r="AO13" s="12"/>
    </row>
    <row r="14" spans="1:41" s="13" customFormat="1" ht="12.75">
      <c r="A14" s="29"/>
      <c r="B14" s="38" t="s">
        <v>31</v>
      </c>
      <c r="C14" s="39" t="s">
        <v>32</v>
      </c>
      <c r="D14" s="72">
        <v>17870294101</v>
      </c>
      <c r="E14" s="73">
        <v>3333575271</v>
      </c>
      <c r="F14" s="75">
        <f t="shared" si="0"/>
        <v>21203869372</v>
      </c>
      <c r="G14" s="72">
        <v>17489338624</v>
      </c>
      <c r="H14" s="73">
        <v>3537884979</v>
      </c>
      <c r="I14" s="75">
        <f t="shared" si="1"/>
        <v>21027223603</v>
      </c>
      <c r="J14" s="72">
        <v>5046060456</v>
      </c>
      <c r="K14" s="73">
        <v>537331011</v>
      </c>
      <c r="L14" s="73">
        <f t="shared" si="2"/>
        <v>5583391467</v>
      </c>
      <c r="M14" s="99">
        <f t="shared" si="3"/>
        <v>0.26331946160604747</v>
      </c>
      <c r="N14" s="110">
        <v>4626112646</v>
      </c>
      <c r="O14" s="111">
        <v>702824460</v>
      </c>
      <c r="P14" s="112">
        <f t="shared" si="4"/>
        <v>5328937106</v>
      </c>
      <c r="Q14" s="99">
        <f t="shared" si="5"/>
        <v>0.25131908768674716</v>
      </c>
      <c r="R14" s="110">
        <v>3958542857</v>
      </c>
      <c r="S14" s="112">
        <v>706900373</v>
      </c>
      <c r="T14" s="112">
        <f t="shared" si="6"/>
        <v>4665443230</v>
      </c>
      <c r="U14" s="99">
        <f t="shared" si="7"/>
        <v>0.22187633127819933</v>
      </c>
      <c r="V14" s="110">
        <v>3369977849</v>
      </c>
      <c r="W14" s="112">
        <v>998197268</v>
      </c>
      <c r="X14" s="112">
        <f t="shared" si="8"/>
        <v>4368175117</v>
      </c>
      <c r="Y14" s="99">
        <f t="shared" si="9"/>
        <v>0.2077390339053979</v>
      </c>
      <c r="Z14" s="72">
        <f t="shared" si="10"/>
        <v>17000693808</v>
      </c>
      <c r="AA14" s="73">
        <f t="shared" si="11"/>
        <v>2945253112</v>
      </c>
      <c r="AB14" s="73">
        <f t="shared" si="12"/>
        <v>19945946920</v>
      </c>
      <c r="AC14" s="99">
        <f t="shared" si="13"/>
        <v>0.9485772965839516</v>
      </c>
      <c r="AD14" s="72">
        <v>4148676541</v>
      </c>
      <c r="AE14" s="73">
        <v>660274722</v>
      </c>
      <c r="AF14" s="73">
        <f t="shared" si="14"/>
        <v>4808951263</v>
      </c>
      <c r="AG14" s="73">
        <v>19869619045</v>
      </c>
      <c r="AH14" s="73">
        <v>19871360930</v>
      </c>
      <c r="AI14" s="73">
        <v>27236851938</v>
      </c>
      <c r="AJ14" s="99">
        <f t="shared" si="15"/>
        <v>1.3706586093396473</v>
      </c>
      <c r="AK14" s="99">
        <f t="shared" si="16"/>
        <v>-0.09165743670378301</v>
      </c>
      <c r="AL14" s="12"/>
      <c r="AM14" s="12"/>
      <c r="AN14" s="12"/>
      <c r="AO14" s="12"/>
    </row>
    <row r="15" spans="1:41" s="13" customFormat="1" ht="12.75">
      <c r="A15" s="29"/>
      <c r="B15" s="38" t="s">
        <v>33</v>
      </c>
      <c r="C15" s="39" t="s">
        <v>34</v>
      </c>
      <c r="D15" s="72">
        <v>17451731394</v>
      </c>
      <c r="E15" s="73">
        <v>3275482059</v>
      </c>
      <c r="F15" s="75">
        <f t="shared" si="0"/>
        <v>20727213453</v>
      </c>
      <c r="G15" s="72">
        <v>17499308033</v>
      </c>
      <c r="H15" s="73">
        <v>3411082331</v>
      </c>
      <c r="I15" s="75">
        <f t="shared" si="1"/>
        <v>20910390364</v>
      </c>
      <c r="J15" s="72">
        <v>4840890027</v>
      </c>
      <c r="K15" s="73">
        <v>401776376</v>
      </c>
      <c r="L15" s="73">
        <f t="shared" si="2"/>
        <v>5242666403</v>
      </c>
      <c r="M15" s="99">
        <f t="shared" si="3"/>
        <v>0.25293638312202504</v>
      </c>
      <c r="N15" s="110">
        <v>3940845935</v>
      </c>
      <c r="O15" s="111">
        <v>671653105</v>
      </c>
      <c r="P15" s="112">
        <f t="shared" si="4"/>
        <v>4612499040</v>
      </c>
      <c r="Q15" s="99">
        <f t="shared" si="5"/>
        <v>0.22253348480532967</v>
      </c>
      <c r="R15" s="110">
        <v>3709726553</v>
      </c>
      <c r="S15" s="112">
        <v>492064964</v>
      </c>
      <c r="T15" s="112">
        <f t="shared" si="6"/>
        <v>4201791517</v>
      </c>
      <c r="U15" s="99">
        <f t="shared" si="7"/>
        <v>0.2009427583061261</v>
      </c>
      <c r="V15" s="110">
        <v>2589343315</v>
      </c>
      <c r="W15" s="112">
        <v>602988110</v>
      </c>
      <c r="X15" s="112">
        <f t="shared" si="8"/>
        <v>3192331425</v>
      </c>
      <c r="Y15" s="99">
        <f t="shared" si="9"/>
        <v>0.1526672323868243</v>
      </c>
      <c r="Z15" s="72">
        <f t="shared" si="10"/>
        <v>15080805830</v>
      </c>
      <c r="AA15" s="73">
        <f t="shared" si="11"/>
        <v>2168482555</v>
      </c>
      <c r="AB15" s="73">
        <f t="shared" si="12"/>
        <v>17249288385</v>
      </c>
      <c r="AC15" s="99">
        <f t="shared" si="13"/>
        <v>0.8249146995694987</v>
      </c>
      <c r="AD15" s="72">
        <v>5236370981</v>
      </c>
      <c r="AE15" s="73">
        <v>355356799</v>
      </c>
      <c r="AF15" s="73">
        <f t="shared" si="14"/>
        <v>5591727780</v>
      </c>
      <c r="AG15" s="73">
        <v>20096126924</v>
      </c>
      <c r="AH15" s="73">
        <v>20463436579</v>
      </c>
      <c r="AI15" s="73">
        <v>21369712364</v>
      </c>
      <c r="AJ15" s="99">
        <f t="shared" si="15"/>
        <v>1.0442875653608465</v>
      </c>
      <c r="AK15" s="99">
        <f t="shared" si="16"/>
        <v>-0.4290974899711588</v>
      </c>
      <c r="AL15" s="12"/>
      <c r="AM15" s="12"/>
      <c r="AN15" s="12"/>
      <c r="AO15" s="12"/>
    </row>
    <row r="16" spans="1:41" s="13" customFormat="1" ht="12.75">
      <c r="A16" s="29"/>
      <c r="B16" s="38" t="s">
        <v>35</v>
      </c>
      <c r="C16" s="39" t="s">
        <v>36</v>
      </c>
      <c r="D16" s="72">
        <v>6848702843</v>
      </c>
      <c r="E16" s="73">
        <v>1433466144</v>
      </c>
      <c r="F16" s="75">
        <f t="shared" si="0"/>
        <v>8282168987</v>
      </c>
      <c r="G16" s="72">
        <v>6592455931</v>
      </c>
      <c r="H16" s="73">
        <v>1320626698</v>
      </c>
      <c r="I16" s="75">
        <f t="shared" si="1"/>
        <v>7913082629</v>
      </c>
      <c r="J16" s="72">
        <v>2136709249</v>
      </c>
      <c r="K16" s="73">
        <v>145928485</v>
      </c>
      <c r="L16" s="73">
        <f t="shared" si="2"/>
        <v>2282637734</v>
      </c>
      <c r="M16" s="99">
        <f t="shared" si="3"/>
        <v>0.27560868868806143</v>
      </c>
      <c r="N16" s="110">
        <v>1618827828</v>
      </c>
      <c r="O16" s="111">
        <v>258080393</v>
      </c>
      <c r="P16" s="112">
        <f t="shared" si="4"/>
        <v>1876908221</v>
      </c>
      <c r="Q16" s="99">
        <f t="shared" si="5"/>
        <v>0.22662037250701655</v>
      </c>
      <c r="R16" s="110">
        <v>1529067852</v>
      </c>
      <c r="S16" s="112">
        <v>195140319</v>
      </c>
      <c r="T16" s="112">
        <f t="shared" si="6"/>
        <v>1724208171</v>
      </c>
      <c r="U16" s="99">
        <f t="shared" si="7"/>
        <v>0.2178933611385647</v>
      </c>
      <c r="V16" s="110">
        <v>961924749</v>
      </c>
      <c r="W16" s="112">
        <v>352300609</v>
      </c>
      <c r="X16" s="112">
        <f t="shared" si="8"/>
        <v>1314225358</v>
      </c>
      <c r="Y16" s="99">
        <f t="shared" si="9"/>
        <v>0.16608260264888483</v>
      </c>
      <c r="Z16" s="72">
        <f t="shared" si="10"/>
        <v>6246529678</v>
      </c>
      <c r="AA16" s="73">
        <f t="shared" si="11"/>
        <v>951449806</v>
      </c>
      <c r="AB16" s="73">
        <f t="shared" si="12"/>
        <v>7197979484</v>
      </c>
      <c r="AC16" s="99">
        <f t="shared" si="13"/>
        <v>0.9096302694503305</v>
      </c>
      <c r="AD16" s="72">
        <v>1096609017</v>
      </c>
      <c r="AE16" s="73">
        <v>342727309</v>
      </c>
      <c r="AF16" s="73">
        <f t="shared" si="14"/>
        <v>1439336326</v>
      </c>
      <c r="AG16" s="73">
        <v>7692865758</v>
      </c>
      <c r="AH16" s="73">
        <v>7883648631</v>
      </c>
      <c r="AI16" s="73">
        <v>11239710526</v>
      </c>
      <c r="AJ16" s="99">
        <f t="shared" si="15"/>
        <v>1.4256990705805088</v>
      </c>
      <c r="AK16" s="99">
        <f t="shared" si="16"/>
        <v>-0.08692267800097198</v>
      </c>
      <c r="AL16" s="12"/>
      <c r="AM16" s="12"/>
      <c r="AN16" s="12"/>
      <c r="AO16" s="12"/>
    </row>
    <row r="17" spans="1:41" s="13" customFormat="1" ht="12.75">
      <c r="A17" s="29"/>
      <c r="B17" s="40" t="s">
        <v>37</v>
      </c>
      <c r="C17" s="39" t="s">
        <v>38</v>
      </c>
      <c r="D17" s="72">
        <v>58308144393</v>
      </c>
      <c r="E17" s="73">
        <v>11921713544</v>
      </c>
      <c r="F17" s="75">
        <f t="shared" si="0"/>
        <v>70229857937</v>
      </c>
      <c r="G17" s="72">
        <v>59347067437</v>
      </c>
      <c r="H17" s="73">
        <v>10655711424</v>
      </c>
      <c r="I17" s="75">
        <f t="shared" si="1"/>
        <v>70002778861</v>
      </c>
      <c r="J17" s="72">
        <v>16758560952</v>
      </c>
      <c r="K17" s="73">
        <v>1020485438</v>
      </c>
      <c r="L17" s="73">
        <f t="shared" si="2"/>
        <v>17779046390</v>
      </c>
      <c r="M17" s="99">
        <f t="shared" si="3"/>
        <v>0.2531550954573875</v>
      </c>
      <c r="N17" s="110">
        <v>14857947688</v>
      </c>
      <c r="O17" s="111">
        <v>2012302761</v>
      </c>
      <c r="P17" s="112">
        <f t="shared" si="4"/>
        <v>16870250449</v>
      </c>
      <c r="Q17" s="99">
        <f t="shared" si="5"/>
        <v>0.24021478819070846</v>
      </c>
      <c r="R17" s="110">
        <v>13052120497</v>
      </c>
      <c r="S17" s="112">
        <v>1483589365</v>
      </c>
      <c r="T17" s="112">
        <f t="shared" si="6"/>
        <v>14535709862</v>
      </c>
      <c r="U17" s="99">
        <f t="shared" si="7"/>
        <v>0.2076447549441233</v>
      </c>
      <c r="V17" s="110">
        <v>12175074616</v>
      </c>
      <c r="W17" s="112">
        <v>3401025782</v>
      </c>
      <c r="X17" s="112">
        <f t="shared" si="8"/>
        <v>15576100398</v>
      </c>
      <c r="Y17" s="99">
        <f t="shared" si="9"/>
        <v>0.22250688688985415</v>
      </c>
      <c r="Z17" s="72">
        <f t="shared" si="10"/>
        <v>56843703753</v>
      </c>
      <c r="AA17" s="73">
        <f t="shared" si="11"/>
        <v>7917403346</v>
      </c>
      <c r="AB17" s="73">
        <f t="shared" si="12"/>
        <v>64761107099</v>
      </c>
      <c r="AC17" s="99">
        <f t="shared" si="13"/>
        <v>0.9251219473385757</v>
      </c>
      <c r="AD17" s="72">
        <v>11945186551</v>
      </c>
      <c r="AE17" s="73">
        <v>3402797115</v>
      </c>
      <c r="AF17" s="73">
        <f t="shared" si="14"/>
        <v>15347983666</v>
      </c>
      <c r="AG17" s="73">
        <v>65541336024</v>
      </c>
      <c r="AH17" s="73">
        <v>65972312545</v>
      </c>
      <c r="AI17" s="73">
        <v>61905528206</v>
      </c>
      <c r="AJ17" s="99">
        <f t="shared" si="15"/>
        <v>0.9383561954687274</v>
      </c>
      <c r="AK17" s="99">
        <f t="shared" si="16"/>
        <v>0.01486297724601715</v>
      </c>
      <c r="AL17" s="12"/>
      <c r="AM17" s="12"/>
      <c r="AN17" s="12"/>
      <c r="AO17" s="12"/>
    </row>
    <row r="18" spans="1:41" s="13" customFormat="1" ht="12.75">
      <c r="A18" s="41"/>
      <c r="B18" s="42" t="s">
        <v>612</v>
      </c>
      <c r="C18" s="41"/>
      <c r="D18" s="76">
        <f>SUM(D9:D17)</f>
        <v>363512141220</v>
      </c>
      <c r="E18" s="77">
        <f>SUM(E9:E17)</f>
        <v>73411081374</v>
      </c>
      <c r="F18" s="78">
        <f t="shared" si="0"/>
        <v>436923222594</v>
      </c>
      <c r="G18" s="76">
        <f>SUM(G9:G17)</f>
        <v>365896467185</v>
      </c>
      <c r="H18" s="77">
        <f>SUM(H9:H17)</f>
        <v>73563767862</v>
      </c>
      <c r="I18" s="78">
        <f t="shared" si="1"/>
        <v>439460235047</v>
      </c>
      <c r="J18" s="76">
        <f>SUM(J9:J17)</f>
        <v>100884157800</v>
      </c>
      <c r="K18" s="77">
        <f>SUM(K9:K17)</f>
        <v>6768062068</v>
      </c>
      <c r="L18" s="77">
        <f t="shared" si="2"/>
        <v>107652219868</v>
      </c>
      <c r="M18" s="100">
        <f t="shared" si="3"/>
        <v>0.24638704079145077</v>
      </c>
      <c r="N18" s="113">
        <f>SUM(N9:N17)</f>
        <v>91404408681</v>
      </c>
      <c r="O18" s="114">
        <f>SUM(O9:O17)</f>
        <v>13350622499</v>
      </c>
      <c r="P18" s="115">
        <f t="shared" si="4"/>
        <v>104755031180</v>
      </c>
      <c r="Q18" s="100">
        <f t="shared" si="5"/>
        <v>0.2397561533993834</v>
      </c>
      <c r="R18" s="113">
        <f>SUM(R9:R17)</f>
        <v>85195817382</v>
      </c>
      <c r="S18" s="115">
        <f>SUM(S9:S17)</f>
        <v>10197792814</v>
      </c>
      <c r="T18" s="115">
        <f t="shared" si="6"/>
        <v>95393610196</v>
      </c>
      <c r="U18" s="100">
        <f t="shared" si="7"/>
        <v>0.21706994760469672</v>
      </c>
      <c r="V18" s="113">
        <f>SUM(V9:V17)</f>
        <v>71816508619</v>
      </c>
      <c r="W18" s="115">
        <f>SUM(W9:W17)</f>
        <v>25100950096</v>
      </c>
      <c r="X18" s="115">
        <f t="shared" si="8"/>
        <v>96917458715</v>
      </c>
      <c r="Y18" s="100">
        <f t="shared" si="9"/>
        <v>0.22053749346544343</v>
      </c>
      <c r="Z18" s="76">
        <f t="shared" si="10"/>
        <v>349300892482</v>
      </c>
      <c r="AA18" s="77">
        <f t="shared" si="11"/>
        <v>55417427477</v>
      </c>
      <c r="AB18" s="77">
        <f t="shared" si="12"/>
        <v>404718319959</v>
      </c>
      <c r="AC18" s="100">
        <f t="shared" si="13"/>
        <v>0.920944121180192</v>
      </c>
      <c r="AD18" s="76">
        <f>SUM(AD9:AD17)</f>
        <v>71317225000</v>
      </c>
      <c r="AE18" s="77">
        <f>SUM(AE9:AE17)</f>
        <v>20104655140</v>
      </c>
      <c r="AF18" s="77">
        <f t="shared" si="14"/>
        <v>91421880140</v>
      </c>
      <c r="AG18" s="77">
        <f>SUM(AG9:AG17)</f>
        <v>413168643731</v>
      </c>
      <c r="AH18" s="77">
        <f>SUM(AH9:AH17)</f>
        <v>411484049062</v>
      </c>
      <c r="AI18" s="77">
        <f>SUM(AI9:AI17)</f>
        <v>394059366797</v>
      </c>
      <c r="AJ18" s="100">
        <f t="shared" si="15"/>
        <v>0.9576540517069362</v>
      </c>
      <c r="AK18" s="100">
        <f t="shared" si="16"/>
        <v>0.06011229004024288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1"/>
      <c r="N19" s="82"/>
      <c r="O19" s="81"/>
      <c r="P19" s="80"/>
      <c r="Q19" s="101"/>
      <c r="R19" s="82"/>
      <c r="S19" s="80"/>
      <c r="T19" s="80"/>
      <c r="U19" s="101"/>
      <c r="V19" s="82"/>
      <c r="W19" s="80"/>
      <c r="X19" s="80"/>
      <c r="Y19" s="101"/>
      <c r="Z19" s="82"/>
      <c r="AA19" s="80"/>
      <c r="AB19" s="81"/>
      <c r="AC19" s="101"/>
      <c r="AD19" s="82"/>
      <c r="AE19" s="80"/>
      <c r="AF19" s="80"/>
      <c r="AG19" s="80"/>
      <c r="AH19" s="80"/>
      <c r="AI19" s="80"/>
      <c r="AJ19" s="101"/>
      <c r="AK19" s="101"/>
      <c r="AL19" s="12"/>
      <c r="AM19" s="12"/>
      <c r="AN19" s="12"/>
      <c r="AO19" s="12"/>
    </row>
    <row r="20" spans="1:41" s="13" customFormat="1" ht="12.7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2"/>
      <c r="N20" s="83"/>
      <c r="O20" s="83"/>
      <c r="P20" s="83"/>
      <c r="Q20" s="102"/>
      <c r="R20" s="83"/>
      <c r="S20" s="83"/>
      <c r="T20" s="83"/>
      <c r="U20" s="102"/>
      <c r="V20" s="83"/>
      <c r="W20" s="83"/>
      <c r="X20" s="83"/>
      <c r="Y20" s="102"/>
      <c r="Z20" s="83"/>
      <c r="AA20" s="83"/>
      <c r="AB20" s="83"/>
      <c r="AC20" s="102"/>
      <c r="AD20" s="83"/>
      <c r="AE20" s="83"/>
      <c r="AF20" s="83"/>
      <c r="AG20" s="83"/>
      <c r="AH20" s="83"/>
      <c r="AI20" s="83"/>
      <c r="AJ20" s="102"/>
      <c r="AK20" s="102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F26" sqref="F2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447</v>
      </c>
      <c r="C9" s="64" t="s">
        <v>448</v>
      </c>
      <c r="D9" s="85">
        <v>184302496</v>
      </c>
      <c r="E9" s="86">
        <v>120534558</v>
      </c>
      <c r="F9" s="87">
        <f>$D9+$E9</f>
        <v>304837054</v>
      </c>
      <c r="G9" s="85">
        <v>184302496</v>
      </c>
      <c r="H9" s="86">
        <v>120534558</v>
      </c>
      <c r="I9" s="87">
        <f>$G9+$H9</f>
        <v>304837054</v>
      </c>
      <c r="J9" s="85">
        <v>64205033</v>
      </c>
      <c r="K9" s="86">
        <v>19201176</v>
      </c>
      <c r="L9" s="86">
        <f>$J9+$K9</f>
        <v>83406209</v>
      </c>
      <c r="M9" s="104">
        <f>IF($F9=0,0,$L9/$F9)</f>
        <v>0.27360915579508255</v>
      </c>
      <c r="N9" s="85">
        <v>72494019</v>
      </c>
      <c r="O9" s="86">
        <v>30907938</v>
      </c>
      <c r="P9" s="86">
        <f>$N9+$O9</f>
        <v>103401957</v>
      </c>
      <c r="Q9" s="104">
        <f>IF($F9=0,0,$P9/$F9)</f>
        <v>0.3392040293106887</v>
      </c>
      <c r="R9" s="85">
        <v>40766533</v>
      </c>
      <c r="S9" s="86">
        <v>22748669</v>
      </c>
      <c r="T9" s="86">
        <f>$R9+$S9</f>
        <v>63515202</v>
      </c>
      <c r="U9" s="104">
        <f>IF($I9=0,0,$T9/$I9)</f>
        <v>0.20835787896047572</v>
      </c>
      <c r="V9" s="85">
        <v>5551928</v>
      </c>
      <c r="W9" s="86">
        <v>7657278</v>
      </c>
      <c r="X9" s="86">
        <f>$V9+$W9</f>
        <v>13209206</v>
      </c>
      <c r="Y9" s="104">
        <f>IF($I9=0,0,$X9/$I9)</f>
        <v>0.04333202222850507</v>
      </c>
      <c r="Z9" s="85">
        <f>$J9+$N9+$R9+$V9</f>
        <v>183017513</v>
      </c>
      <c r="AA9" s="86">
        <f>$K9+$O9+$S9+$W9</f>
        <v>80515061</v>
      </c>
      <c r="AB9" s="86">
        <f>$Z9+$AA9</f>
        <v>263532574</v>
      </c>
      <c r="AC9" s="104">
        <f>IF($I9=0,0,$AB9/$I9)</f>
        <v>0.864503086294752</v>
      </c>
      <c r="AD9" s="85">
        <v>10700529</v>
      </c>
      <c r="AE9" s="86">
        <v>34264271</v>
      </c>
      <c r="AF9" s="86">
        <f>$AD9+$AE9</f>
        <v>44964800</v>
      </c>
      <c r="AG9" s="86">
        <v>280311499</v>
      </c>
      <c r="AH9" s="86">
        <v>300705976</v>
      </c>
      <c r="AI9" s="87">
        <v>292336241</v>
      </c>
      <c r="AJ9" s="124">
        <f>IF($AH9=0,0,$AI9/$AH9)</f>
        <v>0.9721663828855865</v>
      </c>
      <c r="AK9" s="125">
        <f>IF($AF9=0,0,(($X9/$AF9)-1))</f>
        <v>-0.7062322972636373</v>
      </c>
    </row>
    <row r="10" spans="1:37" ht="12.75">
      <c r="A10" s="62" t="s">
        <v>97</v>
      </c>
      <c r="B10" s="63" t="s">
        <v>449</v>
      </c>
      <c r="C10" s="64" t="s">
        <v>450</v>
      </c>
      <c r="D10" s="85">
        <v>382889579</v>
      </c>
      <c r="E10" s="86">
        <v>100176217</v>
      </c>
      <c r="F10" s="87">
        <f aca="true" t="shared" si="0" ref="F10:F45">$D10+$E10</f>
        <v>483065796</v>
      </c>
      <c r="G10" s="85">
        <v>398659781</v>
      </c>
      <c r="H10" s="86">
        <v>106200217</v>
      </c>
      <c r="I10" s="87">
        <f aca="true" t="shared" si="1" ref="I10:I45">$G10+$H10</f>
        <v>504859998</v>
      </c>
      <c r="J10" s="85">
        <v>133480475</v>
      </c>
      <c r="K10" s="86">
        <v>18491967</v>
      </c>
      <c r="L10" s="86">
        <f aca="true" t="shared" si="2" ref="L10:L45">$J10+$K10</f>
        <v>151972442</v>
      </c>
      <c r="M10" s="104">
        <f aca="true" t="shared" si="3" ref="M10:M45">IF($F10=0,0,$L10/$F10)</f>
        <v>0.31459988113089254</v>
      </c>
      <c r="N10" s="85">
        <v>101040316</v>
      </c>
      <c r="O10" s="86">
        <v>41119449</v>
      </c>
      <c r="P10" s="86">
        <f aca="true" t="shared" si="4" ref="P10:P45">$N10+$O10</f>
        <v>142159765</v>
      </c>
      <c r="Q10" s="104">
        <f aca="true" t="shared" si="5" ref="Q10:Q45">IF($F10=0,0,$P10/$F10)</f>
        <v>0.2942865468371932</v>
      </c>
      <c r="R10" s="85">
        <v>87368662</v>
      </c>
      <c r="S10" s="86">
        <v>32721139</v>
      </c>
      <c r="T10" s="86">
        <f aca="true" t="shared" si="6" ref="T10:T45">$R10+$S10</f>
        <v>120089801</v>
      </c>
      <c r="U10" s="104">
        <f aca="true" t="shared" si="7" ref="U10:U45">IF($I10=0,0,$T10/$I10)</f>
        <v>0.23786753055448057</v>
      </c>
      <c r="V10" s="85">
        <v>45266937</v>
      </c>
      <c r="W10" s="86">
        <v>28268132</v>
      </c>
      <c r="X10" s="86">
        <f aca="true" t="shared" si="8" ref="X10:X45">$V10+$W10</f>
        <v>73535069</v>
      </c>
      <c r="Y10" s="104">
        <f aca="true" t="shared" si="9" ref="Y10:Y45">IF($I10=0,0,$X10/$I10)</f>
        <v>0.14565437802818357</v>
      </c>
      <c r="Z10" s="85">
        <f aca="true" t="shared" si="10" ref="Z10:Z45">$J10+$N10+$R10+$V10</f>
        <v>367156390</v>
      </c>
      <c r="AA10" s="86">
        <f aca="true" t="shared" si="11" ref="AA10:AA45">$K10+$O10+$S10+$W10</f>
        <v>120600687</v>
      </c>
      <c r="AB10" s="86">
        <f aca="true" t="shared" si="12" ref="AB10:AB45">$Z10+$AA10</f>
        <v>487757077</v>
      </c>
      <c r="AC10" s="104">
        <f aca="true" t="shared" si="13" ref="AC10:AC45">IF($I10=0,0,$AB10/$I10)</f>
        <v>0.96612343804668</v>
      </c>
      <c r="AD10" s="85">
        <v>36942837</v>
      </c>
      <c r="AE10" s="86">
        <v>22714828</v>
      </c>
      <c r="AF10" s="86">
        <f aca="true" t="shared" si="14" ref="AF10:AF45">$AD10+$AE10</f>
        <v>59657665</v>
      </c>
      <c r="AG10" s="86">
        <v>427307569</v>
      </c>
      <c r="AH10" s="86">
        <v>432206678</v>
      </c>
      <c r="AI10" s="87">
        <v>430805271</v>
      </c>
      <c r="AJ10" s="124">
        <f aca="true" t="shared" si="15" ref="AJ10:AJ45">IF($AH10=0,0,$AI10/$AH10)</f>
        <v>0.9967575535702389</v>
      </c>
      <c r="AK10" s="125">
        <f aca="true" t="shared" si="16" ref="AK10:AK45">IF($AF10=0,0,(($X10/$AF10)-1))</f>
        <v>0.23261728396510328</v>
      </c>
    </row>
    <row r="11" spans="1:37" ht="12.75">
      <c r="A11" s="62" t="s">
        <v>97</v>
      </c>
      <c r="B11" s="63" t="s">
        <v>451</v>
      </c>
      <c r="C11" s="64" t="s">
        <v>452</v>
      </c>
      <c r="D11" s="85">
        <v>381081327</v>
      </c>
      <c r="E11" s="86">
        <v>75482000</v>
      </c>
      <c r="F11" s="87">
        <f t="shared" si="0"/>
        <v>456563327</v>
      </c>
      <c r="G11" s="85">
        <v>321533579</v>
      </c>
      <c r="H11" s="86">
        <v>75482000</v>
      </c>
      <c r="I11" s="87">
        <f t="shared" si="1"/>
        <v>397015579</v>
      </c>
      <c r="J11" s="85">
        <v>90107897</v>
      </c>
      <c r="K11" s="86">
        <v>10316129</v>
      </c>
      <c r="L11" s="86">
        <f t="shared" si="2"/>
        <v>100424026</v>
      </c>
      <c r="M11" s="104">
        <f t="shared" si="3"/>
        <v>0.21995640048417642</v>
      </c>
      <c r="N11" s="85">
        <v>97323594</v>
      </c>
      <c r="O11" s="86">
        <v>3422392</v>
      </c>
      <c r="P11" s="86">
        <f t="shared" si="4"/>
        <v>100745986</v>
      </c>
      <c r="Q11" s="104">
        <f t="shared" si="5"/>
        <v>0.22066158195837748</v>
      </c>
      <c r="R11" s="85">
        <v>104190915</v>
      </c>
      <c r="S11" s="86">
        <v>1298124</v>
      </c>
      <c r="T11" s="86">
        <f t="shared" si="6"/>
        <v>105489039</v>
      </c>
      <c r="U11" s="104">
        <f t="shared" si="7"/>
        <v>0.2657050367285461</v>
      </c>
      <c r="V11" s="85">
        <v>71521203</v>
      </c>
      <c r="W11" s="86">
        <v>4834029</v>
      </c>
      <c r="X11" s="86">
        <f t="shared" si="8"/>
        <v>76355232</v>
      </c>
      <c r="Y11" s="104">
        <f t="shared" si="9"/>
        <v>0.19232301209016284</v>
      </c>
      <c r="Z11" s="85">
        <f t="shared" si="10"/>
        <v>363143609</v>
      </c>
      <c r="AA11" s="86">
        <f t="shared" si="11"/>
        <v>19870674</v>
      </c>
      <c r="AB11" s="86">
        <f t="shared" si="12"/>
        <v>383014283</v>
      </c>
      <c r="AC11" s="104">
        <f t="shared" si="13"/>
        <v>0.964733635805259</v>
      </c>
      <c r="AD11" s="85">
        <v>0</v>
      </c>
      <c r="AE11" s="86">
        <v>13473284</v>
      </c>
      <c r="AF11" s="86">
        <f t="shared" si="14"/>
        <v>13473284</v>
      </c>
      <c r="AG11" s="86">
        <v>568701978</v>
      </c>
      <c r="AH11" s="86">
        <v>463454491</v>
      </c>
      <c r="AI11" s="87">
        <v>4634760390</v>
      </c>
      <c r="AJ11" s="124">
        <f t="shared" si="15"/>
        <v>10.000464943169577</v>
      </c>
      <c r="AK11" s="125">
        <f t="shared" si="16"/>
        <v>4.667158207308627</v>
      </c>
    </row>
    <row r="12" spans="1:37" ht="12.75">
      <c r="A12" s="62" t="s">
        <v>112</v>
      </c>
      <c r="B12" s="63" t="s">
        <v>453</v>
      </c>
      <c r="C12" s="64" t="s">
        <v>454</v>
      </c>
      <c r="D12" s="85">
        <v>100409428</v>
      </c>
      <c r="E12" s="86">
        <v>770000</v>
      </c>
      <c r="F12" s="87">
        <f t="shared" si="0"/>
        <v>101179428</v>
      </c>
      <c r="G12" s="85">
        <v>99587886</v>
      </c>
      <c r="H12" s="86">
        <v>2863628</v>
      </c>
      <c r="I12" s="87">
        <f t="shared" si="1"/>
        <v>102451514</v>
      </c>
      <c r="J12" s="85">
        <v>39659315</v>
      </c>
      <c r="K12" s="86">
        <v>148650</v>
      </c>
      <c r="L12" s="86">
        <f t="shared" si="2"/>
        <v>39807965</v>
      </c>
      <c r="M12" s="104">
        <f t="shared" si="3"/>
        <v>0.3934393165377452</v>
      </c>
      <c r="N12" s="85">
        <v>28550279</v>
      </c>
      <c r="O12" s="86">
        <v>137177</v>
      </c>
      <c r="P12" s="86">
        <f t="shared" si="4"/>
        <v>28687456</v>
      </c>
      <c r="Q12" s="104">
        <f t="shared" si="5"/>
        <v>0.28353052163924075</v>
      </c>
      <c r="R12" s="85">
        <v>25774395</v>
      </c>
      <c r="S12" s="86">
        <v>389449</v>
      </c>
      <c r="T12" s="86">
        <f t="shared" si="6"/>
        <v>26163844</v>
      </c>
      <c r="U12" s="104">
        <f t="shared" si="7"/>
        <v>0.2553778170618347</v>
      </c>
      <c r="V12" s="85">
        <v>994882</v>
      </c>
      <c r="W12" s="86">
        <v>17850</v>
      </c>
      <c r="X12" s="86">
        <f t="shared" si="8"/>
        <v>1012732</v>
      </c>
      <c r="Y12" s="104">
        <f t="shared" si="9"/>
        <v>0.009884988132044588</v>
      </c>
      <c r="Z12" s="85">
        <f t="shared" si="10"/>
        <v>94978871</v>
      </c>
      <c r="AA12" s="86">
        <f t="shared" si="11"/>
        <v>693126</v>
      </c>
      <c r="AB12" s="86">
        <f t="shared" si="12"/>
        <v>95671997</v>
      </c>
      <c r="AC12" s="104">
        <f t="shared" si="13"/>
        <v>0.9338270686756274</v>
      </c>
      <c r="AD12" s="85">
        <v>4017021</v>
      </c>
      <c r="AE12" s="86">
        <v>1351099</v>
      </c>
      <c r="AF12" s="86">
        <f t="shared" si="14"/>
        <v>5368120</v>
      </c>
      <c r="AG12" s="86">
        <v>83320134</v>
      </c>
      <c r="AH12" s="86">
        <v>83643772</v>
      </c>
      <c r="AI12" s="87">
        <v>82654819</v>
      </c>
      <c r="AJ12" s="124">
        <f t="shared" si="15"/>
        <v>0.9881766092519118</v>
      </c>
      <c r="AK12" s="125">
        <f t="shared" si="16"/>
        <v>-0.8113432635634077</v>
      </c>
    </row>
    <row r="13" spans="1:37" ht="16.5">
      <c r="A13" s="65"/>
      <c r="B13" s="66" t="s">
        <v>455</v>
      </c>
      <c r="C13" s="67"/>
      <c r="D13" s="88">
        <f>SUM(D9:D12)</f>
        <v>1048682830</v>
      </c>
      <c r="E13" s="89">
        <f>SUM(E9:E12)</f>
        <v>296962775</v>
      </c>
      <c r="F13" s="90">
        <f t="shared" si="0"/>
        <v>1345645605</v>
      </c>
      <c r="G13" s="88">
        <f>SUM(G9:G12)</f>
        <v>1004083742</v>
      </c>
      <c r="H13" s="89">
        <f>SUM(H9:H12)</f>
        <v>305080403</v>
      </c>
      <c r="I13" s="90">
        <f t="shared" si="1"/>
        <v>1309164145</v>
      </c>
      <c r="J13" s="88">
        <f>SUM(J9:J12)</f>
        <v>327452720</v>
      </c>
      <c r="K13" s="89">
        <f>SUM(K9:K12)</f>
        <v>48157922</v>
      </c>
      <c r="L13" s="89">
        <f t="shared" si="2"/>
        <v>375610642</v>
      </c>
      <c r="M13" s="105">
        <f t="shared" si="3"/>
        <v>0.2791304341977916</v>
      </c>
      <c r="N13" s="88">
        <f>SUM(N9:N12)</f>
        <v>299408208</v>
      </c>
      <c r="O13" s="89">
        <f>SUM(O9:O12)</f>
        <v>75586956</v>
      </c>
      <c r="P13" s="89">
        <f t="shared" si="4"/>
        <v>374995164</v>
      </c>
      <c r="Q13" s="105">
        <f t="shared" si="5"/>
        <v>0.27867304928328435</v>
      </c>
      <c r="R13" s="88">
        <f>SUM(R9:R12)</f>
        <v>258100505</v>
      </c>
      <c r="S13" s="89">
        <f>SUM(S9:S12)</f>
        <v>57157381</v>
      </c>
      <c r="T13" s="89">
        <f t="shared" si="6"/>
        <v>315257886</v>
      </c>
      <c r="U13" s="105">
        <f t="shared" si="7"/>
        <v>0.2408085244344971</v>
      </c>
      <c r="V13" s="88">
        <f>SUM(V9:V12)</f>
        <v>123334950</v>
      </c>
      <c r="W13" s="89">
        <f>SUM(W9:W12)</f>
        <v>40777289</v>
      </c>
      <c r="X13" s="89">
        <f t="shared" si="8"/>
        <v>164112239</v>
      </c>
      <c r="Y13" s="105">
        <f t="shared" si="9"/>
        <v>0.1253565029463895</v>
      </c>
      <c r="Z13" s="88">
        <f t="shared" si="10"/>
        <v>1008296383</v>
      </c>
      <c r="AA13" s="89">
        <f t="shared" si="11"/>
        <v>221679548</v>
      </c>
      <c r="AB13" s="89">
        <f t="shared" si="12"/>
        <v>1229975931</v>
      </c>
      <c r="AC13" s="105">
        <f t="shared" si="13"/>
        <v>0.9395123871193402</v>
      </c>
      <c r="AD13" s="88">
        <f>SUM(AD9:AD12)</f>
        <v>51660387</v>
      </c>
      <c r="AE13" s="89">
        <f>SUM(AE9:AE12)</f>
        <v>71803482</v>
      </c>
      <c r="AF13" s="89">
        <f t="shared" si="14"/>
        <v>123463869</v>
      </c>
      <c r="AG13" s="89">
        <f>SUM(AG9:AG12)</f>
        <v>1359641180</v>
      </c>
      <c r="AH13" s="89">
        <f>SUM(AH9:AH12)</f>
        <v>1280010917</v>
      </c>
      <c r="AI13" s="90">
        <f>SUM(AI9:AI12)</f>
        <v>5440556721</v>
      </c>
      <c r="AJ13" s="126">
        <f t="shared" si="15"/>
        <v>4.250398687029323</v>
      </c>
      <c r="AK13" s="127">
        <f t="shared" si="16"/>
        <v>0.3292329191465724</v>
      </c>
    </row>
    <row r="14" spans="1:37" ht="12.75">
      <c r="A14" s="62" t="s">
        <v>97</v>
      </c>
      <c r="B14" s="63" t="s">
        <v>456</v>
      </c>
      <c r="C14" s="64" t="s">
        <v>457</v>
      </c>
      <c r="D14" s="85">
        <v>69925183</v>
      </c>
      <c r="E14" s="86">
        <v>26661700</v>
      </c>
      <c r="F14" s="87">
        <f t="shared" si="0"/>
        <v>96586883</v>
      </c>
      <c r="G14" s="85">
        <v>71456740</v>
      </c>
      <c r="H14" s="86">
        <v>11975688</v>
      </c>
      <c r="I14" s="87">
        <f t="shared" si="1"/>
        <v>83432428</v>
      </c>
      <c r="J14" s="85">
        <v>26551075</v>
      </c>
      <c r="K14" s="86">
        <v>709320</v>
      </c>
      <c r="L14" s="86">
        <f t="shared" si="2"/>
        <v>27260395</v>
      </c>
      <c r="M14" s="104">
        <f t="shared" si="3"/>
        <v>0.28223703005303524</v>
      </c>
      <c r="N14" s="85">
        <v>14709023</v>
      </c>
      <c r="O14" s="86">
        <v>254469</v>
      </c>
      <c r="P14" s="86">
        <f t="shared" si="4"/>
        <v>14963492</v>
      </c>
      <c r="Q14" s="104">
        <f t="shared" si="5"/>
        <v>0.15492260993658943</v>
      </c>
      <c r="R14" s="85">
        <v>6412233</v>
      </c>
      <c r="S14" s="86">
        <v>3704277</v>
      </c>
      <c r="T14" s="86">
        <f t="shared" si="6"/>
        <v>10116510</v>
      </c>
      <c r="U14" s="104">
        <f t="shared" si="7"/>
        <v>0.12125393258362324</v>
      </c>
      <c r="V14" s="85">
        <v>7948713</v>
      </c>
      <c r="W14" s="86">
        <v>3430285</v>
      </c>
      <c r="X14" s="86">
        <f t="shared" si="8"/>
        <v>11378998</v>
      </c>
      <c r="Y14" s="104">
        <f t="shared" si="9"/>
        <v>0.13638579474158416</v>
      </c>
      <c r="Z14" s="85">
        <f t="shared" si="10"/>
        <v>55621044</v>
      </c>
      <c r="AA14" s="86">
        <f t="shared" si="11"/>
        <v>8098351</v>
      </c>
      <c r="AB14" s="86">
        <f t="shared" si="12"/>
        <v>63719395</v>
      </c>
      <c r="AC14" s="104">
        <f t="shared" si="13"/>
        <v>0.7637245676225556</v>
      </c>
      <c r="AD14" s="85">
        <v>7371967</v>
      </c>
      <c r="AE14" s="86">
        <v>18116962</v>
      </c>
      <c r="AF14" s="86">
        <f t="shared" si="14"/>
        <v>25488929</v>
      </c>
      <c r="AG14" s="86">
        <v>88144868</v>
      </c>
      <c r="AH14" s="86">
        <v>104096597</v>
      </c>
      <c r="AI14" s="87">
        <v>84900176</v>
      </c>
      <c r="AJ14" s="124">
        <f t="shared" si="15"/>
        <v>0.8155903117563007</v>
      </c>
      <c r="AK14" s="125">
        <f t="shared" si="16"/>
        <v>-0.5535709640840539</v>
      </c>
    </row>
    <row r="15" spans="1:37" ht="12.75">
      <c r="A15" s="62" t="s">
        <v>97</v>
      </c>
      <c r="B15" s="63" t="s">
        <v>458</v>
      </c>
      <c r="C15" s="64" t="s">
        <v>459</v>
      </c>
      <c r="D15" s="85">
        <v>258636593</v>
      </c>
      <c r="E15" s="86">
        <v>23384000</v>
      </c>
      <c r="F15" s="87">
        <f t="shared" si="0"/>
        <v>282020593</v>
      </c>
      <c r="G15" s="85">
        <v>258941171</v>
      </c>
      <c r="H15" s="86">
        <v>53178188</v>
      </c>
      <c r="I15" s="87">
        <f t="shared" si="1"/>
        <v>312119359</v>
      </c>
      <c r="J15" s="85">
        <v>108737560</v>
      </c>
      <c r="K15" s="86">
        <v>4105090</v>
      </c>
      <c r="L15" s="86">
        <f t="shared" si="2"/>
        <v>112842650</v>
      </c>
      <c r="M15" s="104">
        <f t="shared" si="3"/>
        <v>0.4001220222950173</v>
      </c>
      <c r="N15" s="85">
        <v>53933266</v>
      </c>
      <c r="O15" s="86">
        <v>3080047</v>
      </c>
      <c r="P15" s="86">
        <f t="shared" si="4"/>
        <v>57013313</v>
      </c>
      <c r="Q15" s="104">
        <f t="shared" si="5"/>
        <v>0.20216010608842314</v>
      </c>
      <c r="R15" s="85">
        <v>60099206</v>
      </c>
      <c r="S15" s="86">
        <v>4184695</v>
      </c>
      <c r="T15" s="86">
        <f t="shared" si="6"/>
        <v>64283901</v>
      </c>
      <c r="U15" s="104">
        <f t="shared" si="7"/>
        <v>0.20595935223614245</v>
      </c>
      <c r="V15" s="85">
        <v>41282636</v>
      </c>
      <c r="W15" s="86">
        <v>10919765</v>
      </c>
      <c r="X15" s="86">
        <f t="shared" si="8"/>
        <v>52202401</v>
      </c>
      <c r="Y15" s="104">
        <f t="shared" si="9"/>
        <v>0.16725140397331137</v>
      </c>
      <c r="Z15" s="85">
        <f t="shared" si="10"/>
        <v>264052668</v>
      </c>
      <c r="AA15" s="86">
        <f t="shared" si="11"/>
        <v>22289597</v>
      </c>
      <c r="AB15" s="86">
        <f t="shared" si="12"/>
        <v>286342265</v>
      </c>
      <c r="AC15" s="104">
        <f t="shared" si="13"/>
        <v>0.9174127036445695</v>
      </c>
      <c r="AD15" s="85">
        <v>38353902</v>
      </c>
      <c r="AE15" s="86">
        <v>8136082</v>
      </c>
      <c r="AF15" s="86">
        <f t="shared" si="14"/>
        <v>46489984</v>
      </c>
      <c r="AG15" s="86">
        <v>257221234</v>
      </c>
      <c r="AH15" s="86">
        <v>283251262</v>
      </c>
      <c r="AI15" s="87">
        <v>265331127</v>
      </c>
      <c r="AJ15" s="124">
        <f t="shared" si="15"/>
        <v>0.9367341388932628</v>
      </c>
      <c r="AK15" s="125">
        <f t="shared" si="16"/>
        <v>0.12287414424577991</v>
      </c>
    </row>
    <row r="16" spans="1:37" ht="12.75">
      <c r="A16" s="62" t="s">
        <v>97</v>
      </c>
      <c r="B16" s="63" t="s">
        <v>460</v>
      </c>
      <c r="C16" s="64" t="s">
        <v>461</v>
      </c>
      <c r="D16" s="85">
        <v>54361840</v>
      </c>
      <c r="E16" s="86">
        <v>20145000</v>
      </c>
      <c r="F16" s="87">
        <f t="shared" si="0"/>
        <v>74506840</v>
      </c>
      <c r="G16" s="85">
        <v>56032382</v>
      </c>
      <c r="H16" s="86">
        <v>21473000</v>
      </c>
      <c r="I16" s="87">
        <f t="shared" si="1"/>
        <v>77505382</v>
      </c>
      <c r="J16" s="85">
        <v>24311270</v>
      </c>
      <c r="K16" s="86">
        <v>2656164</v>
      </c>
      <c r="L16" s="86">
        <f t="shared" si="2"/>
        <v>26967434</v>
      </c>
      <c r="M16" s="104">
        <f t="shared" si="3"/>
        <v>0.36194574887352626</v>
      </c>
      <c r="N16" s="85">
        <v>12247421</v>
      </c>
      <c r="O16" s="86">
        <v>4733584</v>
      </c>
      <c r="P16" s="86">
        <f t="shared" si="4"/>
        <v>16981005</v>
      </c>
      <c r="Q16" s="104">
        <f t="shared" si="5"/>
        <v>0.22791202794266943</v>
      </c>
      <c r="R16" s="85">
        <v>10261360</v>
      </c>
      <c r="S16" s="86">
        <v>3923680</v>
      </c>
      <c r="T16" s="86">
        <f t="shared" si="6"/>
        <v>14185040</v>
      </c>
      <c r="U16" s="104">
        <f t="shared" si="7"/>
        <v>0.18302006433566123</v>
      </c>
      <c r="V16" s="85">
        <v>5131221</v>
      </c>
      <c r="W16" s="86">
        <v>8231580</v>
      </c>
      <c r="X16" s="86">
        <f t="shared" si="8"/>
        <v>13362801</v>
      </c>
      <c r="Y16" s="104">
        <f t="shared" si="9"/>
        <v>0.17241126558153083</v>
      </c>
      <c r="Z16" s="85">
        <f t="shared" si="10"/>
        <v>51951272</v>
      </c>
      <c r="AA16" s="86">
        <f t="shared" si="11"/>
        <v>19545008</v>
      </c>
      <c r="AB16" s="86">
        <f t="shared" si="12"/>
        <v>71496280</v>
      </c>
      <c r="AC16" s="104">
        <f t="shared" si="13"/>
        <v>0.9224685841816765</v>
      </c>
      <c r="AD16" s="85">
        <v>16398935</v>
      </c>
      <c r="AE16" s="86">
        <v>10979308</v>
      </c>
      <c r="AF16" s="86">
        <f t="shared" si="14"/>
        <v>27378243</v>
      </c>
      <c r="AG16" s="86">
        <v>63821250</v>
      </c>
      <c r="AH16" s="86">
        <v>77979000</v>
      </c>
      <c r="AI16" s="87">
        <v>40406951</v>
      </c>
      <c r="AJ16" s="124">
        <f t="shared" si="15"/>
        <v>0.5181773426178843</v>
      </c>
      <c r="AK16" s="125">
        <f t="shared" si="16"/>
        <v>-0.5119189715716965</v>
      </c>
    </row>
    <row r="17" spans="1:37" ht="12.75">
      <c r="A17" s="62" t="s">
        <v>97</v>
      </c>
      <c r="B17" s="63" t="s">
        <v>462</v>
      </c>
      <c r="C17" s="64" t="s">
        <v>463</v>
      </c>
      <c r="D17" s="85">
        <v>94640768</v>
      </c>
      <c r="E17" s="86">
        <v>62203000</v>
      </c>
      <c r="F17" s="87">
        <f t="shared" si="0"/>
        <v>156843768</v>
      </c>
      <c r="G17" s="85">
        <v>95414525</v>
      </c>
      <c r="H17" s="86">
        <v>61480000</v>
      </c>
      <c r="I17" s="87">
        <f t="shared" si="1"/>
        <v>156894525</v>
      </c>
      <c r="J17" s="85">
        <v>25085320</v>
      </c>
      <c r="K17" s="86">
        <v>5110482</v>
      </c>
      <c r="L17" s="86">
        <f t="shared" si="2"/>
        <v>30195802</v>
      </c>
      <c r="M17" s="104">
        <f t="shared" si="3"/>
        <v>0.19252152881203416</v>
      </c>
      <c r="N17" s="85">
        <v>13269099</v>
      </c>
      <c r="O17" s="86">
        <v>3326256</v>
      </c>
      <c r="P17" s="86">
        <f t="shared" si="4"/>
        <v>16595355</v>
      </c>
      <c r="Q17" s="104">
        <f t="shared" si="5"/>
        <v>0.10580818869386</v>
      </c>
      <c r="R17" s="85">
        <v>12169803</v>
      </c>
      <c r="S17" s="86">
        <v>11255438</v>
      </c>
      <c r="T17" s="86">
        <f t="shared" si="6"/>
        <v>23425241</v>
      </c>
      <c r="U17" s="104">
        <f t="shared" si="7"/>
        <v>0.1493056625143548</v>
      </c>
      <c r="V17" s="85">
        <v>11865737</v>
      </c>
      <c r="W17" s="86">
        <v>31406227</v>
      </c>
      <c r="X17" s="86">
        <f t="shared" si="8"/>
        <v>43271964</v>
      </c>
      <c r="Y17" s="104">
        <f t="shared" si="9"/>
        <v>0.27580289369562133</v>
      </c>
      <c r="Z17" s="85">
        <f t="shared" si="10"/>
        <v>62389959</v>
      </c>
      <c r="AA17" s="86">
        <f t="shared" si="11"/>
        <v>51098403</v>
      </c>
      <c r="AB17" s="86">
        <f t="shared" si="12"/>
        <v>113488362</v>
      </c>
      <c r="AC17" s="104">
        <f t="shared" si="13"/>
        <v>0.7233417609696705</v>
      </c>
      <c r="AD17" s="85">
        <v>10588721</v>
      </c>
      <c r="AE17" s="86">
        <v>17511694</v>
      </c>
      <c r="AF17" s="86">
        <f t="shared" si="14"/>
        <v>28100415</v>
      </c>
      <c r="AG17" s="86">
        <v>164122110</v>
      </c>
      <c r="AH17" s="86">
        <v>188027843</v>
      </c>
      <c r="AI17" s="87">
        <v>151531100</v>
      </c>
      <c r="AJ17" s="124">
        <f t="shared" si="15"/>
        <v>0.8058971351386507</v>
      </c>
      <c r="AK17" s="125">
        <f t="shared" si="16"/>
        <v>0.5399048021176911</v>
      </c>
    </row>
    <row r="18" spans="1:37" ht="12.75">
      <c r="A18" s="62" t="s">
        <v>97</v>
      </c>
      <c r="B18" s="63" t="s">
        <v>464</v>
      </c>
      <c r="C18" s="64" t="s">
        <v>465</v>
      </c>
      <c r="D18" s="85">
        <v>54230200</v>
      </c>
      <c r="E18" s="86">
        <v>44020000</v>
      </c>
      <c r="F18" s="87">
        <f t="shared" si="0"/>
        <v>98250200</v>
      </c>
      <c r="G18" s="85">
        <v>58379000</v>
      </c>
      <c r="H18" s="86">
        <v>41020000</v>
      </c>
      <c r="I18" s="87">
        <f t="shared" si="1"/>
        <v>99399000</v>
      </c>
      <c r="J18" s="85">
        <v>30339321</v>
      </c>
      <c r="K18" s="86">
        <v>2494469</v>
      </c>
      <c r="L18" s="86">
        <f t="shared" si="2"/>
        <v>32833790</v>
      </c>
      <c r="M18" s="104">
        <f t="shared" si="3"/>
        <v>0.33418547748503313</v>
      </c>
      <c r="N18" s="85">
        <v>16313606</v>
      </c>
      <c r="O18" s="86">
        <v>7992851</v>
      </c>
      <c r="P18" s="86">
        <f t="shared" si="4"/>
        <v>24306457</v>
      </c>
      <c r="Q18" s="104">
        <f t="shared" si="5"/>
        <v>0.24739346077667018</v>
      </c>
      <c r="R18" s="85">
        <v>91130</v>
      </c>
      <c r="S18" s="86">
        <v>5013756</v>
      </c>
      <c r="T18" s="86">
        <f t="shared" si="6"/>
        <v>5104886</v>
      </c>
      <c r="U18" s="104">
        <f t="shared" si="7"/>
        <v>0.05135751868731074</v>
      </c>
      <c r="V18" s="85">
        <v>278839</v>
      </c>
      <c r="W18" s="86">
        <v>40363640</v>
      </c>
      <c r="X18" s="86">
        <f t="shared" si="8"/>
        <v>40642479</v>
      </c>
      <c r="Y18" s="104">
        <f t="shared" si="9"/>
        <v>0.40888217185283554</v>
      </c>
      <c r="Z18" s="85">
        <f t="shared" si="10"/>
        <v>47022896</v>
      </c>
      <c r="AA18" s="86">
        <f t="shared" si="11"/>
        <v>55864716</v>
      </c>
      <c r="AB18" s="86">
        <f t="shared" si="12"/>
        <v>102887612</v>
      </c>
      <c r="AC18" s="104">
        <f t="shared" si="13"/>
        <v>1.0350970532902746</v>
      </c>
      <c r="AD18" s="85">
        <v>9009384</v>
      </c>
      <c r="AE18" s="86">
        <v>8392093</v>
      </c>
      <c r="AF18" s="86">
        <f t="shared" si="14"/>
        <v>17401477</v>
      </c>
      <c r="AG18" s="86">
        <v>67330700</v>
      </c>
      <c r="AH18" s="86">
        <v>74476706</v>
      </c>
      <c r="AI18" s="87">
        <v>70709070</v>
      </c>
      <c r="AJ18" s="124">
        <f t="shared" si="15"/>
        <v>0.9494118872550567</v>
      </c>
      <c r="AK18" s="125">
        <f t="shared" si="16"/>
        <v>1.3355763996355021</v>
      </c>
    </row>
    <row r="19" spans="1:37" ht="12.75">
      <c r="A19" s="62" t="s">
        <v>97</v>
      </c>
      <c r="B19" s="63" t="s">
        <v>466</v>
      </c>
      <c r="C19" s="64" t="s">
        <v>467</v>
      </c>
      <c r="D19" s="85">
        <v>47605855</v>
      </c>
      <c r="E19" s="86">
        <v>27506087</v>
      </c>
      <c r="F19" s="87">
        <f t="shared" si="0"/>
        <v>75111942</v>
      </c>
      <c r="G19" s="85">
        <v>48161035</v>
      </c>
      <c r="H19" s="86">
        <v>34083986</v>
      </c>
      <c r="I19" s="87">
        <f t="shared" si="1"/>
        <v>82245021</v>
      </c>
      <c r="J19" s="85">
        <v>18351702</v>
      </c>
      <c r="K19" s="86">
        <v>1811884</v>
      </c>
      <c r="L19" s="86">
        <f t="shared" si="2"/>
        <v>20163586</v>
      </c>
      <c r="M19" s="104">
        <f t="shared" si="3"/>
        <v>0.2684471398702486</v>
      </c>
      <c r="N19" s="85">
        <v>11984174</v>
      </c>
      <c r="O19" s="86">
        <v>2705385</v>
      </c>
      <c r="P19" s="86">
        <f t="shared" si="4"/>
        <v>14689559</v>
      </c>
      <c r="Q19" s="104">
        <f t="shared" si="5"/>
        <v>0.19556888836664615</v>
      </c>
      <c r="R19" s="85">
        <v>10546029</v>
      </c>
      <c r="S19" s="86">
        <v>2046370</v>
      </c>
      <c r="T19" s="86">
        <f t="shared" si="6"/>
        <v>12592399</v>
      </c>
      <c r="U19" s="104">
        <f t="shared" si="7"/>
        <v>0.15310834439448925</v>
      </c>
      <c r="V19" s="85">
        <v>6824206</v>
      </c>
      <c r="W19" s="86">
        <v>6689546</v>
      </c>
      <c r="X19" s="86">
        <f t="shared" si="8"/>
        <v>13513752</v>
      </c>
      <c r="Y19" s="104">
        <f t="shared" si="9"/>
        <v>0.16431088272200697</v>
      </c>
      <c r="Z19" s="85">
        <f t="shared" si="10"/>
        <v>47706111</v>
      </c>
      <c r="AA19" s="86">
        <f t="shared" si="11"/>
        <v>13253185</v>
      </c>
      <c r="AB19" s="86">
        <f t="shared" si="12"/>
        <v>60959296</v>
      </c>
      <c r="AC19" s="104">
        <f t="shared" si="13"/>
        <v>0.7411913239100516</v>
      </c>
      <c r="AD19" s="85">
        <v>10551356</v>
      </c>
      <c r="AE19" s="86">
        <v>11139025</v>
      </c>
      <c r="AF19" s="86">
        <f t="shared" si="14"/>
        <v>21690381</v>
      </c>
      <c r="AG19" s="86">
        <v>65753565</v>
      </c>
      <c r="AH19" s="86">
        <v>72375753</v>
      </c>
      <c r="AI19" s="87">
        <v>61979756</v>
      </c>
      <c r="AJ19" s="124">
        <f t="shared" si="15"/>
        <v>0.8563607759631876</v>
      </c>
      <c r="AK19" s="125">
        <f t="shared" si="16"/>
        <v>-0.3769702800517889</v>
      </c>
    </row>
    <row r="20" spans="1:37" ht="12.75">
      <c r="A20" s="62" t="s">
        <v>112</v>
      </c>
      <c r="B20" s="63" t="s">
        <v>468</v>
      </c>
      <c r="C20" s="64" t="s">
        <v>469</v>
      </c>
      <c r="D20" s="85">
        <v>66432251</v>
      </c>
      <c r="E20" s="86">
        <v>2820140</v>
      </c>
      <c r="F20" s="87">
        <f t="shared" si="0"/>
        <v>69252391</v>
      </c>
      <c r="G20" s="85">
        <v>68829052</v>
      </c>
      <c r="H20" s="86">
        <v>3700140</v>
      </c>
      <c r="I20" s="87">
        <f t="shared" si="1"/>
        <v>72529192</v>
      </c>
      <c r="J20" s="85">
        <v>20577552</v>
      </c>
      <c r="K20" s="86">
        <v>0</v>
      </c>
      <c r="L20" s="86">
        <f t="shared" si="2"/>
        <v>20577552</v>
      </c>
      <c r="M20" s="104">
        <f t="shared" si="3"/>
        <v>0.2971385060192362</v>
      </c>
      <c r="N20" s="85">
        <v>18094404</v>
      </c>
      <c r="O20" s="86">
        <v>2607969</v>
      </c>
      <c r="P20" s="86">
        <f t="shared" si="4"/>
        <v>20702373</v>
      </c>
      <c r="Q20" s="104">
        <f t="shared" si="5"/>
        <v>0.29894091310146964</v>
      </c>
      <c r="R20" s="85">
        <v>13834029</v>
      </c>
      <c r="S20" s="86">
        <v>64379</v>
      </c>
      <c r="T20" s="86">
        <f t="shared" si="6"/>
        <v>13898408</v>
      </c>
      <c r="U20" s="104">
        <f t="shared" si="7"/>
        <v>0.19162502182569469</v>
      </c>
      <c r="V20" s="85">
        <v>9373313</v>
      </c>
      <c r="W20" s="86">
        <v>769461</v>
      </c>
      <c r="X20" s="86">
        <f t="shared" si="8"/>
        <v>10142774</v>
      </c>
      <c r="Y20" s="104">
        <f t="shared" si="9"/>
        <v>0.1398440230797001</v>
      </c>
      <c r="Z20" s="85">
        <f t="shared" si="10"/>
        <v>61879298</v>
      </c>
      <c r="AA20" s="86">
        <f t="shared" si="11"/>
        <v>3441809</v>
      </c>
      <c r="AB20" s="86">
        <f t="shared" si="12"/>
        <v>65321107</v>
      </c>
      <c r="AC20" s="104">
        <f t="shared" si="13"/>
        <v>0.9006181538600347</v>
      </c>
      <c r="AD20" s="85">
        <v>6767787</v>
      </c>
      <c r="AE20" s="86">
        <v>85861</v>
      </c>
      <c r="AF20" s="86">
        <f t="shared" si="14"/>
        <v>6853648</v>
      </c>
      <c r="AG20" s="86">
        <v>56701095</v>
      </c>
      <c r="AH20" s="86">
        <v>59635874</v>
      </c>
      <c r="AI20" s="87">
        <v>50904783</v>
      </c>
      <c r="AJ20" s="124">
        <f t="shared" si="15"/>
        <v>0.853593308618232</v>
      </c>
      <c r="AK20" s="125">
        <f t="shared" si="16"/>
        <v>0.4799088018526776</v>
      </c>
    </row>
    <row r="21" spans="1:37" ht="16.5">
      <c r="A21" s="65"/>
      <c r="B21" s="66" t="s">
        <v>470</v>
      </c>
      <c r="C21" s="67"/>
      <c r="D21" s="88">
        <f>SUM(D14:D20)</f>
        <v>645832690</v>
      </c>
      <c r="E21" s="89">
        <f>SUM(E14:E20)</f>
        <v>206739927</v>
      </c>
      <c r="F21" s="90">
        <f t="shared" si="0"/>
        <v>852572617</v>
      </c>
      <c r="G21" s="88">
        <f>SUM(G14:G20)</f>
        <v>657213905</v>
      </c>
      <c r="H21" s="89">
        <f>SUM(H14:H20)</f>
        <v>226911002</v>
      </c>
      <c r="I21" s="90">
        <f t="shared" si="1"/>
        <v>884124907</v>
      </c>
      <c r="J21" s="88">
        <f>SUM(J14:J20)</f>
        <v>253953800</v>
      </c>
      <c r="K21" s="89">
        <f>SUM(K14:K20)</f>
        <v>16887409</v>
      </c>
      <c r="L21" s="89">
        <f t="shared" si="2"/>
        <v>270841209</v>
      </c>
      <c r="M21" s="105">
        <f t="shared" si="3"/>
        <v>0.31767523797917147</v>
      </c>
      <c r="N21" s="88">
        <f>SUM(N14:N20)</f>
        <v>140550993</v>
      </c>
      <c r="O21" s="89">
        <f>SUM(O14:O20)</f>
        <v>24700561</v>
      </c>
      <c r="P21" s="89">
        <f t="shared" si="4"/>
        <v>165251554</v>
      </c>
      <c r="Q21" s="105">
        <f t="shared" si="5"/>
        <v>0.19382695468390818</v>
      </c>
      <c r="R21" s="88">
        <f>SUM(R14:R20)</f>
        <v>113413790</v>
      </c>
      <c r="S21" s="89">
        <f>SUM(S14:S20)</f>
        <v>30192595</v>
      </c>
      <c r="T21" s="89">
        <f t="shared" si="6"/>
        <v>143606385</v>
      </c>
      <c r="U21" s="105">
        <f t="shared" si="7"/>
        <v>0.1624277111333546</v>
      </c>
      <c r="V21" s="88">
        <f>SUM(V14:V20)</f>
        <v>82704665</v>
      </c>
      <c r="W21" s="89">
        <f>SUM(W14:W20)</f>
        <v>101810504</v>
      </c>
      <c r="X21" s="89">
        <f t="shared" si="8"/>
        <v>184515169</v>
      </c>
      <c r="Y21" s="105">
        <f t="shared" si="9"/>
        <v>0.2086980782230129</v>
      </c>
      <c r="Z21" s="88">
        <f t="shared" si="10"/>
        <v>590623248</v>
      </c>
      <c r="AA21" s="89">
        <f t="shared" si="11"/>
        <v>173591069</v>
      </c>
      <c r="AB21" s="89">
        <f t="shared" si="12"/>
        <v>764214317</v>
      </c>
      <c r="AC21" s="105">
        <f t="shared" si="13"/>
        <v>0.8643736998577736</v>
      </c>
      <c r="AD21" s="88">
        <f>SUM(AD14:AD20)</f>
        <v>99042052</v>
      </c>
      <c r="AE21" s="89">
        <f>SUM(AE14:AE20)</f>
        <v>74361025</v>
      </c>
      <c r="AF21" s="89">
        <f t="shared" si="14"/>
        <v>173403077</v>
      </c>
      <c r="AG21" s="89">
        <f>SUM(AG14:AG20)</f>
        <v>763094822</v>
      </c>
      <c r="AH21" s="89">
        <f>SUM(AH14:AH20)</f>
        <v>859843035</v>
      </c>
      <c r="AI21" s="90">
        <f>SUM(AI14:AI20)</f>
        <v>725762963</v>
      </c>
      <c r="AJ21" s="126">
        <f t="shared" si="15"/>
        <v>0.8440644785824194</v>
      </c>
      <c r="AK21" s="127">
        <f t="shared" si="16"/>
        <v>0.06408243839871419</v>
      </c>
    </row>
    <row r="22" spans="1:37" ht="12.75">
      <c r="A22" s="62" t="s">
        <v>97</v>
      </c>
      <c r="B22" s="63" t="s">
        <v>471</v>
      </c>
      <c r="C22" s="64" t="s">
        <v>472</v>
      </c>
      <c r="D22" s="85">
        <v>109400137</v>
      </c>
      <c r="E22" s="86">
        <v>14862000</v>
      </c>
      <c r="F22" s="87">
        <f t="shared" si="0"/>
        <v>124262137</v>
      </c>
      <c r="G22" s="85">
        <v>109400137</v>
      </c>
      <c r="H22" s="86">
        <v>14862000</v>
      </c>
      <c r="I22" s="87">
        <f t="shared" si="1"/>
        <v>124262137</v>
      </c>
      <c r="J22" s="85">
        <v>17136963</v>
      </c>
      <c r="K22" s="86">
        <v>1570435</v>
      </c>
      <c r="L22" s="86">
        <f t="shared" si="2"/>
        <v>18707398</v>
      </c>
      <c r="M22" s="104">
        <f t="shared" si="3"/>
        <v>0.1505478535267746</v>
      </c>
      <c r="N22" s="85">
        <v>41437911</v>
      </c>
      <c r="O22" s="86">
        <v>685714</v>
      </c>
      <c r="P22" s="86">
        <f t="shared" si="4"/>
        <v>42123625</v>
      </c>
      <c r="Q22" s="104">
        <f t="shared" si="5"/>
        <v>0.33899002557794417</v>
      </c>
      <c r="R22" s="85">
        <v>13058966</v>
      </c>
      <c r="S22" s="86">
        <v>17327</v>
      </c>
      <c r="T22" s="86">
        <f t="shared" si="6"/>
        <v>13076293</v>
      </c>
      <c r="U22" s="104">
        <f t="shared" si="7"/>
        <v>0.10523151553397155</v>
      </c>
      <c r="V22" s="85">
        <v>10333226</v>
      </c>
      <c r="W22" s="86">
        <v>7589460</v>
      </c>
      <c r="X22" s="86">
        <f t="shared" si="8"/>
        <v>17922686</v>
      </c>
      <c r="Y22" s="104">
        <f t="shared" si="9"/>
        <v>0.14423288084929684</v>
      </c>
      <c r="Z22" s="85">
        <f t="shared" si="10"/>
        <v>81967066</v>
      </c>
      <c r="AA22" s="86">
        <f t="shared" si="11"/>
        <v>9862936</v>
      </c>
      <c r="AB22" s="86">
        <f t="shared" si="12"/>
        <v>91830002</v>
      </c>
      <c r="AC22" s="104">
        <f t="shared" si="13"/>
        <v>0.7390022754879871</v>
      </c>
      <c r="AD22" s="85">
        <v>42391263</v>
      </c>
      <c r="AE22" s="86">
        <v>3388522</v>
      </c>
      <c r="AF22" s="86">
        <f t="shared" si="14"/>
        <v>45779785</v>
      </c>
      <c r="AG22" s="86">
        <v>128324493</v>
      </c>
      <c r="AH22" s="86">
        <v>128709299</v>
      </c>
      <c r="AI22" s="87">
        <v>141918585</v>
      </c>
      <c r="AJ22" s="124">
        <f t="shared" si="15"/>
        <v>1.1026288395836885</v>
      </c>
      <c r="AK22" s="125">
        <f t="shared" si="16"/>
        <v>-0.6085021806022024</v>
      </c>
    </row>
    <row r="23" spans="1:37" ht="12.75">
      <c r="A23" s="62" t="s">
        <v>97</v>
      </c>
      <c r="B23" s="63" t="s">
        <v>473</v>
      </c>
      <c r="C23" s="64" t="s">
        <v>474</v>
      </c>
      <c r="D23" s="85">
        <v>142330397</v>
      </c>
      <c r="E23" s="86">
        <v>25657476</v>
      </c>
      <c r="F23" s="87">
        <f t="shared" si="0"/>
        <v>167987873</v>
      </c>
      <c r="G23" s="85">
        <v>142919408</v>
      </c>
      <c r="H23" s="86">
        <v>31486476</v>
      </c>
      <c r="I23" s="87">
        <f t="shared" si="1"/>
        <v>174405884</v>
      </c>
      <c r="J23" s="85">
        <v>0</v>
      </c>
      <c r="K23" s="86">
        <v>0</v>
      </c>
      <c r="L23" s="86">
        <f t="shared" si="2"/>
        <v>0</v>
      </c>
      <c r="M23" s="104">
        <f t="shared" si="3"/>
        <v>0</v>
      </c>
      <c r="N23" s="85">
        <v>0</v>
      </c>
      <c r="O23" s="86">
        <v>0</v>
      </c>
      <c r="P23" s="86">
        <f t="shared" si="4"/>
        <v>0</v>
      </c>
      <c r="Q23" s="104">
        <f t="shared" si="5"/>
        <v>0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0</v>
      </c>
      <c r="AA23" s="86">
        <f t="shared" si="11"/>
        <v>0</v>
      </c>
      <c r="AB23" s="86">
        <f t="shared" si="12"/>
        <v>0</v>
      </c>
      <c r="AC23" s="104">
        <f t="shared" si="13"/>
        <v>0</v>
      </c>
      <c r="AD23" s="85">
        <v>22971231</v>
      </c>
      <c r="AE23" s="86">
        <v>4002324</v>
      </c>
      <c r="AF23" s="86">
        <f t="shared" si="14"/>
        <v>26973555</v>
      </c>
      <c r="AG23" s="86">
        <v>153174809</v>
      </c>
      <c r="AH23" s="86">
        <v>174299791</v>
      </c>
      <c r="AI23" s="87">
        <v>145159035</v>
      </c>
      <c r="AJ23" s="124">
        <f t="shared" si="15"/>
        <v>0.8328124443935794</v>
      </c>
      <c r="AK23" s="125">
        <f t="shared" si="16"/>
        <v>-1</v>
      </c>
    </row>
    <row r="24" spans="1:37" ht="12.75">
      <c r="A24" s="62" t="s">
        <v>97</v>
      </c>
      <c r="B24" s="63" t="s">
        <v>475</v>
      </c>
      <c r="C24" s="64" t="s">
        <v>476</v>
      </c>
      <c r="D24" s="85">
        <v>234943528</v>
      </c>
      <c r="E24" s="86">
        <v>58436050</v>
      </c>
      <c r="F24" s="87">
        <f t="shared" si="0"/>
        <v>293379578</v>
      </c>
      <c r="G24" s="85">
        <v>234943528</v>
      </c>
      <c r="H24" s="86">
        <v>58436050</v>
      </c>
      <c r="I24" s="87">
        <f t="shared" si="1"/>
        <v>293379578</v>
      </c>
      <c r="J24" s="85">
        <v>73767499</v>
      </c>
      <c r="K24" s="86">
        <v>5979157</v>
      </c>
      <c r="L24" s="86">
        <f t="shared" si="2"/>
        <v>79746656</v>
      </c>
      <c r="M24" s="104">
        <f t="shared" si="3"/>
        <v>0.271820746841486</v>
      </c>
      <c r="N24" s="85">
        <v>58692491</v>
      </c>
      <c r="O24" s="86">
        <v>7926185</v>
      </c>
      <c r="P24" s="86">
        <f t="shared" si="4"/>
        <v>66618676</v>
      </c>
      <c r="Q24" s="104">
        <f t="shared" si="5"/>
        <v>0.22707332410165237</v>
      </c>
      <c r="R24" s="85">
        <v>56996677</v>
      </c>
      <c r="S24" s="86">
        <v>5442239</v>
      </c>
      <c r="T24" s="86">
        <f t="shared" si="6"/>
        <v>62438916</v>
      </c>
      <c r="U24" s="104">
        <f t="shared" si="7"/>
        <v>0.21282638834527193</v>
      </c>
      <c r="V24" s="85">
        <v>25188447</v>
      </c>
      <c r="W24" s="86">
        <v>1929121</v>
      </c>
      <c r="X24" s="86">
        <f t="shared" si="8"/>
        <v>27117568</v>
      </c>
      <c r="Y24" s="104">
        <f t="shared" si="9"/>
        <v>0.09243168248063947</v>
      </c>
      <c r="Z24" s="85">
        <f t="shared" si="10"/>
        <v>214645114</v>
      </c>
      <c r="AA24" s="86">
        <f t="shared" si="11"/>
        <v>21276702</v>
      </c>
      <c r="AB24" s="86">
        <f t="shared" si="12"/>
        <v>235921816</v>
      </c>
      <c r="AC24" s="104">
        <f t="shared" si="13"/>
        <v>0.8041521417690498</v>
      </c>
      <c r="AD24" s="85">
        <v>47253333</v>
      </c>
      <c r="AE24" s="86">
        <v>11345701</v>
      </c>
      <c r="AF24" s="86">
        <f t="shared" si="14"/>
        <v>58599034</v>
      </c>
      <c r="AG24" s="86">
        <v>264338696</v>
      </c>
      <c r="AH24" s="86">
        <v>260237696</v>
      </c>
      <c r="AI24" s="87">
        <v>247856920</v>
      </c>
      <c r="AJ24" s="124">
        <f t="shared" si="15"/>
        <v>0.9524251244523776</v>
      </c>
      <c r="AK24" s="125">
        <f t="shared" si="16"/>
        <v>-0.53723523838294</v>
      </c>
    </row>
    <row r="25" spans="1:37" ht="12.75">
      <c r="A25" s="62" t="s">
        <v>97</v>
      </c>
      <c r="B25" s="63" t="s">
        <v>477</v>
      </c>
      <c r="C25" s="64" t="s">
        <v>478</v>
      </c>
      <c r="D25" s="85">
        <v>73888283</v>
      </c>
      <c r="E25" s="86">
        <v>71297000</v>
      </c>
      <c r="F25" s="87">
        <f t="shared" si="0"/>
        <v>145185283</v>
      </c>
      <c r="G25" s="85">
        <v>11530</v>
      </c>
      <c r="H25" s="86">
        <v>36332</v>
      </c>
      <c r="I25" s="87">
        <f t="shared" si="1"/>
        <v>47862</v>
      </c>
      <c r="J25" s="85">
        <v>17421913</v>
      </c>
      <c r="K25" s="86">
        <v>4633318</v>
      </c>
      <c r="L25" s="86">
        <f t="shared" si="2"/>
        <v>22055231</v>
      </c>
      <c r="M25" s="104">
        <f t="shared" si="3"/>
        <v>0.15191092750082666</v>
      </c>
      <c r="N25" s="85">
        <v>17711752</v>
      </c>
      <c r="O25" s="86">
        <v>12273994</v>
      </c>
      <c r="P25" s="86">
        <f t="shared" si="4"/>
        <v>29985746</v>
      </c>
      <c r="Q25" s="104">
        <f t="shared" si="5"/>
        <v>0.20653433585275996</v>
      </c>
      <c r="R25" s="85">
        <v>26773877</v>
      </c>
      <c r="S25" s="86">
        <v>5656834</v>
      </c>
      <c r="T25" s="86">
        <f t="shared" si="6"/>
        <v>32430711</v>
      </c>
      <c r="U25" s="104">
        <f t="shared" si="7"/>
        <v>677.5878776482386</v>
      </c>
      <c r="V25" s="85">
        <v>10064912</v>
      </c>
      <c r="W25" s="86">
        <v>6152838</v>
      </c>
      <c r="X25" s="86">
        <f t="shared" si="8"/>
        <v>16217750</v>
      </c>
      <c r="Y25" s="104">
        <f t="shared" si="9"/>
        <v>338.84396807488196</v>
      </c>
      <c r="Z25" s="85">
        <f t="shared" si="10"/>
        <v>71972454</v>
      </c>
      <c r="AA25" s="86">
        <f t="shared" si="11"/>
        <v>28716984</v>
      </c>
      <c r="AB25" s="86">
        <f t="shared" si="12"/>
        <v>100689438</v>
      </c>
      <c r="AC25" s="104">
        <f t="shared" si="13"/>
        <v>2103.7448915632444</v>
      </c>
      <c r="AD25" s="85">
        <v>9046782</v>
      </c>
      <c r="AE25" s="86">
        <v>9659899</v>
      </c>
      <c r="AF25" s="86">
        <f t="shared" si="14"/>
        <v>18706681</v>
      </c>
      <c r="AG25" s="86">
        <v>0</v>
      </c>
      <c r="AH25" s="86">
        <v>115248629</v>
      </c>
      <c r="AI25" s="87">
        <v>72146025</v>
      </c>
      <c r="AJ25" s="124">
        <f t="shared" si="15"/>
        <v>0.6260033253844608</v>
      </c>
      <c r="AK25" s="125">
        <f t="shared" si="16"/>
        <v>-0.13305037916667317</v>
      </c>
    </row>
    <row r="26" spans="1:37" ht="12.75">
      <c r="A26" s="62" t="s">
        <v>97</v>
      </c>
      <c r="B26" s="63" t="s">
        <v>479</v>
      </c>
      <c r="C26" s="64" t="s">
        <v>480</v>
      </c>
      <c r="D26" s="85">
        <v>40712697</v>
      </c>
      <c r="E26" s="86">
        <v>15926000</v>
      </c>
      <c r="F26" s="87">
        <f t="shared" si="0"/>
        <v>56638697</v>
      </c>
      <c r="G26" s="85">
        <v>40712697</v>
      </c>
      <c r="H26" s="86">
        <v>15926000</v>
      </c>
      <c r="I26" s="87">
        <f t="shared" si="1"/>
        <v>56638697</v>
      </c>
      <c r="J26" s="85">
        <v>14714913</v>
      </c>
      <c r="K26" s="86">
        <v>1360200</v>
      </c>
      <c r="L26" s="86">
        <f t="shared" si="2"/>
        <v>16075113</v>
      </c>
      <c r="M26" s="104">
        <f t="shared" si="3"/>
        <v>0.2838185525348509</v>
      </c>
      <c r="N26" s="85">
        <v>11067578</v>
      </c>
      <c r="O26" s="86">
        <v>6204273</v>
      </c>
      <c r="P26" s="86">
        <f t="shared" si="4"/>
        <v>17271851</v>
      </c>
      <c r="Q26" s="104">
        <f t="shared" si="5"/>
        <v>0.3049478874840641</v>
      </c>
      <c r="R26" s="85">
        <v>4738014</v>
      </c>
      <c r="S26" s="86">
        <v>5897558</v>
      </c>
      <c r="T26" s="86">
        <f t="shared" si="6"/>
        <v>10635572</v>
      </c>
      <c r="U26" s="104">
        <f t="shared" si="7"/>
        <v>0.1877792492295506</v>
      </c>
      <c r="V26" s="85">
        <v>4158241</v>
      </c>
      <c r="W26" s="86">
        <v>11512253</v>
      </c>
      <c r="X26" s="86">
        <f t="shared" si="8"/>
        <v>15670494</v>
      </c>
      <c r="Y26" s="104">
        <f t="shared" si="9"/>
        <v>0.2766746911568252</v>
      </c>
      <c r="Z26" s="85">
        <f t="shared" si="10"/>
        <v>34678746</v>
      </c>
      <c r="AA26" s="86">
        <f t="shared" si="11"/>
        <v>24974284</v>
      </c>
      <c r="AB26" s="86">
        <f t="shared" si="12"/>
        <v>59653030</v>
      </c>
      <c r="AC26" s="104">
        <f t="shared" si="13"/>
        <v>1.0532203804052906</v>
      </c>
      <c r="AD26" s="85">
        <v>3874639</v>
      </c>
      <c r="AE26" s="86">
        <v>1651775</v>
      </c>
      <c r="AF26" s="86">
        <f t="shared" si="14"/>
        <v>5526414</v>
      </c>
      <c r="AG26" s="86">
        <v>70238930</v>
      </c>
      <c r="AH26" s="86">
        <v>61094757</v>
      </c>
      <c r="AI26" s="87">
        <v>46161407</v>
      </c>
      <c r="AJ26" s="124">
        <f t="shared" si="15"/>
        <v>0.755570678511742</v>
      </c>
      <c r="AK26" s="125">
        <f t="shared" si="16"/>
        <v>1.8355628079980977</v>
      </c>
    </row>
    <row r="27" spans="1:37" ht="12.75">
      <c r="A27" s="62" t="s">
        <v>97</v>
      </c>
      <c r="B27" s="63" t="s">
        <v>481</v>
      </c>
      <c r="C27" s="64" t="s">
        <v>482</v>
      </c>
      <c r="D27" s="85">
        <v>68607403</v>
      </c>
      <c r="E27" s="86">
        <v>33366559</v>
      </c>
      <c r="F27" s="87">
        <f t="shared" si="0"/>
        <v>101973962</v>
      </c>
      <c r="G27" s="85">
        <v>5727181</v>
      </c>
      <c r="H27" s="86">
        <v>19741800</v>
      </c>
      <c r="I27" s="87">
        <f t="shared" si="1"/>
        <v>25468981</v>
      </c>
      <c r="J27" s="85">
        <v>20758806</v>
      </c>
      <c r="K27" s="86">
        <v>4974103</v>
      </c>
      <c r="L27" s="86">
        <f t="shared" si="2"/>
        <v>25732909</v>
      </c>
      <c r="M27" s="104">
        <f t="shared" si="3"/>
        <v>0.252347839539666</v>
      </c>
      <c r="N27" s="85">
        <v>14662069</v>
      </c>
      <c r="O27" s="86">
        <v>6022884</v>
      </c>
      <c r="P27" s="86">
        <f t="shared" si="4"/>
        <v>20684953</v>
      </c>
      <c r="Q27" s="104">
        <f t="shared" si="5"/>
        <v>0.20284543813253034</v>
      </c>
      <c r="R27" s="85">
        <v>13080350</v>
      </c>
      <c r="S27" s="86">
        <v>4806498</v>
      </c>
      <c r="T27" s="86">
        <f t="shared" si="6"/>
        <v>17886848</v>
      </c>
      <c r="U27" s="104">
        <f t="shared" si="7"/>
        <v>0.702299318531825</v>
      </c>
      <c r="V27" s="85">
        <v>6583424</v>
      </c>
      <c r="W27" s="86">
        <v>13323723</v>
      </c>
      <c r="X27" s="86">
        <f t="shared" si="8"/>
        <v>19907147</v>
      </c>
      <c r="Y27" s="104">
        <f t="shared" si="9"/>
        <v>0.7816232223817671</v>
      </c>
      <c r="Z27" s="85">
        <f t="shared" si="10"/>
        <v>55084649</v>
      </c>
      <c r="AA27" s="86">
        <f t="shared" si="11"/>
        <v>29127208</v>
      </c>
      <c r="AB27" s="86">
        <f t="shared" si="12"/>
        <v>84211857</v>
      </c>
      <c r="AC27" s="104">
        <f t="shared" si="13"/>
        <v>3.306447831579913</v>
      </c>
      <c r="AD27" s="85">
        <v>7009917</v>
      </c>
      <c r="AE27" s="86">
        <v>6922042</v>
      </c>
      <c r="AF27" s="86">
        <f t="shared" si="14"/>
        <v>13931959</v>
      </c>
      <c r="AG27" s="86">
        <v>87256137</v>
      </c>
      <c r="AH27" s="86">
        <v>87256137</v>
      </c>
      <c r="AI27" s="87">
        <v>64383559</v>
      </c>
      <c r="AJ27" s="124">
        <f t="shared" si="15"/>
        <v>0.7378685467132243</v>
      </c>
      <c r="AK27" s="125">
        <f t="shared" si="16"/>
        <v>0.42888354753269087</v>
      </c>
    </row>
    <row r="28" spans="1:37" ht="12.75">
      <c r="A28" s="62" t="s">
        <v>97</v>
      </c>
      <c r="B28" s="63" t="s">
        <v>483</v>
      </c>
      <c r="C28" s="64" t="s">
        <v>484</v>
      </c>
      <c r="D28" s="85">
        <v>108206117</v>
      </c>
      <c r="E28" s="86">
        <v>18324000</v>
      </c>
      <c r="F28" s="87">
        <f t="shared" si="0"/>
        <v>126530117</v>
      </c>
      <c r="G28" s="85">
        <v>108206117</v>
      </c>
      <c r="H28" s="86">
        <v>18324024</v>
      </c>
      <c r="I28" s="87">
        <f t="shared" si="1"/>
        <v>126530141</v>
      </c>
      <c r="J28" s="85">
        <v>49427205</v>
      </c>
      <c r="K28" s="86">
        <v>0</v>
      </c>
      <c r="L28" s="86">
        <f t="shared" si="2"/>
        <v>49427205</v>
      </c>
      <c r="M28" s="104">
        <f t="shared" si="3"/>
        <v>0.39063589105825297</v>
      </c>
      <c r="N28" s="85">
        <v>11216396</v>
      </c>
      <c r="O28" s="86">
        <v>0</v>
      </c>
      <c r="P28" s="86">
        <f t="shared" si="4"/>
        <v>11216396</v>
      </c>
      <c r="Q28" s="104">
        <f t="shared" si="5"/>
        <v>0.08864605728610842</v>
      </c>
      <c r="R28" s="85">
        <v>21561340</v>
      </c>
      <c r="S28" s="86">
        <v>0</v>
      </c>
      <c r="T28" s="86">
        <f t="shared" si="6"/>
        <v>21561340</v>
      </c>
      <c r="U28" s="104">
        <f t="shared" si="7"/>
        <v>0.1704047733575196</v>
      </c>
      <c r="V28" s="85">
        <v>11605470</v>
      </c>
      <c r="W28" s="86">
        <v>0</v>
      </c>
      <c r="X28" s="86">
        <f t="shared" si="8"/>
        <v>11605470</v>
      </c>
      <c r="Y28" s="104">
        <f t="shared" si="9"/>
        <v>0.09172099160151888</v>
      </c>
      <c r="Z28" s="85">
        <f t="shared" si="10"/>
        <v>93810411</v>
      </c>
      <c r="AA28" s="86">
        <f t="shared" si="11"/>
        <v>0</v>
      </c>
      <c r="AB28" s="86">
        <f t="shared" si="12"/>
        <v>93810411</v>
      </c>
      <c r="AC28" s="104">
        <f t="shared" si="13"/>
        <v>0.7414076223940982</v>
      </c>
      <c r="AD28" s="85">
        <v>12145379</v>
      </c>
      <c r="AE28" s="86">
        <v>0</v>
      </c>
      <c r="AF28" s="86">
        <f t="shared" si="14"/>
        <v>12145379</v>
      </c>
      <c r="AG28" s="86">
        <v>137410347</v>
      </c>
      <c r="AH28" s="86">
        <v>112494006</v>
      </c>
      <c r="AI28" s="87">
        <v>92703414</v>
      </c>
      <c r="AJ28" s="124">
        <f t="shared" si="15"/>
        <v>0.8240742533428848</v>
      </c>
      <c r="AK28" s="125">
        <f t="shared" si="16"/>
        <v>-0.04445386183502387</v>
      </c>
    </row>
    <row r="29" spans="1:37" ht="12.75">
      <c r="A29" s="62" t="s">
        <v>97</v>
      </c>
      <c r="B29" s="63" t="s">
        <v>485</v>
      </c>
      <c r="C29" s="64" t="s">
        <v>486</v>
      </c>
      <c r="D29" s="85">
        <v>137219349</v>
      </c>
      <c r="E29" s="86">
        <v>31026000</v>
      </c>
      <c r="F29" s="87">
        <f t="shared" si="0"/>
        <v>168245349</v>
      </c>
      <c r="G29" s="85">
        <v>143373048</v>
      </c>
      <c r="H29" s="86">
        <v>31026000</v>
      </c>
      <c r="I29" s="87">
        <f t="shared" si="1"/>
        <v>174399048</v>
      </c>
      <c r="J29" s="85">
        <v>50192777</v>
      </c>
      <c r="K29" s="86">
        <v>3209552</v>
      </c>
      <c r="L29" s="86">
        <f t="shared" si="2"/>
        <v>53402329</v>
      </c>
      <c r="M29" s="104">
        <f t="shared" si="3"/>
        <v>0.3174074606959863</v>
      </c>
      <c r="N29" s="85">
        <v>51177714</v>
      </c>
      <c r="O29" s="86">
        <v>7543937</v>
      </c>
      <c r="P29" s="86">
        <f t="shared" si="4"/>
        <v>58721651</v>
      </c>
      <c r="Q29" s="104">
        <f t="shared" si="5"/>
        <v>0.34902391863444615</v>
      </c>
      <c r="R29" s="85">
        <v>8390454</v>
      </c>
      <c r="S29" s="86">
        <v>2954761</v>
      </c>
      <c r="T29" s="86">
        <f t="shared" si="6"/>
        <v>11345215</v>
      </c>
      <c r="U29" s="104">
        <f t="shared" si="7"/>
        <v>0.06505319340963375</v>
      </c>
      <c r="V29" s="85">
        <v>15623965</v>
      </c>
      <c r="W29" s="86">
        <v>10613337</v>
      </c>
      <c r="X29" s="86">
        <f t="shared" si="8"/>
        <v>26237302</v>
      </c>
      <c r="Y29" s="104">
        <f t="shared" si="9"/>
        <v>0.150444066644217</v>
      </c>
      <c r="Z29" s="85">
        <f t="shared" si="10"/>
        <v>125384910</v>
      </c>
      <c r="AA29" s="86">
        <f t="shared" si="11"/>
        <v>24321587</v>
      </c>
      <c r="AB29" s="86">
        <f t="shared" si="12"/>
        <v>149706497</v>
      </c>
      <c r="AC29" s="104">
        <f t="shared" si="13"/>
        <v>0.8584134989085491</v>
      </c>
      <c r="AD29" s="85">
        <v>13719283</v>
      </c>
      <c r="AE29" s="86">
        <v>3783892</v>
      </c>
      <c r="AF29" s="86">
        <f t="shared" si="14"/>
        <v>17503175</v>
      </c>
      <c r="AG29" s="86">
        <v>217423098</v>
      </c>
      <c r="AH29" s="86">
        <v>233027168</v>
      </c>
      <c r="AI29" s="87">
        <v>130327664</v>
      </c>
      <c r="AJ29" s="124">
        <f t="shared" si="15"/>
        <v>0.5592809847819976</v>
      </c>
      <c r="AK29" s="125">
        <f t="shared" si="16"/>
        <v>0.4990024381290823</v>
      </c>
    </row>
    <row r="30" spans="1:37" ht="12.75">
      <c r="A30" s="62" t="s">
        <v>112</v>
      </c>
      <c r="B30" s="63" t="s">
        <v>487</v>
      </c>
      <c r="C30" s="64" t="s">
        <v>488</v>
      </c>
      <c r="D30" s="85">
        <v>57191085</v>
      </c>
      <c r="E30" s="86">
        <v>1650000</v>
      </c>
      <c r="F30" s="87">
        <f t="shared" si="0"/>
        <v>58841085</v>
      </c>
      <c r="G30" s="85">
        <v>60683288</v>
      </c>
      <c r="H30" s="86">
        <v>3232000</v>
      </c>
      <c r="I30" s="87">
        <f t="shared" si="1"/>
        <v>63915288</v>
      </c>
      <c r="J30" s="85">
        <v>13575148</v>
      </c>
      <c r="K30" s="86">
        <v>0</v>
      </c>
      <c r="L30" s="86">
        <f t="shared" si="2"/>
        <v>13575148</v>
      </c>
      <c r="M30" s="104">
        <f t="shared" si="3"/>
        <v>0.23070866215332364</v>
      </c>
      <c r="N30" s="85">
        <v>31583321</v>
      </c>
      <c r="O30" s="86">
        <v>986823</v>
      </c>
      <c r="P30" s="86">
        <f t="shared" si="4"/>
        <v>32570144</v>
      </c>
      <c r="Q30" s="104">
        <f t="shared" si="5"/>
        <v>0.5535272505597068</v>
      </c>
      <c r="R30" s="85">
        <v>13022747</v>
      </c>
      <c r="S30" s="86">
        <v>2024166</v>
      </c>
      <c r="T30" s="86">
        <f t="shared" si="6"/>
        <v>15046913</v>
      </c>
      <c r="U30" s="104">
        <f t="shared" si="7"/>
        <v>0.23541962292339197</v>
      </c>
      <c r="V30" s="85">
        <v>19443958</v>
      </c>
      <c r="W30" s="86">
        <v>552512</v>
      </c>
      <c r="X30" s="86">
        <f t="shared" si="8"/>
        <v>19996470</v>
      </c>
      <c r="Y30" s="104">
        <f t="shared" si="9"/>
        <v>0.31285895167991734</v>
      </c>
      <c r="Z30" s="85">
        <f t="shared" si="10"/>
        <v>77625174</v>
      </c>
      <c r="AA30" s="86">
        <f t="shared" si="11"/>
        <v>3563501</v>
      </c>
      <c r="AB30" s="86">
        <f t="shared" si="12"/>
        <v>81188675</v>
      </c>
      <c r="AC30" s="104">
        <f t="shared" si="13"/>
        <v>1.2702543873384409</v>
      </c>
      <c r="AD30" s="85">
        <v>11972840</v>
      </c>
      <c r="AE30" s="86">
        <v>0</v>
      </c>
      <c r="AF30" s="86">
        <f t="shared" si="14"/>
        <v>11972840</v>
      </c>
      <c r="AG30" s="86">
        <v>51265760</v>
      </c>
      <c r="AH30" s="86">
        <v>52031482</v>
      </c>
      <c r="AI30" s="87">
        <v>56479286</v>
      </c>
      <c r="AJ30" s="124">
        <f t="shared" si="15"/>
        <v>1.0854829389637604</v>
      </c>
      <c r="AK30" s="125">
        <f t="shared" si="16"/>
        <v>0.6701526120786714</v>
      </c>
    </row>
    <row r="31" spans="1:37" ht="16.5">
      <c r="A31" s="65"/>
      <c r="B31" s="66" t="s">
        <v>489</v>
      </c>
      <c r="C31" s="67"/>
      <c r="D31" s="88">
        <f>SUM(D22:D30)</f>
        <v>972498996</v>
      </c>
      <c r="E31" s="89">
        <f>SUM(E22:E30)</f>
        <v>270545085</v>
      </c>
      <c r="F31" s="90">
        <f t="shared" si="0"/>
        <v>1243044081</v>
      </c>
      <c r="G31" s="88">
        <f>SUM(G22:G30)</f>
        <v>845976934</v>
      </c>
      <c r="H31" s="89">
        <f>SUM(H22:H30)</f>
        <v>193070682</v>
      </c>
      <c r="I31" s="90">
        <f t="shared" si="1"/>
        <v>1039047616</v>
      </c>
      <c r="J31" s="88">
        <f>SUM(J22:J30)</f>
        <v>256995224</v>
      </c>
      <c r="K31" s="89">
        <f>SUM(K22:K30)</f>
        <v>21726765</v>
      </c>
      <c r="L31" s="89">
        <f t="shared" si="2"/>
        <v>278721989</v>
      </c>
      <c r="M31" s="105">
        <f t="shared" si="3"/>
        <v>0.22422534587492235</v>
      </c>
      <c r="N31" s="88">
        <f>SUM(N22:N30)</f>
        <v>237549232</v>
      </c>
      <c r="O31" s="89">
        <f>SUM(O22:O30)</f>
        <v>41643810</v>
      </c>
      <c r="P31" s="89">
        <f t="shared" si="4"/>
        <v>279193042</v>
      </c>
      <c r="Q31" s="105">
        <f t="shared" si="5"/>
        <v>0.2246042970377975</v>
      </c>
      <c r="R31" s="88">
        <f>SUM(R22:R30)</f>
        <v>157622425</v>
      </c>
      <c r="S31" s="89">
        <f>SUM(S22:S30)</f>
        <v>26799383</v>
      </c>
      <c r="T31" s="89">
        <f t="shared" si="6"/>
        <v>184421808</v>
      </c>
      <c r="U31" s="105">
        <f t="shared" si="7"/>
        <v>0.17749119978732525</v>
      </c>
      <c r="V31" s="88">
        <f>SUM(V22:V30)</f>
        <v>103001643</v>
      </c>
      <c r="W31" s="89">
        <f>SUM(W22:W30)</f>
        <v>51673244</v>
      </c>
      <c r="X31" s="89">
        <f t="shared" si="8"/>
        <v>154674887</v>
      </c>
      <c r="Y31" s="105">
        <f t="shared" si="9"/>
        <v>0.14886217399299628</v>
      </c>
      <c r="Z31" s="88">
        <f t="shared" si="10"/>
        <v>755168524</v>
      </c>
      <c r="AA31" s="89">
        <f t="shared" si="11"/>
        <v>141843202</v>
      </c>
      <c r="AB31" s="89">
        <f t="shared" si="12"/>
        <v>897011726</v>
      </c>
      <c r="AC31" s="105">
        <f t="shared" si="13"/>
        <v>0.8633018469867698</v>
      </c>
      <c r="AD31" s="88">
        <f>SUM(AD22:AD30)</f>
        <v>170384667</v>
      </c>
      <c r="AE31" s="89">
        <f>SUM(AE22:AE30)</f>
        <v>40754155</v>
      </c>
      <c r="AF31" s="89">
        <f t="shared" si="14"/>
        <v>211138822</v>
      </c>
      <c r="AG31" s="89">
        <f>SUM(AG22:AG30)</f>
        <v>1109432270</v>
      </c>
      <c r="AH31" s="89">
        <f>SUM(AH22:AH30)</f>
        <v>1224398965</v>
      </c>
      <c r="AI31" s="90">
        <f>SUM(AI22:AI30)</f>
        <v>997135895</v>
      </c>
      <c r="AJ31" s="126">
        <f t="shared" si="15"/>
        <v>0.8143880577357397</v>
      </c>
      <c r="AK31" s="127">
        <f t="shared" si="16"/>
        <v>-0.267425641884087</v>
      </c>
    </row>
    <row r="32" spans="1:37" ht="12.75">
      <c r="A32" s="62" t="s">
        <v>97</v>
      </c>
      <c r="B32" s="63" t="s">
        <v>490</v>
      </c>
      <c r="C32" s="64" t="s">
        <v>491</v>
      </c>
      <c r="D32" s="85">
        <v>231731750</v>
      </c>
      <c r="E32" s="86">
        <v>26434200</v>
      </c>
      <c r="F32" s="87">
        <f t="shared" si="0"/>
        <v>258165950</v>
      </c>
      <c r="G32" s="85">
        <v>234009550</v>
      </c>
      <c r="H32" s="86">
        <v>26434200</v>
      </c>
      <c r="I32" s="87">
        <f t="shared" si="1"/>
        <v>260443750</v>
      </c>
      <c r="J32" s="85">
        <v>81942348</v>
      </c>
      <c r="K32" s="86">
        <v>6834796</v>
      </c>
      <c r="L32" s="86">
        <f t="shared" si="2"/>
        <v>88777144</v>
      </c>
      <c r="M32" s="104">
        <f t="shared" si="3"/>
        <v>0.3438762702827387</v>
      </c>
      <c r="N32" s="85">
        <v>57236350</v>
      </c>
      <c r="O32" s="86">
        <v>4629044</v>
      </c>
      <c r="P32" s="86">
        <f t="shared" si="4"/>
        <v>61865394</v>
      </c>
      <c r="Q32" s="104">
        <f t="shared" si="5"/>
        <v>0.23963421202524965</v>
      </c>
      <c r="R32" s="85">
        <v>55002230</v>
      </c>
      <c r="S32" s="86">
        <v>446880</v>
      </c>
      <c r="T32" s="86">
        <f t="shared" si="6"/>
        <v>55449110</v>
      </c>
      <c r="U32" s="104">
        <f t="shared" si="7"/>
        <v>0.2129024405461832</v>
      </c>
      <c r="V32" s="85">
        <v>204383</v>
      </c>
      <c r="W32" s="86">
        <v>0</v>
      </c>
      <c r="X32" s="86">
        <f t="shared" si="8"/>
        <v>204383</v>
      </c>
      <c r="Y32" s="104">
        <f t="shared" si="9"/>
        <v>0.0007847491060929663</v>
      </c>
      <c r="Z32" s="85">
        <f t="shared" si="10"/>
        <v>194385311</v>
      </c>
      <c r="AA32" s="86">
        <f t="shared" si="11"/>
        <v>11910720</v>
      </c>
      <c r="AB32" s="86">
        <f t="shared" si="12"/>
        <v>206296031</v>
      </c>
      <c r="AC32" s="104">
        <f t="shared" si="13"/>
        <v>0.7920943812243527</v>
      </c>
      <c r="AD32" s="85">
        <v>22870601</v>
      </c>
      <c r="AE32" s="86">
        <v>5026758</v>
      </c>
      <c r="AF32" s="86">
        <f t="shared" si="14"/>
        <v>27897359</v>
      </c>
      <c r="AG32" s="86">
        <v>246914535</v>
      </c>
      <c r="AH32" s="86">
        <v>249518071</v>
      </c>
      <c r="AI32" s="87">
        <v>227933830</v>
      </c>
      <c r="AJ32" s="124">
        <f t="shared" si="15"/>
        <v>0.9134962813975906</v>
      </c>
      <c r="AK32" s="125">
        <f t="shared" si="16"/>
        <v>-0.9926737509453852</v>
      </c>
    </row>
    <row r="33" spans="1:37" ht="12.75">
      <c r="A33" s="62" t="s">
        <v>97</v>
      </c>
      <c r="B33" s="63" t="s">
        <v>492</v>
      </c>
      <c r="C33" s="64" t="s">
        <v>493</v>
      </c>
      <c r="D33" s="85">
        <v>45259377</v>
      </c>
      <c r="E33" s="86">
        <v>14567000</v>
      </c>
      <c r="F33" s="87">
        <f t="shared" si="0"/>
        <v>59826377</v>
      </c>
      <c r="G33" s="85">
        <v>47169645</v>
      </c>
      <c r="H33" s="86">
        <v>19067000</v>
      </c>
      <c r="I33" s="87">
        <f t="shared" si="1"/>
        <v>66236645</v>
      </c>
      <c r="J33" s="85">
        <v>22908212</v>
      </c>
      <c r="K33" s="86">
        <v>7034399</v>
      </c>
      <c r="L33" s="86">
        <f t="shared" si="2"/>
        <v>29942611</v>
      </c>
      <c r="M33" s="104">
        <f t="shared" si="3"/>
        <v>0.5004917981244293</v>
      </c>
      <c r="N33" s="85">
        <v>9726032</v>
      </c>
      <c r="O33" s="86">
        <v>634654</v>
      </c>
      <c r="P33" s="86">
        <f t="shared" si="4"/>
        <v>10360686</v>
      </c>
      <c r="Q33" s="104">
        <f t="shared" si="5"/>
        <v>0.17317923162888504</v>
      </c>
      <c r="R33" s="85">
        <v>7194331</v>
      </c>
      <c r="S33" s="86">
        <v>1803829</v>
      </c>
      <c r="T33" s="86">
        <f t="shared" si="6"/>
        <v>8998160</v>
      </c>
      <c r="U33" s="104">
        <f t="shared" si="7"/>
        <v>0.13584866805980284</v>
      </c>
      <c r="V33" s="85">
        <v>6797144</v>
      </c>
      <c r="W33" s="86">
        <v>6796414</v>
      </c>
      <c r="X33" s="86">
        <f t="shared" si="8"/>
        <v>13593558</v>
      </c>
      <c r="Y33" s="104">
        <f t="shared" si="9"/>
        <v>0.20522715182811568</v>
      </c>
      <c r="Z33" s="85">
        <f t="shared" si="10"/>
        <v>46625719</v>
      </c>
      <c r="AA33" s="86">
        <f t="shared" si="11"/>
        <v>16269296</v>
      </c>
      <c r="AB33" s="86">
        <f t="shared" si="12"/>
        <v>62895015</v>
      </c>
      <c r="AC33" s="104">
        <f t="shared" si="13"/>
        <v>0.949550131954902</v>
      </c>
      <c r="AD33" s="85">
        <v>7465599</v>
      </c>
      <c r="AE33" s="86">
        <v>932460</v>
      </c>
      <c r="AF33" s="86">
        <f t="shared" si="14"/>
        <v>8398059</v>
      </c>
      <c r="AG33" s="86">
        <v>63217967</v>
      </c>
      <c r="AH33" s="86">
        <v>84013573</v>
      </c>
      <c r="AI33" s="87">
        <v>65893063</v>
      </c>
      <c r="AJ33" s="124">
        <f t="shared" si="15"/>
        <v>0.7843144940401475</v>
      </c>
      <c r="AK33" s="125">
        <f t="shared" si="16"/>
        <v>0.6186547391486532</v>
      </c>
    </row>
    <row r="34" spans="1:37" ht="12.75">
      <c r="A34" s="62" t="s">
        <v>97</v>
      </c>
      <c r="B34" s="63" t="s">
        <v>494</v>
      </c>
      <c r="C34" s="64" t="s">
        <v>495</v>
      </c>
      <c r="D34" s="85">
        <v>229543696</v>
      </c>
      <c r="E34" s="86">
        <v>20829000</v>
      </c>
      <c r="F34" s="87">
        <f t="shared" si="0"/>
        <v>250372696</v>
      </c>
      <c r="G34" s="85">
        <v>229543696</v>
      </c>
      <c r="H34" s="86">
        <v>20829000</v>
      </c>
      <c r="I34" s="87">
        <f t="shared" si="1"/>
        <v>250372696</v>
      </c>
      <c r="J34" s="85">
        <v>57024147</v>
      </c>
      <c r="K34" s="86">
        <v>0</v>
      </c>
      <c r="L34" s="86">
        <f t="shared" si="2"/>
        <v>57024147</v>
      </c>
      <c r="M34" s="104">
        <f t="shared" si="3"/>
        <v>0.22775705143183825</v>
      </c>
      <c r="N34" s="85">
        <v>8522332</v>
      </c>
      <c r="O34" s="86">
        <v>0</v>
      </c>
      <c r="P34" s="86">
        <f t="shared" si="4"/>
        <v>8522332</v>
      </c>
      <c r="Q34" s="104">
        <f t="shared" si="5"/>
        <v>0.03403858382385274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65546479</v>
      </c>
      <c r="AA34" s="86">
        <f t="shared" si="11"/>
        <v>0</v>
      </c>
      <c r="AB34" s="86">
        <f t="shared" si="12"/>
        <v>65546479</v>
      </c>
      <c r="AC34" s="104">
        <f t="shared" si="13"/>
        <v>0.261795635255691</v>
      </c>
      <c r="AD34" s="85">
        <v>22553700</v>
      </c>
      <c r="AE34" s="86">
        <v>2086858</v>
      </c>
      <c r="AF34" s="86">
        <f t="shared" si="14"/>
        <v>24640558</v>
      </c>
      <c r="AG34" s="86">
        <v>265428103</v>
      </c>
      <c r="AH34" s="86">
        <v>237952565</v>
      </c>
      <c r="AI34" s="87">
        <v>134231158</v>
      </c>
      <c r="AJ34" s="124">
        <f t="shared" si="15"/>
        <v>0.5641088928795536</v>
      </c>
      <c r="AK34" s="125">
        <f t="shared" si="16"/>
        <v>-1</v>
      </c>
    </row>
    <row r="35" spans="1:37" ht="12.75">
      <c r="A35" s="62" t="s">
        <v>97</v>
      </c>
      <c r="B35" s="63" t="s">
        <v>496</v>
      </c>
      <c r="C35" s="64" t="s">
        <v>497</v>
      </c>
      <c r="D35" s="85">
        <v>97467439</v>
      </c>
      <c r="E35" s="86">
        <v>17275000</v>
      </c>
      <c r="F35" s="87">
        <f t="shared" si="0"/>
        <v>114742439</v>
      </c>
      <c r="G35" s="85">
        <v>98757356</v>
      </c>
      <c r="H35" s="86">
        <v>11575000</v>
      </c>
      <c r="I35" s="87">
        <f t="shared" si="1"/>
        <v>110332356</v>
      </c>
      <c r="J35" s="85">
        <v>22478207</v>
      </c>
      <c r="K35" s="86">
        <v>4188543</v>
      </c>
      <c r="L35" s="86">
        <f t="shared" si="2"/>
        <v>26666750</v>
      </c>
      <c r="M35" s="104">
        <f t="shared" si="3"/>
        <v>0.2324052916462757</v>
      </c>
      <c r="N35" s="85">
        <v>19297432</v>
      </c>
      <c r="O35" s="86">
        <v>14309862</v>
      </c>
      <c r="P35" s="86">
        <f t="shared" si="4"/>
        <v>33607294</v>
      </c>
      <c r="Q35" s="104">
        <f t="shared" si="5"/>
        <v>0.2928933208400773</v>
      </c>
      <c r="R35" s="85">
        <v>22762293</v>
      </c>
      <c r="S35" s="86">
        <v>6014626</v>
      </c>
      <c r="T35" s="86">
        <f t="shared" si="6"/>
        <v>28776919</v>
      </c>
      <c r="U35" s="104">
        <f t="shared" si="7"/>
        <v>0.26082030732671024</v>
      </c>
      <c r="V35" s="85">
        <v>13357208</v>
      </c>
      <c r="W35" s="86">
        <v>5991031</v>
      </c>
      <c r="X35" s="86">
        <f t="shared" si="8"/>
        <v>19348239</v>
      </c>
      <c r="Y35" s="104">
        <f t="shared" si="9"/>
        <v>0.1753632361480616</v>
      </c>
      <c r="Z35" s="85">
        <f t="shared" si="10"/>
        <v>77895140</v>
      </c>
      <c r="AA35" s="86">
        <f t="shared" si="11"/>
        <v>30504062</v>
      </c>
      <c r="AB35" s="86">
        <f t="shared" si="12"/>
        <v>108399202</v>
      </c>
      <c r="AC35" s="104">
        <f t="shared" si="13"/>
        <v>0.9824788115645786</v>
      </c>
      <c r="AD35" s="85">
        <v>4174514</v>
      </c>
      <c r="AE35" s="86">
        <v>3567733</v>
      </c>
      <c r="AF35" s="86">
        <f t="shared" si="14"/>
        <v>7742247</v>
      </c>
      <c r="AG35" s="86">
        <v>97477905</v>
      </c>
      <c r="AH35" s="86">
        <v>112686225</v>
      </c>
      <c r="AI35" s="87">
        <v>47561766</v>
      </c>
      <c r="AJ35" s="124">
        <f t="shared" si="15"/>
        <v>0.4220725825184045</v>
      </c>
      <c r="AK35" s="125">
        <f t="shared" si="16"/>
        <v>1.4990469820970578</v>
      </c>
    </row>
    <row r="36" spans="1:37" ht="12.75">
      <c r="A36" s="62" t="s">
        <v>97</v>
      </c>
      <c r="B36" s="63" t="s">
        <v>498</v>
      </c>
      <c r="C36" s="64" t="s">
        <v>499</v>
      </c>
      <c r="D36" s="85">
        <v>711777667</v>
      </c>
      <c r="E36" s="86">
        <v>104150203</v>
      </c>
      <c r="F36" s="87">
        <f t="shared" si="0"/>
        <v>815927870</v>
      </c>
      <c r="G36" s="85">
        <v>683657655</v>
      </c>
      <c r="H36" s="86">
        <v>140329715</v>
      </c>
      <c r="I36" s="87">
        <f t="shared" si="1"/>
        <v>823987370</v>
      </c>
      <c r="J36" s="85">
        <v>177333895</v>
      </c>
      <c r="K36" s="86">
        <v>11107504</v>
      </c>
      <c r="L36" s="86">
        <f t="shared" si="2"/>
        <v>188441399</v>
      </c>
      <c r="M36" s="104">
        <f t="shared" si="3"/>
        <v>0.230953502054048</v>
      </c>
      <c r="N36" s="85">
        <v>163550296</v>
      </c>
      <c r="O36" s="86">
        <v>18046022</v>
      </c>
      <c r="P36" s="86">
        <f t="shared" si="4"/>
        <v>181596318</v>
      </c>
      <c r="Q36" s="104">
        <f t="shared" si="5"/>
        <v>0.22256418082642526</v>
      </c>
      <c r="R36" s="85">
        <v>165650637</v>
      </c>
      <c r="S36" s="86">
        <v>11174963</v>
      </c>
      <c r="T36" s="86">
        <f t="shared" si="6"/>
        <v>176825600</v>
      </c>
      <c r="U36" s="104">
        <f t="shared" si="7"/>
        <v>0.2145974640363723</v>
      </c>
      <c r="V36" s="85">
        <v>130294928</v>
      </c>
      <c r="W36" s="86">
        <v>29126744</v>
      </c>
      <c r="X36" s="86">
        <f t="shared" si="8"/>
        <v>159421672</v>
      </c>
      <c r="Y36" s="104">
        <f t="shared" si="9"/>
        <v>0.1934758684468671</v>
      </c>
      <c r="Z36" s="85">
        <f t="shared" si="10"/>
        <v>636829756</v>
      </c>
      <c r="AA36" s="86">
        <f t="shared" si="11"/>
        <v>69455233</v>
      </c>
      <c r="AB36" s="86">
        <f t="shared" si="12"/>
        <v>706284989</v>
      </c>
      <c r="AC36" s="104">
        <f t="shared" si="13"/>
        <v>0.8571551151324079</v>
      </c>
      <c r="AD36" s="85">
        <v>121921823</v>
      </c>
      <c r="AE36" s="86">
        <v>25206087</v>
      </c>
      <c r="AF36" s="86">
        <f t="shared" si="14"/>
        <v>147127910</v>
      </c>
      <c r="AG36" s="86">
        <v>731737877</v>
      </c>
      <c r="AH36" s="86">
        <v>738502731</v>
      </c>
      <c r="AI36" s="87">
        <v>633372908</v>
      </c>
      <c r="AJ36" s="124">
        <f t="shared" si="15"/>
        <v>0.85764463882531</v>
      </c>
      <c r="AK36" s="125">
        <f t="shared" si="16"/>
        <v>0.08355832690072207</v>
      </c>
    </row>
    <row r="37" spans="1:37" ht="12.75">
      <c r="A37" s="62" t="s">
        <v>112</v>
      </c>
      <c r="B37" s="63" t="s">
        <v>500</v>
      </c>
      <c r="C37" s="64" t="s">
        <v>501</v>
      </c>
      <c r="D37" s="85">
        <v>74608000</v>
      </c>
      <c r="E37" s="86">
        <v>2904600</v>
      </c>
      <c r="F37" s="87">
        <f t="shared" si="0"/>
        <v>77512600</v>
      </c>
      <c r="G37" s="85">
        <v>74608000</v>
      </c>
      <c r="H37" s="86">
        <v>2904600</v>
      </c>
      <c r="I37" s="87">
        <f t="shared" si="1"/>
        <v>77512600</v>
      </c>
      <c r="J37" s="85">
        <v>27920050</v>
      </c>
      <c r="K37" s="86">
        <v>6798</v>
      </c>
      <c r="L37" s="86">
        <f t="shared" si="2"/>
        <v>27926848</v>
      </c>
      <c r="M37" s="104">
        <f t="shared" si="3"/>
        <v>0.36028784997535884</v>
      </c>
      <c r="N37" s="85">
        <v>23126658</v>
      </c>
      <c r="O37" s="86">
        <v>856426</v>
      </c>
      <c r="P37" s="86">
        <f t="shared" si="4"/>
        <v>23983084</v>
      </c>
      <c r="Q37" s="104">
        <f t="shared" si="5"/>
        <v>0.30940884449753975</v>
      </c>
      <c r="R37" s="85">
        <v>17564219</v>
      </c>
      <c r="S37" s="86">
        <v>1567579</v>
      </c>
      <c r="T37" s="86">
        <f t="shared" si="6"/>
        <v>19131798</v>
      </c>
      <c r="U37" s="104">
        <f t="shared" si="7"/>
        <v>0.24682178123298665</v>
      </c>
      <c r="V37" s="85">
        <v>1741792</v>
      </c>
      <c r="W37" s="86">
        <v>927509</v>
      </c>
      <c r="X37" s="86">
        <f t="shared" si="8"/>
        <v>2669301</v>
      </c>
      <c r="Y37" s="104">
        <f t="shared" si="9"/>
        <v>0.03443699475956167</v>
      </c>
      <c r="Z37" s="85">
        <f t="shared" si="10"/>
        <v>70352719</v>
      </c>
      <c r="AA37" s="86">
        <f t="shared" si="11"/>
        <v>3358312</v>
      </c>
      <c r="AB37" s="86">
        <f t="shared" si="12"/>
        <v>73711031</v>
      </c>
      <c r="AC37" s="104">
        <f t="shared" si="13"/>
        <v>0.9509554704654469</v>
      </c>
      <c r="AD37" s="85">
        <v>733946</v>
      </c>
      <c r="AE37" s="86">
        <v>29768</v>
      </c>
      <c r="AF37" s="86">
        <f t="shared" si="14"/>
        <v>763714</v>
      </c>
      <c r="AG37" s="86">
        <v>67345000</v>
      </c>
      <c r="AH37" s="86">
        <v>64619960</v>
      </c>
      <c r="AI37" s="87">
        <v>56726490</v>
      </c>
      <c r="AJ37" s="124">
        <f t="shared" si="15"/>
        <v>0.8778478043007145</v>
      </c>
      <c r="AK37" s="125">
        <f t="shared" si="16"/>
        <v>2.495157873235269</v>
      </c>
    </row>
    <row r="38" spans="1:37" ht="16.5">
      <c r="A38" s="65"/>
      <c r="B38" s="66" t="s">
        <v>502</v>
      </c>
      <c r="C38" s="67"/>
      <c r="D38" s="88">
        <f>SUM(D32:D37)</f>
        <v>1390387929</v>
      </c>
      <c r="E38" s="89">
        <f>SUM(E32:E37)</f>
        <v>186160003</v>
      </c>
      <c r="F38" s="90">
        <f t="shared" si="0"/>
        <v>1576547932</v>
      </c>
      <c r="G38" s="88">
        <f>SUM(G32:G37)</f>
        <v>1367745902</v>
      </c>
      <c r="H38" s="89">
        <f>SUM(H32:H37)</f>
        <v>221139515</v>
      </c>
      <c r="I38" s="90">
        <f t="shared" si="1"/>
        <v>1588885417</v>
      </c>
      <c r="J38" s="88">
        <f>SUM(J32:J37)</f>
        <v>389606859</v>
      </c>
      <c r="K38" s="89">
        <f>SUM(K32:K37)</f>
        <v>29172040</v>
      </c>
      <c r="L38" s="89">
        <f t="shared" si="2"/>
        <v>418778899</v>
      </c>
      <c r="M38" s="105">
        <f t="shared" si="3"/>
        <v>0.2656302992759246</v>
      </c>
      <c r="N38" s="88">
        <f>SUM(N32:N37)</f>
        <v>281459100</v>
      </c>
      <c r="O38" s="89">
        <f>SUM(O32:O37)</f>
        <v>38476008</v>
      </c>
      <c r="P38" s="89">
        <f t="shared" si="4"/>
        <v>319935108</v>
      </c>
      <c r="Q38" s="105">
        <f t="shared" si="5"/>
        <v>0.20293395557858623</v>
      </c>
      <c r="R38" s="88">
        <f>SUM(R32:R37)</f>
        <v>268173710</v>
      </c>
      <c r="S38" s="89">
        <f>SUM(S32:S37)</f>
        <v>21007877</v>
      </c>
      <c r="T38" s="89">
        <f t="shared" si="6"/>
        <v>289181587</v>
      </c>
      <c r="U38" s="105">
        <f t="shared" si="7"/>
        <v>0.18200279510778591</v>
      </c>
      <c r="V38" s="88">
        <f>SUM(V32:V37)</f>
        <v>152395455</v>
      </c>
      <c r="W38" s="89">
        <f>SUM(W32:W37)</f>
        <v>42841698</v>
      </c>
      <c r="X38" s="89">
        <f t="shared" si="8"/>
        <v>195237153</v>
      </c>
      <c r="Y38" s="105">
        <f t="shared" si="9"/>
        <v>0.12287679835883344</v>
      </c>
      <c r="Z38" s="88">
        <f t="shared" si="10"/>
        <v>1091635124</v>
      </c>
      <c r="AA38" s="89">
        <f t="shared" si="11"/>
        <v>131497623</v>
      </c>
      <c r="AB38" s="89">
        <f t="shared" si="12"/>
        <v>1223132747</v>
      </c>
      <c r="AC38" s="105">
        <f t="shared" si="13"/>
        <v>0.7698055088890026</v>
      </c>
      <c r="AD38" s="88">
        <f>SUM(AD32:AD37)</f>
        <v>179720183</v>
      </c>
      <c r="AE38" s="89">
        <f>SUM(AE32:AE37)</f>
        <v>36849664</v>
      </c>
      <c r="AF38" s="89">
        <f t="shared" si="14"/>
        <v>216569847</v>
      </c>
      <c r="AG38" s="89">
        <f>SUM(AG32:AG37)</f>
        <v>1472121387</v>
      </c>
      <c r="AH38" s="89">
        <f>SUM(AH32:AH37)</f>
        <v>1487293125</v>
      </c>
      <c r="AI38" s="90">
        <f>SUM(AI32:AI37)</f>
        <v>1165719215</v>
      </c>
      <c r="AJ38" s="126">
        <f t="shared" si="15"/>
        <v>0.7837857886958228</v>
      </c>
      <c r="AK38" s="127">
        <f t="shared" si="16"/>
        <v>-0.0985026045661841</v>
      </c>
    </row>
    <row r="39" spans="1:37" ht="12.75">
      <c r="A39" s="62" t="s">
        <v>97</v>
      </c>
      <c r="B39" s="63" t="s">
        <v>87</v>
      </c>
      <c r="C39" s="64" t="s">
        <v>88</v>
      </c>
      <c r="D39" s="85">
        <v>2056106926</v>
      </c>
      <c r="E39" s="86">
        <v>333241530</v>
      </c>
      <c r="F39" s="87">
        <f t="shared" si="0"/>
        <v>2389348456</v>
      </c>
      <c r="G39" s="85">
        <v>1983494754</v>
      </c>
      <c r="H39" s="86">
        <v>231112992</v>
      </c>
      <c r="I39" s="87">
        <f t="shared" si="1"/>
        <v>2214607746</v>
      </c>
      <c r="J39" s="85">
        <v>649592863</v>
      </c>
      <c r="K39" s="86">
        <v>18999004</v>
      </c>
      <c r="L39" s="86">
        <f t="shared" si="2"/>
        <v>668591867</v>
      </c>
      <c r="M39" s="104">
        <f t="shared" si="3"/>
        <v>0.27982183399037885</v>
      </c>
      <c r="N39" s="85">
        <v>399285613</v>
      </c>
      <c r="O39" s="86">
        <v>53370686</v>
      </c>
      <c r="P39" s="86">
        <f t="shared" si="4"/>
        <v>452656299</v>
      </c>
      <c r="Q39" s="104">
        <f t="shared" si="5"/>
        <v>0.18944758679434742</v>
      </c>
      <c r="R39" s="85">
        <v>451457456</v>
      </c>
      <c r="S39" s="86">
        <v>28312258</v>
      </c>
      <c r="T39" s="86">
        <f t="shared" si="6"/>
        <v>479769714</v>
      </c>
      <c r="U39" s="104">
        <f t="shared" si="7"/>
        <v>0.21663868685845372</v>
      </c>
      <c r="V39" s="85">
        <v>363397725</v>
      </c>
      <c r="W39" s="86">
        <v>80469690</v>
      </c>
      <c r="X39" s="86">
        <f t="shared" si="8"/>
        <v>443867415</v>
      </c>
      <c r="Y39" s="104">
        <f t="shared" si="9"/>
        <v>0.20042710308482772</v>
      </c>
      <c r="Z39" s="85">
        <f t="shared" si="10"/>
        <v>1863733657</v>
      </c>
      <c r="AA39" s="86">
        <f t="shared" si="11"/>
        <v>181151638</v>
      </c>
      <c r="AB39" s="86">
        <f t="shared" si="12"/>
        <v>2044885295</v>
      </c>
      <c r="AC39" s="104">
        <f t="shared" si="13"/>
        <v>0.9233622968642863</v>
      </c>
      <c r="AD39" s="85">
        <v>378814710</v>
      </c>
      <c r="AE39" s="86">
        <v>104047613</v>
      </c>
      <c r="AF39" s="86">
        <f t="shared" si="14"/>
        <v>482862323</v>
      </c>
      <c r="AG39" s="86">
        <v>2176794110</v>
      </c>
      <c r="AH39" s="86">
        <v>2204055816</v>
      </c>
      <c r="AI39" s="87">
        <v>2138305921</v>
      </c>
      <c r="AJ39" s="124">
        <f t="shared" si="15"/>
        <v>0.9701686797028012</v>
      </c>
      <c r="AK39" s="125">
        <f t="shared" si="16"/>
        <v>-0.08075781882861877</v>
      </c>
    </row>
    <row r="40" spans="1:37" ht="12.75">
      <c r="A40" s="62" t="s">
        <v>97</v>
      </c>
      <c r="B40" s="63" t="s">
        <v>503</v>
      </c>
      <c r="C40" s="64" t="s">
        <v>504</v>
      </c>
      <c r="D40" s="85">
        <v>176831728</v>
      </c>
      <c r="E40" s="86">
        <v>32710000</v>
      </c>
      <c r="F40" s="87">
        <f t="shared" si="0"/>
        <v>209541728</v>
      </c>
      <c r="G40" s="85">
        <v>176831728</v>
      </c>
      <c r="H40" s="86">
        <v>32710000</v>
      </c>
      <c r="I40" s="87">
        <f t="shared" si="1"/>
        <v>209541728</v>
      </c>
      <c r="J40" s="85">
        <v>60114781</v>
      </c>
      <c r="K40" s="86">
        <v>2068582</v>
      </c>
      <c r="L40" s="86">
        <f t="shared" si="2"/>
        <v>62183363</v>
      </c>
      <c r="M40" s="104">
        <f t="shared" si="3"/>
        <v>0.29675885368283306</v>
      </c>
      <c r="N40" s="85">
        <v>49473336</v>
      </c>
      <c r="O40" s="86">
        <v>5104779</v>
      </c>
      <c r="P40" s="86">
        <f t="shared" si="4"/>
        <v>54578115</v>
      </c>
      <c r="Q40" s="104">
        <f t="shared" si="5"/>
        <v>0.2604641830576104</v>
      </c>
      <c r="R40" s="85">
        <v>41924551</v>
      </c>
      <c r="S40" s="86">
        <v>7578824</v>
      </c>
      <c r="T40" s="86">
        <f t="shared" si="6"/>
        <v>49503375</v>
      </c>
      <c r="U40" s="104">
        <f t="shared" si="7"/>
        <v>0.23624590420481786</v>
      </c>
      <c r="V40" s="85">
        <v>23714714</v>
      </c>
      <c r="W40" s="86">
        <v>15746090</v>
      </c>
      <c r="X40" s="86">
        <f t="shared" si="8"/>
        <v>39460804</v>
      </c>
      <c r="Y40" s="104">
        <f t="shared" si="9"/>
        <v>0.18831955036659812</v>
      </c>
      <c r="Z40" s="85">
        <f t="shared" si="10"/>
        <v>175227382</v>
      </c>
      <c r="AA40" s="86">
        <f t="shared" si="11"/>
        <v>30498275</v>
      </c>
      <c r="AB40" s="86">
        <f t="shared" si="12"/>
        <v>205725657</v>
      </c>
      <c r="AC40" s="104">
        <f t="shared" si="13"/>
        <v>0.9817884913118594</v>
      </c>
      <c r="AD40" s="85">
        <v>19819780</v>
      </c>
      <c r="AE40" s="86">
        <v>3501258</v>
      </c>
      <c r="AF40" s="86">
        <f t="shared" si="14"/>
        <v>23321038</v>
      </c>
      <c r="AG40" s="86">
        <v>197966351</v>
      </c>
      <c r="AH40" s="86">
        <v>197966351</v>
      </c>
      <c r="AI40" s="87">
        <v>185883411</v>
      </c>
      <c r="AJ40" s="124">
        <f t="shared" si="15"/>
        <v>0.9389646778911432</v>
      </c>
      <c r="AK40" s="125">
        <f t="shared" si="16"/>
        <v>0.6920689379263478</v>
      </c>
    </row>
    <row r="41" spans="1:37" ht="12.75">
      <c r="A41" s="62" t="s">
        <v>97</v>
      </c>
      <c r="B41" s="63" t="s">
        <v>505</v>
      </c>
      <c r="C41" s="64" t="s">
        <v>506</v>
      </c>
      <c r="D41" s="85">
        <v>116615264</v>
      </c>
      <c r="E41" s="86">
        <v>30166000</v>
      </c>
      <c r="F41" s="87">
        <f t="shared" si="0"/>
        <v>146781264</v>
      </c>
      <c r="G41" s="85">
        <v>115062486</v>
      </c>
      <c r="H41" s="86">
        <v>30166000</v>
      </c>
      <c r="I41" s="87">
        <f t="shared" si="1"/>
        <v>145228486</v>
      </c>
      <c r="J41" s="85">
        <v>35505384</v>
      </c>
      <c r="K41" s="86">
        <v>544521</v>
      </c>
      <c r="L41" s="86">
        <f t="shared" si="2"/>
        <v>36049905</v>
      </c>
      <c r="M41" s="104">
        <f t="shared" si="3"/>
        <v>0.2456029061038744</v>
      </c>
      <c r="N41" s="85">
        <v>26858177</v>
      </c>
      <c r="O41" s="86">
        <v>2718604</v>
      </c>
      <c r="P41" s="86">
        <f t="shared" si="4"/>
        <v>29576781</v>
      </c>
      <c r="Q41" s="104">
        <f t="shared" si="5"/>
        <v>0.20150242744877847</v>
      </c>
      <c r="R41" s="85">
        <v>24948251</v>
      </c>
      <c r="S41" s="86">
        <v>11381580</v>
      </c>
      <c r="T41" s="86">
        <f t="shared" si="6"/>
        <v>36329831</v>
      </c>
      <c r="U41" s="104">
        <f t="shared" si="7"/>
        <v>0.2501563708376055</v>
      </c>
      <c r="V41" s="85">
        <v>13755129</v>
      </c>
      <c r="W41" s="86">
        <v>7779809</v>
      </c>
      <c r="X41" s="86">
        <f t="shared" si="8"/>
        <v>21534938</v>
      </c>
      <c r="Y41" s="104">
        <f t="shared" si="9"/>
        <v>0.1482831543117512</v>
      </c>
      <c r="Z41" s="85">
        <f t="shared" si="10"/>
        <v>101066941</v>
      </c>
      <c r="AA41" s="86">
        <f t="shared" si="11"/>
        <v>22424514</v>
      </c>
      <c r="AB41" s="86">
        <f t="shared" si="12"/>
        <v>123491455</v>
      </c>
      <c r="AC41" s="104">
        <f t="shared" si="13"/>
        <v>0.8503252936204265</v>
      </c>
      <c r="AD41" s="85">
        <v>22972695</v>
      </c>
      <c r="AE41" s="86">
        <v>3167792</v>
      </c>
      <c r="AF41" s="86">
        <f t="shared" si="14"/>
        <v>26140487</v>
      </c>
      <c r="AG41" s="86">
        <v>136921212</v>
      </c>
      <c r="AH41" s="86">
        <v>136921212</v>
      </c>
      <c r="AI41" s="87">
        <v>120498702</v>
      </c>
      <c r="AJ41" s="124">
        <f t="shared" si="15"/>
        <v>0.8800586865970774</v>
      </c>
      <c r="AK41" s="125">
        <f t="shared" si="16"/>
        <v>-0.17618451408345992</v>
      </c>
    </row>
    <row r="42" spans="1:37" ht="12.75">
      <c r="A42" s="62" t="s">
        <v>97</v>
      </c>
      <c r="B42" s="63" t="s">
        <v>507</v>
      </c>
      <c r="C42" s="64" t="s">
        <v>508</v>
      </c>
      <c r="D42" s="85">
        <v>314127620</v>
      </c>
      <c r="E42" s="86">
        <v>68891174</v>
      </c>
      <c r="F42" s="87">
        <f t="shared" si="0"/>
        <v>383018794</v>
      </c>
      <c r="G42" s="85">
        <v>314127620</v>
      </c>
      <c r="H42" s="86">
        <v>69306424</v>
      </c>
      <c r="I42" s="87">
        <f t="shared" si="1"/>
        <v>383434044</v>
      </c>
      <c r="J42" s="85">
        <v>107535773</v>
      </c>
      <c r="K42" s="86">
        <v>4704671</v>
      </c>
      <c r="L42" s="86">
        <f t="shared" si="2"/>
        <v>112240444</v>
      </c>
      <c r="M42" s="104">
        <f t="shared" si="3"/>
        <v>0.2930416098589669</v>
      </c>
      <c r="N42" s="85">
        <v>187688326</v>
      </c>
      <c r="O42" s="86">
        <v>15313661</v>
      </c>
      <c r="P42" s="86">
        <f t="shared" si="4"/>
        <v>203001987</v>
      </c>
      <c r="Q42" s="104">
        <f t="shared" si="5"/>
        <v>0.530005290027622</v>
      </c>
      <c r="R42" s="85">
        <v>172961779</v>
      </c>
      <c r="S42" s="86">
        <v>12590053</v>
      </c>
      <c r="T42" s="86">
        <f t="shared" si="6"/>
        <v>185551832</v>
      </c>
      <c r="U42" s="104">
        <f t="shared" si="7"/>
        <v>0.4839211199514668</v>
      </c>
      <c r="V42" s="85">
        <v>66359664</v>
      </c>
      <c r="W42" s="86">
        <v>9238536</v>
      </c>
      <c r="X42" s="86">
        <f t="shared" si="8"/>
        <v>75598200</v>
      </c>
      <c r="Y42" s="104">
        <f t="shared" si="9"/>
        <v>0.19716089685557497</v>
      </c>
      <c r="Z42" s="85">
        <f t="shared" si="10"/>
        <v>534545542</v>
      </c>
      <c r="AA42" s="86">
        <f t="shared" si="11"/>
        <v>41846921</v>
      </c>
      <c r="AB42" s="86">
        <f t="shared" si="12"/>
        <v>576392463</v>
      </c>
      <c r="AC42" s="104">
        <f t="shared" si="13"/>
        <v>1.503237576369197</v>
      </c>
      <c r="AD42" s="85">
        <v>141311007</v>
      </c>
      <c r="AE42" s="86">
        <v>6737727</v>
      </c>
      <c r="AF42" s="86">
        <f t="shared" si="14"/>
        <v>148048734</v>
      </c>
      <c r="AG42" s="86">
        <v>341249266</v>
      </c>
      <c r="AH42" s="86">
        <v>353422330</v>
      </c>
      <c r="AI42" s="87">
        <v>338136319</v>
      </c>
      <c r="AJ42" s="124">
        <f t="shared" si="15"/>
        <v>0.9567485987656751</v>
      </c>
      <c r="AK42" s="125">
        <f t="shared" si="16"/>
        <v>-0.48936949369658234</v>
      </c>
    </row>
    <row r="43" spans="1:37" ht="12.75">
      <c r="A43" s="62" t="s">
        <v>112</v>
      </c>
      <c r="B43" s="63" t="s">
        <v>509</v>
      </c>
      <c r="C43" s="64" t="s">
        <v>510</v>
      </c>
      <c r="D43" s="85">
        <v>127618860</v>
      </c>
      <c r="E43" s="86">
        <v>8049650</v>
      </c>
      <c r="F43" s="87">
        <f t="shared" si="0"/>
        <v>135668510</v>
      </c>
      <c r="G43" s="85">
        <v>127918860</v>
      </c>
      <c r="H43" s="86">
        <v>11129680</v>
      </c>
      <c r="I43" s="87">
        <f t="shared" si="1"/>
        <v>139048540</v>
      </c>
      <c r="J43" s="85">
        <v>55951845</v>
      </c>
      <c r="K43" s="86">
        <v>3667571</v>
      </c>
      <c r="L43" s="86">
        <f t="shared" si="2"/>
        <v>59619416</v>
      </c>
      <c r="M43" s="104">
        <f t="shared" si="3"/>
        <v>0.43944918389683796</v>
      </c>
      <c r="N43" s="85">
        <v>-3445157</v>
      </c>
      <c r="O43" s="86">
        <v>1165328</v>
      </c>
      <c r="P43" s="86">
        <f t="shared" si="4"/>
        <v>-2279829</v>
      </c>
      <c r="Q43" s="104">
        <f t="shared" si="5"/>
        <v>-0.016804408038387095</v>
      </c>
      <c r="R43" s="85">
        <v>40465385</v>
      </c>
      <c r="S43" s="86">
        <v>120368</v>
      </c>
      <c r="T43" s="86">
        <f t="shared" si="6"/>
        <v>40585753</v>
      </c>
      <c r="U43" s="104">
        <f t="shared" si="7"/>
        <v>0.29188190685065807</v>
      </c>
      <c r="V43" s="85">
        <v>33260804</v>
      </c>
      <c r="W43" s="86">
        <v>1963749</v>
      </c>
      <c r="X43" s="86">
        <f t="shared" si="8"/>
        <v>35224553</v>
      </c>
      <c r="Y43" s="104">
        <f t="shared" si="9"/>
        <v>0.253325586877791</v>
      </c>
      <c r="Z43" s="85">
        <f t="shared" si="10"/>
        <v>126232877</v>
      </c>
      <c r="AA43" s="86">
        <f t="shared" si="11"/>
        <v>6917016</v>
      </c>
      <c r="AB43" s="86">
        <f t="shared" si="12"/>
        <v>133149893</v>
      </c>
      <c r="AC43" s="104">
        <f t="shared" si="13"/>
        <v>0.9575785045999045</v>
      </c>
      <c r="AD43" s="85">
        <v>32883536</v>
      </c>
      <c r="AE43" s="86">
        <v>1504593</v>
      </c>
      <c r="AF43" s="86">
        <f t="shared" si="14"/>
        <v>34388129</v>
      </c>
      <c r="AG43" s="86">
        <v>135645160</v>
      </c>
      <c r="AH43" s="86">
        <v>139736880</v>
      </c>
      <c r="AI43" s="87">
        <v>127711379</v>
      </c>
      <c r="AJ43" s="124">
        <f t="shared" si="15"/>
        <v>0.9139418240911061</v>
      </c>
      <c r="AK43" s="125">
        <f t="shared" si="16"/>
        <v>0.02432304473441982</v>
      </c>
    </row>
    <row r="44" spans="1:37" ht="16.5">
      <c r="A44" s="65"/>
      <c r="B44" s="66" t="s">
        <v>511</v>
      </c>
      <c r="C44" s="67"/>
      <c r="D44" s="88">
        <f>SUM(D39:D43)</f>
        <v>2791300398</v>
      </c>
      <c r="E44" s="89">
        <f>SUM(E39:E43)</f>
        <v>473058354</v>
      </c>
      <c r="F44" s="90">
        <f t="shared" si="0"/>
        <v>3264358752</v>
      </c>
      <c r="G44" s="88">
        <f>SUM(G39:G43)</f>
        <v>2717435448</v>
      </c>
      <c r="H44" s="89">
        <f>SUM(H39:H43)</f>
        <v>374425096</v>
      </c>
      <c r="I44" s="90">
        <f t="shared" si="1"/>
        <v>3091860544</v>
      </c>
      <c r="J44" s="88">
        <f>SUM(J39:J43)</f>
        <v>908700646</v>
      </c>
      <c r="K44" s="89">
        <f>SUM(K39:K43)</f>
        <v>29984349</v>
      </c>
      <c r="L44" s="89">
        <f t="shared" si="2"/>
        <v>938684995</v>
      </c>
      <c r="M44" s="105">
        <f t="shared" si="3"/>
        <v>0.2875557088891926</v>
      </c>
      <c r="N44" s="88">
        <f>SUM(N39:N43)</f>
        <v>659860295</v>
      </c>
      <c r="O44" s="89">
        <f>SUM(O39:O43)</f>
        <v>77673058</v>
      </c>
      <c r="P44" s="89">
        <f t="shared" si="4"/>
        <v>737533353</v>
      </c>
      <c r="Q44" s="105">
        <f t="shared" si="5"/>
        <v>0.2259351404155961</v>
      </c>
      <c r="R44" s="88">
        <f>SUM(R39:R43)</f>
        <v>731757422</v>
      </c>
      <c r="S44" s="89">
        <f>SUM(S39:S43)</f>
        <v>59983083</v>
      </c>
      <c r="T44" s="89">
        <f t="shared" si="6"/>
        <v>791740505</v>
      </c>
      <c r="U44" s="105">
        <f t="shared" si="7"/>
        <v>0.25607251482814614</v>
      </c>
      <c r="V44" s="88">
        <f>SUM(V39:V43)</f>
        <v>500488036</v>
      </c>
      <c r="W44" s="89">
        <f>SUM(W39:W43)</f>
        <v>115197874</v>
      </c>
      <c r="X44" s="89">
        <f t="shared" si="8"/>
        <v>615685910</v>
      </c>
      <c r="Y44" s="105">
        <f t="shared" si="9"/>
        <v>0.19913120311806665</v>
      </c>
      <c r="Z44" s="88">
        <f t="shared" si="10"/>
        <v>2800806399</v>
      </c>
      <c r="AA44" s="89">
        <f t="shared" si="11"/>
        <v>282838364</v>
      </c>
      <c r="AB44" s="89">
        <f t="shared" si="12"/>
        <v>3083644763</v>
      </c>
      <c r="AC44" s="105">
        <f t="shared" si="13"/>
        <v>0.9973427711621912</v>
      </c>
      <c r="AD44" s="88">
        <f>SUM(AD39:AD43)</f>
        <v>595801728</v>
      </c>
      <c r="AE44" s="89">
        <f>SUM(AE39:AE43)</f>
        <v>118958983</v>
      </c>
      <c r="AF44" s="89">
        <f t="shared" si="14"/>
        <v>714760711</v>
      </c>
      <c r="AG44" s="89">
        <f>SUM(AG39:AG43)</f>
        <v>2988576099</v>
      </c>
      <c r="AH44" s="89">
        <f>SUM(AH39:AH43)</f>
        <v>3032102589</v>
      </c>
      <c r="AI44" s="90">
        <f>SUM(AI39:AI43)</f>
        <v>2910535732</v>
      </c>
      <c r="AJ44" s="126">
        <f t="shared" si="15"/>
        <v>0.9599067467436538</v>
      </c>
      <c r="AK44" s="127">
        <f t="shared" si="16"/>
        <v>-0.1386125446953953</v>
      </c>
    </row>
    <row r="45" spans="1:37" ht="16.5">
      <c r="A45" s="68"/>
      <c r="B45" s="69" t="s">
        <v>512</v>
      </c>
      <c r="C45" s="70"/>
      <c r="D45" s="91">
        <f>SUM(D9:D12,D14:D20,D22:D30,D32:D37,D39:D43)</f>
        <v>6848702843</v>
      </c>
      <c r="E45" s="92">
        <f>SUM(E9:E12,E14:E20,E22:E30,E32:E37,E39:E43)</f>
        <v>1433466144</v>
      </c>
      <c r="F45" s="93">
        <f t="shared" si="0"/>
        <v>8282168987</v>
      </c>
      <c r="G45" s="91">
        <f>SUM(G9:G12,G14:G20,G22:G30,G32:G37,G39:G43)</f>
        <v>6592455931</v>
      </c>
      <c r="H45" s="92">
        <f>SUM(H9:H12,H14:H20,H22:H30,H32:H37,H39:H43)</f>
        <v>1320626698</v>
      </c>
      <c r="I45" s="93">
        <f t="shared" si="1"/>
        <v>7913082629</v>
      </c>
      <c r="J45" s="91">
        <f>SUM(J9:J12,J14:J20,J22:J30,J32:J37,J39:J43)</f>
        <v>2136709249</v>
      </c>
      <c r="K45" s="92">
        <f>SUM(K9:K12,K14:K20,K22:K30,K32:K37,K39:K43)</f>
        <v>145928485</v>
      </c>
      <c r="L45" s="92">
        <f t="shared" si="2"/>
        <v>2282637734</v>
      </c>
      <c r="M45" s="106">
        <f t="shared" si="3"/>
        <v>0.27560868868806143</v>
      </c>
      <c r="N45" s="91">
        <f>SUM(N9:N12,N14:N20,N22:N30,N32:N37,N39:N43)</f>
        <v>1618827828</v>
      </c>
      <c r="O45" s="92">
        <f>SUM(O9:O12,O14:O20,O22:O30,O32:O37,O39:O43)</f>
        <v>258080393</v>
      </c>
      <c r="P45" s="92">
        <f t="shared" si="4"/>
        <v>1876908221</v>
      </c>
      <c r="Q45" s="106">
        <f t="shared" si="5"/>
        <v>0.22662037250701655</v>
      </c>
      <c r="R45" s="91">
        <f>SUM(R9:R12,R14:R20,R22:R30,R32:R37,R39:R43)</f>
        <v>1529067852</v>
      </c>
      <c r="S45" s="92">
        <f>SUM(S9:S12,S14:S20,S22:S30,S32:S37,S39:S43)</f>
        <v>195140319</v>
      </c>
      <c r="T45" s="92">
        <f t="shared" si="6"/>
        <v>1724208171</v>
      </c>
      <c r="U45" s="106">
        <f t="shared" si="7"/>
        <v>0.2178933611385647</v>
      </c>
      <c r="V45" s="91">
        <f>SUM(V9:V12,V14:V20,V22:V30,V32:V37,V39:V43)</f>
        <v>961924749</v>
      </c>
      <c r="W45" s="92">
        <f>SUM(W9:W12,W14:W20,W22:W30,W32:W37,W39:W43)</f>
        <v>352300609</v>
      </c>
      <c r="X45" s="92">
        <f t="shared" si="8"/>
        <v>1314225358</v>
      </c>
      <c r="Y45" s="106">
        <f t="shared" si="9"/>
        <v>0.16608260264888483</v>
      </c>
      <c r="Z45" s="91">
        <f t="shared" si="10"/>
        <v>6246529678</v>
      </c>
      <c r="AA45" s="92">
        <f t="shared" si="11"/>
        <v>951449806</v>
      </c>
      <c r="AB45" s="92">
        <f t="shared" si="12"/>
        <v>7197979484</v>
      </c>
      <c r="AC45" s="106">
        <f t="shared" si="13"/>
        <v>0.9096302694503305</v>
      </c>
      <c r="AD45" s="91">
        <f>SUM(AD9:AD12,AD14:AD20,AD22:AD30,AD32:AD37,AD39:AD43)</f>
        <v>1096609017</v>
      </c>
      <c r="AE45" s="92">
        <f>SUM(AE9:AE12,AE14:AE20,AE22:AE30,AE32:AE37,AE39:AE43)</f>
        <v>342727309</v>
      </c>
      <c r="AF45" s="92">
        <f t="shared" si="14"/>
        <v>1439336326</v>
      </c>
      <c r="AG45" s="92">
        <f>SUM(AG9:AG12,AG14:AG20,AG22:AG30,AG32:AG37,AG39:AG43)</f>
        <v>7692865758</v>
      </c>
      <c r="AH45" s="92">
        <f>SUM(AH9:AH12,AH14:AH20,AH22:AH30,AH32:AH37,AH39:AH43)</f>
        <v>7883648631</v>
      </c>
      <c r="AI45" s="93">
        <f>SUM(AI9:AI12,AI14:AI20,AI22:AI30,AI32:AI37,AI39:AI43)</f>
        <v>11239710526</v>
      </c>
      <c r="AJ45" s="128">
        <f t="shared" si="15"/>
        <v>1.4256990705805088</v>
      </c>
      <c r="AK45" s="129">
        <f t="shared" si="16"/>
        <v>-0.08692267800097198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F26" sqref="F2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513</v>
      </c>
      <c r="C9" s="64" t="s">
        <v>514</v>
      </c>
      <c r="D9" s="85">
        <v>427897545</v>
      </c>
      <c r="E9" s="86">
        <v>197384000</v>
      </c>
      <c r="F9" s="87">
        <f>$D9+$E9</f>
        <v>625281545</v>
      </c>
      <c r="G9" s="85">
        <v>427897545</v>
      </c>
      <c r="H9" s="86">
        <v>173801126</v>
      </c>
      <c r="I9" s="87">
        <f>$G9+$H9</f>
        <v>601698671</v>
      </c>
      <c r="J9" s="85">
        <v>128669964</v>
      </c>
      <c r="K9" s="86">
        <v>11768797</v>
      </c>
      <c r="L9" s="86">
        <f>$J9+$K9</f>
        <v>140438761</v>
      </c>
      <c r="M9" s="104">
        <f>IF($F9=0,0,$L9/$F9)</f>
        <v>0.22460084120985851</v>
      </c>
      <c r="N9" s="85">
        <v>113355556</v>
      </c>
      <c r="O9" s="86">
        <v>48069835</v>
      </c>
      <c r="P9" s="86">
        <f>$N9+$O9</f>
        <v>161425391</v>
      </c>
      <c r="Q9" s="104">
        <f>IF($F9=0,0,$P9/$F9)</f>
        <v>0.2581643297980272</v>
      </c>
      <c r="R9" s="85">
        <v>20294987</v>
      </c>
      <c r="S9" s="86">
        <v>43779222</v>
      </c>
      <c r="T9" s="86">
        <f>$R9+$S9</f>
        <v>64074209</v>
      </c>
      <c r="U9" s="104">
        <f>IF($I9=0,0,$T9/$I9)</f>
        <v>0.10648886575320357</v>
      </c>
      <c r="V9" s="85">
        <v>16809149</v>
      </c>
      <c r="W9" s="86">
        <v>12846903</v>
      </c>
      <c r="X9" s="86">
        <f>$V9+$W9</f>
        <v>29656052</v>
      </c>
      <c r="Y9" s="104">
        <f>IF($I9=0,0,$X9/$I9)</f>
        <v>0.049287215394231775</v>
      </c>
      <c r="Z9" s="85">
        <f>$J9+$N9+$R9+$V9</f>
        <v>279129656</v>
      </c>
      <c r="AA9" s="86">
        <f>$K9+$O9+$S9+$W9</f>
        <v>116464757</v>
      </c>
      <c r="AB9" s="86">
        <f>$Z9+$AA9</f>
        <v>395594413</v>
      </c>
      <c r="AC9" s="104">
        <f>IF($I9=0,0,$AB9/$I9)</f>
        <v>0.6574626670564808</v>
      </c>
      <c r="AD9" s="85">
        <v>55314859</v>
      </c>
      <c r="AE9" s="86">
        <v>14619356</v>
      </c>
      <c r="AF9" s="86">
        <f>$AD9+$AE9</f>
        <v>69934215</v>
      </c>
      <c r="AG9" s="86">
        <v>600296657</v>
      </c>
      <c r="AH9" s="86">
        <v>634463430</v>
      </c>
      <c r="AI9" s="87">
        <v>497794175</v>
      </c>
      <c r="AJ9" s="124">
        <f>IF($AH9=0,0,$AI9/$AH9)</f>
        <v>0.7845908077002957</v>
      </c>
      <c r="AK9" s="125">
        <f>IF($AF9=0,0,(($X9/$AF9)-1))</f>
        <v>-0.5759435921315482</v>
      </c>
    </row>
    <row r="10" spans="1:37" ht="12.75">
      <c r="A10" s="62" t="s">
        <v>97</v>
      </c>
      <c r="B10" s="63" t="s">
        <v>73</v>
      </c>
      <c r="C10" s="64" t="s">
        <v>74</v>
      </c>
      <c r="D10" s="85">
        <v>1790000000</v>
      </c>
      <c r="E10" s="86">
        <v>285258000</v>
      </c>
      <c r="F10" s="87">
        <f aca="true" t="shared" si="0" ref="F10:F35">$D10+$E10</f>
        <v>2075258000</v>
      </c>
      <c r="G10" s="85">
        <v>1790916000</v>
      </c>
      <c r="H10" s="86">
        <v>314227432</v>
      </c>
      <c r="I10" s="87">
        <f aca="true" t="shared" si="1" ref="I10:I35">$G10+$H10</f>
        <v>2105143432</v>
      </c>
      <c r="J10" s="85">
        <v>538224731</v>
      </c>
      <c r="K10" s="86">
        <v>36279812</v>
      </c>
      <c r="L10" s="86">
        <f aca="true" t="shared" si="2" ref="L10:L35">$J10+$K10</f>
        <v>574504543</v>
      </c>
      <c r="M10" s="104">
        <f aca="true" t="shared" si="3" ref="M10:M35">IF($F10=0,0,$L10/$F10)</f>
        <v>0.2768352383173562</v>
      </c>
      <c r="N10" s="85">
        <v>451661811</v>
      </c>
      <c r="O10" s="86">
        <v>64365356</v>
      </c>
      <c r="P10" s="86">
        <f aca="true" t="shared" si="4" ref="P10:P35">$N10+$O10</f>
        <v>516027167</v>
      </c>
      <c r="Q10" s="104">
        <f aca="true" t="shared" si="5" ref="Q10:Q35">IF($F10=0,0,$P10/$F10)</f>
        <v>0.24865687398867997</v>
      </c>
      <c r="R10" s="85">
        <v>270166769</v>
      </c>
      <c r="S10" s="86">
        <v>57444659</v>
      </c>
      <c r="T10" s="86">
        <f aca="true" t="shared" si="6" ref="T10:T35">$R10+$S10</f>
        <v>327611428</v>
      </c>
      <c r="U10" s="104">
        <f aca="true" t="shared" si="7" ref="U10:U35">IF($I10=0,0,$T10/$I10)</f>
        <v>0.15562427862160036</v>
      </c>
      <c r="V10" s="85">
        <v>287303763</v>
      </c>
      <c r="W10" s="86">
        <v>51627716</v>
      </c>
      <c r="X10" s="86">
        <f aca="true" t="shared" si="8" ref="X10:X35">$V10+$W10</f>
        <v>338931479</v>
      </c>
      <c r="Y10" s="104">
        <f aca="true" t="shared" si="9" ref="Y10:Y35">IF($I10=0,0,$X10/$I10)</f>
        <v>0.16100160865428384</v>
      </c>
      <c r="Z10" s="85">
        <f aca="true" t="shared" si="10" ref="Z10:Z35">$J10+$N10+$R10+$V10</f>
        <v>1547357074</v>
      </c>
      <c r="AA10" s="86">
        <f aca="true" t="shared" si="11" ref="AA10:AA35">$K10+$O10+$S10+$W10</f>
        <v>209717543</v>
      </c>
      <c r="AB10" s="86">
        <f aca="true" t="shared" si="12" ref="AB10:AB35">$Z10+$AA10</f>
        <v>1757074617</v>
      </c>
      <c r="AC10" s="104">
        <f aca="true" t="shared" si="13" ref="AC10:AC35">IF($I10=0,0,$AB10/$I10)</f>
        <v>0.8346579099034046</v>
      </c>
      <c r="AD10" s="85">
        <v>236549128</v>
      </c>
      <c r="AE10" s="86">
        <v>49348578</v>
      </c>
      <c r="AF10" s="86">
        <f aca="true" t="shared" si="14" ref="AF10:AF35">$AD10+$AE10</f>
        <v>285897706</v>
      </c>
      <c r="AG10" s="86">
        <v>1989189792</v>
      </c>
      <c r="AH10" s="86">
        <v>2003601712</v>
      </c>
      <c r="AI10" s="87">
        <v>1883533255</v>
      </c>
      <c r="AJ10" s="124">
        <f aca="true" t="shared" si="15" ref="AJ10:AJ35">IF($AH10=0,0,$AI10/$AH10)</f>
        <v>0.9400736901546428</v>
      </c>
      <c r="AK10" s="125">
        <f aca="true" t="shared" si="16" ref="AK10:AK35">IF($AF10=0,0,(($X10/$AF10)-1))</f>
        <v>0.1854991204441494</v>
      </c>
    </row>
    <row r="11" spans="1:37" ht="12.75">
      <c r="A11" s="62" t="s">
        <v>97</v>
      </c>
      <c r="B11" s="63" t="s">
        <v>85</v>
      </c>
      <c r="C11" s="64" t="s">
        <v>86</v>
      </c>
      <c r="D11" s="85">
        <v>4779286933</v>
      </c>
      <c r="E11" s="86">
        <v>829492454</v>
      </c>
      <c r="F11" s="87">
        <f t="shared" si="0"/>
        <v>5608779387</v>
      </c>
      <c r="G11" s="85">
        <v>4779286933</v>
      </c>
      <c r="H11" s="86">
        <v>829492454</v>
      </c>
      <c r="I11" s="87">
        <f t="shared" si="1"/>
        <v>5608779387</v>
      </c>
      <c r="J11" s="85">
        <v>1193283074</v>
      </c>
      <c r="K11" s="86">
        <v>129929318</v>
      </c>
      <c r="L11" s="86">
        <f t="shared" si="2"/>
        <v>1323212392</v>
      </c>
      <c r="M11" s="104">
        <f t="shared" si="3"/>
        <v>0.23591806714076416</v>
      </c>
      <c r="N11" s="85">
        <v>821174090</v>
      </c>
      <c r="O11" s="86">
        <v>103041194</v>
      </c>
      <c r="P11" s="86">
        <f t="shared" si="4"/>
        <v>924215284</v>
      </c>
      <c r="Q11" s="104">
        <f t="shared" si="5"/>
        <v>0.16478010993660072</v>
      </c>
      <c r="R11" s="85">
        <v>1019885043</v>
      </c>
      <c r="S11" s="86">
        <v>206518660</v>
      </c>
      <c r="T11" s="86">
        <f t="shared" si="6"/>
        <v>1226403703</v>
      </c>
      <c r="U11" s="104">
        <f t="shared" si="7"/>
        <v>0.2186578608961786</v>
      </c>
      <c r="V11" s="85">
        <v>1002247128</v>
      </c>
      <c r="W11" s="86">
        <v>137706095</v>
      </c>
      <c r="X11" s="86">
        <f t="shared" si="8"/>
        <v>1139953223</v>
      </c>
      <c r="Y11" s="104">
        <f t="shared" si="9"/>
        <v>0.2032444395374469</v>
      </c>
      <c r="Z11" s="85">
        <f t="shared" si="10"/>
        <v>4036589335</v>
      </c>
      <c r="AA11" s="86">
        <f t="shared" si="11"/>
        <v>577195267</v>
      </c>
      <c r="AB11" s="86">
        <f t="shared" si="12"/>
        <v>4613784602</v>
      </c>
      <c r="AC11" s="104">
        <f t="shared" si="13"/>
        <v>0.8226004775109904</v>
      </c>
      <c r="AD11" s="85">
        <v>0</v>
      </c>
      <c r="AE11" s="86">
        <v>0</v>
      </c>
      <c r="AF11" s="86">
        <f t="shared" si="14"/>
        <v>0</v>
      </c>
      <c r="AG11" s="86">
        <v>5298996538</v>
      </c>
      <c r="AH11" s="86">
        <v>5412126169</v>
      </c>
      <c r="AI11" s="87">
        <v>2200030013</v>
      </c>
      <c r="AJ11" s="124">
        <f t="shared" si="15"/>
        <v>0.4065001340141522</v>
      </c>
      <c r="AK11" s="125">
        <f t="shared" si="16"/>
        <v>0</v>
      </c>
    </row>
    <row r="12" spans="1:37" ht="12.75">
      <c r="A12" s="62" t="s">
        <v>97</v>
      </c>
      <c r="B12" s="63" t="s">
        <v>515</v>
      </c>
      <c r="C12" s="64" t="s">
        <v>516</v>
      </c>
      <c r="D12" s="85">
        <v>239528063</v>
      </c>
      <c r="E12" s="86">
        <v>59122400</v>
      </c>
      <c r="F12" s="87">
        <f t="shared" si="0"/>
        <v>298650463</v>
      </c>
      <c r="G12" s="85">
        <v>239528063</v>
      </c>
      <c r="H12" s="86">
        <v>59122400</v>
      </c>
      <c r="I12" s="87">
        <f t="shared" si="1"/>
        <v>298650463</v>
      </c>
      <c r="J12" s="85">
        <v>23978487</v>
      </c>
      <c r="K12" s="86">
        <v>1100000</v>
      </c>
      <c r="L12" s="86">
        <f t="shared" si="2"/>
        <v>25078487</v>
      </c>
      <c r="M12" s="104">
        <f t="shared" si="3"/>
        <v>0.08397270423786352</v>
      </c>
      <c r="N12" s="85">
        <v>9882728</v>
      </c>
      <c r="O12" s="86">
        <v>0</v>
      </c>
      <c r="P12" s="86">
        <f t="shared" si="4"/>
        <v>9882728</v>
      </c>
      <c r="Q12" s="104">
        <f t="shared" si="5"/>
        <v>0.03309128638451165</v>
      </c>
      <c r="R12" s="85">
        <v>29472860</v>
      </c>
      <c r="S12" s="86">
        <v>11360108</v>
      </c>
      <c r="T12" s="86">
        <f t="shared" si="6"/>
        <v>40832968</v>
      </c>
      <c r="U12" s="104">
        <f t="shared" si="7"/>
        <v>0.13672494457174172</v>
      </c>
      <c r="V12" s="85">
        <v>0</v>
      </c>
      <c r="W12" s="86">
        <v>9165291</v>
      </c>
      <c r="X12" s="86">
        <f t="shared" si="8"/>
        <v>9165291</v>
      </c>
      <c r="Y12" s="104">
        <f t="shared" si="9"/>
        <v>0.030689023241192832</v>
      </c>
      <c r="Z12" s="85">
        <f t="shared" si="10"/>
        <v>63334075</v>
      </c>
      <c r="AA12" s="86">
        <f t="shared" si="11"/>
        <v>21625399</v>
      </c>
      <c r="AB12" s="86">
        <f t="shared" si="12"/>
        <v>84959474</v>
      </c>
      <c r="AC12" s="104">
        <f t="shared" si="13"/>
        <v>0.2844779584353097</v>
      </c>
      <c r="AD12" s="85">
        <v>3490468249</v>
      </c>
      <c r="AE12" s="86">
        <v>0</v>
      </c>
      <c r="AF12" s="86">
        <f t="shared" si="14"/>
        <v>3490468249</v>
      </c>
      <c r="AG12" s="86">
        <v>242659052</v>
      </c>
      <c r="AH12" s="86">
        <v>255988219</v>
      </c>
      <c r="AI12" s="87">
        <v>6918315824</v>
      </c>
      <c r="AJ12" s="124">
        <f t="shared" si="15"/>
        <v>27.02591490743564</v>
      </c>
      <c r="AK12" s="125">
        <f t="shared" si="16"/>
        <v>-0.997374194421443</v>
      </c>
    </row>
    <row r="13" spans="1:37" ht="12.75">
      <c r="A13" s="62" t="s">
        <v>97</v>
      </c>
      <c r="B13" s="63" t="s">
        <v>517</v>
      </c>
      <c r="C13" s="64" t="s">
        <v>518</v>
      </c>
      <c r="D13" s="85">
        <v>741999313</v>
      </c>
      <c r="E13" s="86">
        <v>241734000</v>
      </c>
      <c r="F13" s="87">
        <f t="shared" si="0"/>
        <v>983733313</v>
      </c>
      <c r="G13" s="85">
        <v>769322886</v>
      </c>
      <c r="H13" s="86">
        <v>241734000</v>
      </c>
      <c r="I13" s="87">
        <f t="shared" si="1"/>
        <v>1011056886</v>
      </c>
      <c r="J13" s="85">
        <v>259493647</v>
      </c>
      <c r="K13" s="86">
        <v>32899786</v>
      </c>
      <c r="L13" s="86">
        <f t="shared" si="2"/>
        <v>292393433</v>
      </c>
      <c r="M13" s="104">
        <f t="shared" si="3"/>
        <v>0.29722835359546274</v>
      </c>
      <c r="N13" s="85">
        <v>208962086</v>
      </c>
      <c r="O13" s="86">
        <v>50251117</v>
      </c>
      <c r="P13" s="86">
        <f t="shared" si="4"/>
        <v>259213203</v>
      </c>
      <c r="Q13" s="104">
        <f t="shared" si="5"/>
        <v>0.26349946634367966</v>
      </c>
      <c r="R13" s="85">
        <v>186827483</v>
      </c>
      <c r="S13" s="86">
        <v>33504721</v>
      </c>
      <c r="T13" s="86">
        <f t="shared" si="6"/>
        <v>220332204</v>
      </c>
      <c r="U13" s="104">
        <f t="shared" si="7"/>
        <v>0.21792265801352745</v>
      </c>
      <c r="V13" s="85">
        <v>84676638</v>
      </c>
      <c r="W13" s="86">
        <v>83400152</v>
      </c>
      <c r="X13" s="86">
        <f t="shared" si="8"/>
        <v>168076790</v>
      </c>
      <c r="Y13" s="104">
        <f t="shared" si="9"/>
        <v>0.16623870756170292</v>
      </c>
      <c r="Z13" s="85">
        <f t="shared" si="10"/>
        <v>739959854</v>
      </c>
      <c r="AA13" s="86">
        <f t="shared" si="11"/>
        <v>200055776</v>
      </c>
      <c r="AB13" s="86">
        <f t="shared" si="12"/>
        <v>940015630</v>
      </c>
      <c r="AC13" s="104">
        <f t="shared" si="13"/>
        <v>0.9297356489197582</v>
      </c>
      <c r="AD13" s="85">
        <v>81864614</v>
      </c>
      <c r="AE13" s="86">
        <v>17156133</v>
      </c>
      <c r="AF13" s="86">
        <f t="shared" si="14"/>
        <v>99020747</v>
      </c>
      <c r="AG13" s="86">
        <v>959639130</v>
      </c>
      <c r="AH13" s="86">
        <v>995188888</v>
      </c>
      <c r="AI13" s="87">
        <v>956298142</v>
      </c>
      <c r="AJ13" s="124">
        <f t="shared" si="15"/>
        <v>0.9609212417170799</v>
      </c>
      <c r="AK13" s="125">
        <f t="shared" si="16"/>
        <v>0.6973896389612169</v>
      </c>
    </row>
    <row r="14" spans="1:37" ht="12.75">
      <c r="A14" s="62" t="s">
        <v>112</v>
      </c>
      <c r="B14" s="63" t="s">
        <v>519</v>
      </c>
      <c r="C14" s="64" t="s">
        <v>520</v>
      </c>
      <c r="D14" s="85">
        <v>329874000</v>
      </c>
      <c r="E14" s="86">
        <v>19671395</v>
      </c>
      <c r="F14" s="87">
        <f t="shared" si="0"/>
        <v>349545395</v>
      </c>
      <c r="G14" s="85">
        <v>376674000</v>
      </c>
      <c r="H14" s="86">
        <v>10166355</v>
      </c>
      <c r="I14" s="87">
        <f t="shared" si="1"/>
        <v>386840355</v>
      </c>
      <c r="J14" s="85">
        <v>134635121</v>
      </c>
      <c r="K14" s="86">
        <v>55407</v>
      </c>
      <c r="L14" s="86">
        <f t="shared" si="2"/>
        <v>134690528</v>
      </c>
      <c r="M14" s="104">
        <f t="shared" si="3"/>
        <v>0.3853305748742592</v>
      </c>
      <c r="N14" s="85">
        <v>108466653</v>
      </c>
      <c r="O14" s="86">
        <v>129257</v>
      </c>
      <c r="P14" s="86">
        <f t="shared" si="4"/>
        <v>108595910</v>
      </c>
      <c r="Q14" s="104">
        <f t="shared" si="5"/>
        <v>0.31067755877602105</v>
      </c>
      <c r="R14" s="85">
        <v>81862565</v>
      </c>
      <c r="S14" s="86">
        <v>89723</v>
      </c>
      <c r="T14" s="86">
        <f t="shared" si="6"/>
        <v>81952288</v>
      </c>
      <c r="U14" s="104">
        <f t="shared" si="7"/>
        <v>0.21185041048780962</v>
      </c>
      <c r="V14" s="85">
        <v>214587</v>
      </c>
      <c r="W14" s="86">
        <v>712341</v>
      </c>
      <c r="X14" s="86">
        <f t="shared" si="8"/>
        <v>926928</v>
      </c>
      <c r="Y14" s="104">
        <f t="shared" si="9"/>
        <v>0.002396151249525143</v>
      </c>
      <c r="Z14" s="85">
        <f t="shared" si="10"/>
        <v>325178926</v>
      </c>
      <c r="AA14" s="86">
        <f t="shared" si="11"/>
        <v>986728</v>
      </c>
      <c r="AB14" s="86">
        <f t="shared" si="12"/>
        <v>326165654</v>
      </c>
      <c r="AC14" s="104">
        <f t="shared" si="13"/>
        <v>0.8431531244975722</v>
      </c>
      <c r="AD14" s="85">
        <v>679236</v>
      </c>
      <c r="AE14" s="86">
        <v>2025521</v>
      </c>
      <c r="AF14" s="86">
        <f t="shared" si="14"/>
        <v>2704757</v>
      </c>
      <c r="AG14" s="86">
        <v>323716000</v>
      </c>
      <c r="AH14" s="86">
        <v>321884603</v>
      </c>
      <c r="AI14" s="87">
        <v>327283148</v>
      </c>
      <c r="AJ14" s="124">
        <f t="shared" si="15"/>
        <v>1.016771678265083</v>
      </c>
      <c r="AK14" s="125">
        <f t="shared" si="16"/>
        <v>-0.6572971250282373</v>
      </c>
    </row>
    <row r="15" spans="1:37" ht="16.5">
      <c r="A15" s="65"/>
      <c r="B15" s="66" t="s">
        <v>521</v>
      </c>
      <c r="C15" s="67"/>
      <c r="D15" s="88">
        <f>SUM(D9:D14)</f>
        <v>8308585854</v>
      </c>
      <c r="E15" s="89">
        <f>SUM(E9:E14)</f>
        <v>1632662249</v>
      </c>
      <c r="F15" s="90">
        <f t="shared" si="0"/>
        <v>9941248103</v>
      </c>
      <c r="G15" s="88">
        <f>SUM(G9:G14)</f>
        <v>8383625427</v>
      </c>
      <c r="H15" s="89">
        <f>SUM(H9:H14)</f>
        <v>1628543767</v>
      </c>
      <c r="I15" s="90">
        <f t="shared" si="1"/>
        <v>10012169194</v>
      </c>
      <c r="J15" s="88">
        <f>SUM(J9:J14)</f>
        <v>2278285024</v>
      </c>
      <c r="K15" s="89">
        <f>SUM(K9:K14)</f>
        <v>212033120</v>
      </c>
      <c r="L15" s="89">
        <f t="shared" si="2"/>
        <v>2490318144</v>
      </c>
      <c r="M15" s="105">
        <f t="shared" si="3"/>
        <v>0.25050357039660737</v>
      </c>
      <c r="N15" s="88">
        <f>SUM(N9:N14)</f>
        <v>1713502924</v>
      </c>
      <c r="O15" s="89">
        <f>SUM(O9:O14)</f>
        <v>265856759</v>
      </c>
      <c r="P15" s="89">
        <f t="shared" si="4"/>
        <v>1979359683</v>
      </c>
      <c r="Q15" s="105">
        <f t="shared" si="5"/>
        <v>0.1991057523655086</v>
      </c>
      <c r="R15" s="88">
        <f>SUM(R9:R14)</f>
        <v>1608509707</v>
      </c>
      <c r="S15" s="89">
        <f>SUM(S9:S14)</f>
        <v>352697093</v>
      </c>
      <c r="T15" s="89">
        <f t="shared" si="6"/>
        <v>1961206800</v>
      </c>
      <c r="U15" s="105">
        <f t="shared" si="7"/>
        <v>0.19588230702047002</v>
      </c>
      <c r="V15" s="88">
        <f>SUM(V9:V14)</f>
        <v>1391251265</v>
      </c>
      <c r="W15" s="89">
        <f>SUM(W9:W14)</f>
        <v>295458498</v>
      </c>
      <c r="X15" s="89">
        <f t="shared" si="8"/>
        <v>1686709763</v>
      </c>
      <c r="Y15" s="105">
        <f t="shared" si="9"/>
        <v>0.16846596679676526</v>
      </c>
      <c r="Z15" s="88">
        <f t="shared" si="10"/>
        <v>6991548920</v>
      </c>
      <c r="AA15" s="89">
        <f t="shared" si="11"/>
        <v>1126045470</v>
      </c>
      <c r="AB15" s="89">
        <f t="shared" si="12"/>
        <v>8117594390</v>
      </c>
      <c r="AC15" s="105">
        <f t="shared" si="13"/>
        <v>0.8107727938581618</v>
      </c>
      <c r="AD15" s="88">
        <f>SUM(AD9:AD14)</f>
        <v>3864876086</v>
      </c>
      <c r="AE15" s="89">
        <f>SUM(AE9:AE14)</f>
        <v>83149588</v>
      </c>
      <c r="AF15" s="89">
        <f t="shared" si="14"/>
        <v>3948025674</v>
      </c>
      <c r="AG15" s="89">
        <f>SUM(AG9:AG14)</f>
        <v>9414497169</v>
      </c>
      <c r="AH15" s="89">
        <f>SUM(AH9:AH14)</f>
        <v>9623253021</v>
      </c>
      <c r="AI15" s="90">
        <f>SUM(AI9:AI14)</f>
        <v>12783254557</v>
      </c>
      <c r="AJ15" s="126">
        <f t="shared" si="15"/>
        <v>1.3283714487298837</v>
      </c>
      <c r="AK15" s="127">
        <f t="shared" si="16"/>
        <v>-0.5727713286901994</v>
      </c>
    </row>
    <row r="16" spans="1:37" ht="12.75">
      <c r="A16" s="62" t="s">
        <v>97</v>
      </c>
      <c r="B16" s="63" t="s">
        <v>522</v>
      </c>
      <c r="C16" s="64" t="s">
        <v>523</v>
      </c>
      <c r="D16" s="85">
        <v>141558820</v>
      </c>
      <c r="E16" s="86">
        <v>32708650</v>
      </c>
      <c r="F16" s="87">
        <f t="shared" si="0"/>
        <v>174267470</v>
      </c>
      <c r="G16" s="85">
        <v>141558820</v>
      </c>
      <c r="H16" s="86">
        <v>32708650</v>
      </c>
      <c r="I16" s="87">
        <f t="shared" si="1"/>
        <v>174267470</v>
      </c>
      <c r="J16" s="85">
        <v>67684488</v>
      </c>
      <c r="K16" s="86">
        <v>14545490</v>
      </c>
      <c r="L16" s="86">
        <f t="shared" si="2"/>
        <v>82229978</v>
      </c>
      <c r="M16" s="104">
        <f t="shared" si="3"/>
        <v>0.47186074371768866</v>
      </c>
      <c r="N16" s="85">
        <v>38068296</v>
      </c>
      <c r="O16" s="86">
        <v>11556033</v>
      </c>
      <c r="P16" s="86">
        <f t="shared" si="4"/>
        <v>49624329</v>
      </c>
      <c r="Q16" s="104">
        <f t="shared" si="5"/>
        <v>0.28475956528203455</v>
      </c>
      <c r="R16" s="85">
        <v>28021933</v>
      </c>
      <c r="S16" s="86">
        <v>4608125</v>
      </c>
      <c r="T16" s="86">
        <f t="shared" si="6"/>
        <v>32630058</v>
      </c>
      <c r="U16" s="104">
        <f t="shared" si="7"/>
        <v>0.18724124473718473</v>
      </c>
      <c r="V16" s="85">
        <v>2080537</v>
      </c>
      <c r="W16" s="86">
        <v>9855883</v>
      </c>
      <c r="X16" s="86">
        <f t="shared" si="8"/>
        <v>11936420</v>
      </c>
      <c r="Y16" s="104">
        <f t="shared" si="9"/>
        <v>0.06849482579852682</v>
      </c>
      <c r="Z16" s="85">
        <f t="shared" si="10"/>
        <v>135855254</v>
      </c>
      <c r="AA16" s="86">
        <f t="shared" si="11"/>
        <v>40565531</v>
      </c>
      <c r="AB16" s="86">
        <f t="shared" si="12"/>
        <v>176420785</v>
      </c>
      <c r="AC16" s="104">
        <f t="shared" si="13"/>
        <v>1.012356379535435</v>
      </c>
      <c r="AD16" s="85">
        <v>1425445</v>
      </c>
      <c r="AE16" s="86">
        <v>5712606</v>
      </c>
      <c r="AF16" s="86">
        <f t="shared" si="14"/>
        <v>7138051</v>
      </c>
      <c r="AG16" s="86">
        <v>166446441</v>
      </c>
      <c r="AH16" s="86">
        <v>180746851</v>
      </c>
      <c r="AI16" s="87">
        <v>159501669</v>
      </c>
      <c r="AJ16" s="124">
        <f t="shared" si="15"/>
        <v>0.8824589093394496</v>
      </c>
      <c r="AK16" s="125">
        <f t="shared" si="16"/>
        <v>0.6722239726222186</v>
      </c>
    </row>
    <row r="17" spans="1:37" ht="12.75">
      <c r="A17" s="62" t="s">
        <v>97</v>
      </c>
      <c r="B17" s="63" t="s">
        <v>524</v>
      </c>
      <c r="C17" s="64" t="s">
        <v>525</v>
      </c>
      <c r="D17" s="85">
        <v>207953431</v>
      </c>
      <c r="E17" s="86">
        <v>51044000</v>
      </c>
      <c r="F17" s="87">
        <f t="shared" si="0"/>
        <v>258997431</v>
      </c>
      <c r="G17" s="85">
        <v>203430823</v>
      </c>
      <c r="H17" s="86">
        <v>39294000</v>
      </c>
      <c r="I17" s="87">
        <f t="shared" si="1"/>
        <v>242724823</v>
      </c>
      <c r="J17" s="85">
        <v>11111406</v>
      </c>
      <c r="K17" s="86">
        <v>0</v>
      </c>
      <c r="L17" s="86">
        <f t="shared" si="2"/>
        <v>11111406</v>
      </c>
      <c r="M17" s="104">
        <f t="shared" si="3"/>
        <v>0.04290160700474284</v>
      </c>
      <c r="N17" s="85">
        <v>18661331</v>
      </c>
      <c r="O17" s="86">
        <v>416000</v>
      </c>
      <c r="P17" s="86">
        <f t="shared" si="4"/>
        <v>19077331</v>
      </c>
      <c r="Q17" s="104">
        <f t="shared" si="5"/>
        <v>0.07365837926014022</v>
      </c>
      <c r="R17" s="85">
        <v>119494950</v>
      </c>
      <c r="S17" s="86">
        <v>15275857</v>
      </c>
      <c r="T17" s="86">
        <f t="shared" si="6"/>
        <v>134770807</v>
      </c>
      <c r="U17" s="104">
        <f t="shared" si="7"/>
        <v>0.5552411382333153</v>
      </c>
      <c r="V17" s="85">
        <v>46214319</v>
      </c>
      <c r="W17" s="86">
        <v>0</v>
      </c>
      <c r="X17" s="86">
        <f t="shared" si="8"/>
        <v>46214319</v>
      </c>
      <c r="Y17" s="104">
        <f t="shared" si="9"/>
        <v>0.1903979923800377</v>
      </c>
      <c r="Z17" s="85">
        <f t="shared" si="10"/>
        <v>195482006</v>
      </c>
      <c r="AA17" s="86">
        <f t="shared" si="11"/>
        <v>15691857</v>
      </c>
      <c r="AB17" s="86">
        <f t="shared" si="12"/>
        <v>211173863</v>
      </c>
      <c r="AC17" s="104">
        <f t="shared" si="13"/>
        <v>0.8700134596452049</v>
      </c>
      <c r="AD17" s="85">
        <v>0</v>
      </c>
      <c r="AE17" s="86">
        <v>0</v>
      </c>
      <c r="AF17" s="86">
        <f t="shared" si="14"/>
        <v>0</v>
      </c>
      <c r="AG17" s="86">
        <v>209320711</v>
      </c>
      <c r="AH17" s="86">
        <v>209320711</v>
      </c>
      <c r="AI17" s="87">
        <v>208802103</v>
      </c>
      <c r="AJ17" s="124">
        <f t="shared" si="15"/>
        <v>0.9975224238560895</v>
      </c>
      <c r="AK17" s="125">
        <f t="shared" si="16"/>
        <v>0</v>
      </c>
    </row>
    <row r="18" spans="1:37" ht="12.75">
      <c r="A18" s="62" t="s">
        <v>97</v>
      </c>
      <c r="B18" s="63" t="s">
        <v>526</v>
      </c>
      <c r="C18" s="64" t="s">
        <v>527</v>
      </c>
      <c r="D18" s="85">
        <v>917199388</v>
      </c>
      <c r="E18" s="86">
        <v>148744000</v>
      </c>
      <c r="F18" s="87">
        <f t="shared" si="0"/>
        <v>1065943388</v>
      </c>
      <c r="G18" s="85">
        <v>917199388</v>
      </c>
      <c r="H18" s="86">
        <v>97418000</v>
      </c>
      <c r="I18" s="87">
        <f t="shared" si="1"/>
        <v>1014617388</v>
      </c>
      <c r="J18" s="85">
        <v>274586712</v>
      </c>
      <c r="K18" s="86">
        <v>4666496</v>
      </c>
      <c r="L18" s="86">
        <f t="shared" si="2"/>
        <v>279253208</v>
      </c>
      <c r="M18" s="104">
        <f t="shared" si="3"/>
        <v>0.2619775225811523</v>
      </c>
      <c r="N18" s="85">
        <v>244688328</v>
      </c>
      <c r="O18" s="86">
        <v>6551929</v>
      </c>
      <c r="P18" s="86">
        <f t="shared" si="4"/>
        <v>251240257</v>
      </c>
      <c r="Q18" s="104">
        <f t="shared" si="5"/>
        <v>0.235697561266734</v>
      </c>
      <c r="R18" s="85">
        <v>220895566</v>
      </c>
      <c r="S18" s="86">
        <v>5196962</v>
      </c>
      <c r="T18" s="86">
        <f t="shared" si="6"/>
        <v>226092528</v>
      </c>
      <c r="U18" s="104">
        <f t="shared" si="7"/>
        <v>0.22283525856546824</v>
      </c>
      <c r="V18" s="85">
        <v>164370840</v>
      </c>
      <c r="W18" s="86">
        <v>3858123</v>
      </c>
      <c r="X18" s="86">
        <f t="shared" si="8"/>
        <v>168228963</v>
      </c>
      <c r="Y18" s="104">
        <f t="shared" si="9"/>
        <v>0.1658053222718868</v>
      </c>
      <c r="Z18" s="85">
        <f t="shared" si="10"/>
        <v>904541446</v>
      </c>
      <c r="AA18" s="86">
        <f t="shared" si="11"/>
        <v>20273510</v>
      </c>
      <c r="AB18" s="86">
        <f t="shared" si="12"/>
        <v>924814956</v>
      </c>
      <c r="AC18" s="104">
        <f t="shared" si="13"/>
        <v>0.9114913335193108</v>
      </c>
      <c r="AD18" s="85">
        <v>213782909</v>
      </c>
      <c r="AE18" s="86">
        <v>7278155</v>
      </c>
      <c r="AF18" s="86">
        <f t="shared" si="14"/>
        <v>221061064</v>
      </c>
      <c r="AG18" s="86">
        <v>894395757</v>
      </c>
      <c r="AH18" s="86">
        <v>1033082977</v>
      </c>
      <c r="AI18" s="87">
        <v>1204165293</v>
      </c>
      <c r="AJ18" s="124">
        <f t="shared" si="15"/>
        <v>1.165603654119644</v>
      </c>
      <c r="AK18" s="125">
        <f t="shared" si="16"/>
        <v>-0.23899324487101903</v>
      </c>
    </row>
    <row r="19" spans="1:37" ht="12.75">
      <c r="A19" s="62" t="s">
        <v>97</v>
      </c>
      <c r="B19" s="63" t="s">
        <v>528</v>
      </c>
      <c r="C19" s="64" t="s">
        <v>529</v>
      </c>
      <c r="D19" s="85">
        <v>496643000</v>
      </c>
      <c r="E19" s="86">
        <v>45851000</v>
      </c>
      <c r="F19" s="87">
        <f t="shared" si="0"/>
        <v>542494000</v>
      </c>
      <c r="G19" s="85">
        <v>497132000</v>
      </c>
      <c r="H19" s="86">
        <v>45851000</v>
      </c>
      <c r="I19" s="87">
        <f t="shared" si="1"/>
        <v>542983000</v>
      </c>
      <c r="J19" s="85">
        <v>149156744</v>
      </c>
      <c r="K19" s="86">
        <v>8176190</v>
      </c>
      <c r="L19" s="86">
        <f t="shared" si="2"/>
        <v>157332934</v>
      </c>
      <c r="M19" s="104">
        <f t="shared" si="3"/>
        <v>0.29001783245528984</v>
      </c>
      <c r="N19" s="85">
        <v>134617422</v>
      </c>
      <c r="O19" s="86">
        <v>23542838</v>
      </c>
      <c r="P19" s="86">
        <f t="shared" si="4"/>
        <v>158160260</v>
      </c>
      <c r="Q19" s="104">
        <f t="shared" si="5"/>
        <v>0.29154287420690367</v>
      </c>
      <c r="R19" s="85">
        <v>115787886</v>
      </c>
      <c r="S19" s="86">
        <v>4500391</v>
      </c>
      <c r="T19" s="86">
        <f t="shared" si="6"/>
        <v>120288277</v>
      </c>
      <c r="U19" s="104">
        <f t="shared" si="7"/>
        <v>0.22153230764130738</v>
      </c>
      <c r="V19" s="85">
        <v>127455452</v>
      </c>
      <c r="W19" s="86">
        <v>2974879</v>
      </c>
      <c r="X19" s="86">
        <f t="shared" si="8"/>
        <v>130430331</v>
      </c>
      <c r="Y19" s="104">
        <f t="shared" si="9"/>
        <v>0.2402107082542179</v>
      </c>
      <c r="Z19" s="85">
        <f t="shared" si="10"/>
        <v>527017504</v>
      </c>
      <c r="AA19" s="86">
        <f t="shared" si="11"/>
        <v>39194298</v>
      </c>
      <c r="AB19" s="86">
        <f t="shared" si="12"/>
        <v>566211802</v>
      </c>
      <c r="AC19" s="104">
        <f t="shared" si="13"/>
        <v>1.0427799802203752</v>
      </c>
      <c r="AD19" s="85">
        <v>108669941</v>
      </c>
      <c r="AE19" s="86">
        <v>0</v>
      </c>
      <c r="AF19" s="86">
        <f t="shared" si="14"/>
        <v>108669941</v>
      </c>
      <c r="AG19" s="86">
        <v>460675000</v>
      </c>
      <c r="AH19" s="86">
        <v>460675000</v>
      </c>
      <c r="AI19" s="87">
        <v>557098469</v>
      </c>
      <c r="AJ19" s="124">
        <f t="shared" si="15"/>
        <v>1.2093090986053074</v>
      </c>
      <c r="AK19" s="125">
        <f t="shared" si="16"/>
        <v>0.20024295402902625</v>
      </c>
    </row>
    <row r="20" spans="1:37" ht="12.75">
      <c r="A20" s="62" t="s">
        <v>97</v>
      </c>
      <c r="B20" s="63" t="s">
        <v>530</v>
      </c>
      <c r="C20" s="64" t="s">
        <v>531</v>
      </c>
      <c r="D20" s="85">
        <v>325690095</v>
      </c>
      <c r="E20" s="86">
        <v>55120000</v>
      </c>
      <c r="F20" s="87">
        <f t="shared" si="0"/>
        <v>380810095</v>
      </c>
      <c r="G20" s="85">
        <v>333078435</v>
      </c>
      <c r="H20" s="86">
        <v>48594500</v>
      </c>
      <c r="I20" s="87">
        <f t="shared" si="1"/>
        <v>381672935</v>
      </c>
      <c r="J20" s="85">
        <v>31350993</v>
      </c>
      <c r="K20" s="86">
        <v>18212776</v>
      </c>
      <c r="L20" s="86">
        <f t="shared" si="2"/>
        <v>49563769</v>
      </c>
      <c r="M20" s="104">
        <f t="shared" si="3"/>
        <v>0.1301535060408522</v>
      </c>
      <c r="N20" s="85">
        <v>79552539</v>
      </c>
      <c r="O20" s="86">
        <v>19921404</v>
      </c>
      <c r="P20" s="86">
        <f t="shared" si="4"/>
        <v>99473943</v>
      </c>
      <c r="Q20" s="104">
        <f t="shared" si="5"/>
        <v>0.26121666496262397</v>
      </c>
      <c r="R20" s="85">
        <v>69618804</v>
      </c>
      <c r="S20" s="86">
        <v>6545068</v>
      </c>
      <c r="T20" s="86">
        <f t="shared" si="6"/>
        <v>76163872</v>
      </c>
      <c r="U20" s="104">
        <f t="shared" si="7"/>
        <v>0.19955271913634642</v>
      </c>
      <c r="V20" s="85">
        <v>32511297</v>
      </c>
      <c r="W20" s="86">
        <v>13190091</v>
      </c>
      <c r="X20" s="86">
        <f t="shared" si="8"/>
        <v>45701388</v>
      </c>
      <c r="Y20" s="104">
        <f t="shared" si="9"/>
        <v>0.11973966139359607</v>
      </c>
      <c r="Z20" s="85">
        <f t="shared" si="10"/>
        <v>213033633</v>
      </c>
      <c r="AA20" s="86">
        <f t="shared" si="11"/>
        <v>57869339</v>
      </c>
      <c r="AB20" s="86">
        <f t="shared" si="12"/>
        <v>270902972</v>
      </c>
      <c r="AC20" s="104">
        <f t="shared" si="13"/>
        <v>0.7097777891953486</v>
      </c>
      <c r="AD20" s="85">
        <v>18440740</v>
      </c>
      <c r="AE20" s="86">
        <v>7503821</v>
      </c>
      <c r="AF20" s="86">
        <f t="shared" si="14"/>
        <v>25944561</v>
      </c>
      <c r="AG20" s="86">
        <v>383975163</v>
      </c>
      <c r="AH20" s="86">
        <v>351676839</v>
      </c>
      <c r="AI20" s="87">
        <v>227887315</v>
      </c>
      <c r="AJ20" s="124">
        <f t="shared" si="15"/>
        <v>0.648002056797377</v>
      </c>
      <c r="AK20" s="125">
        <f t="shared" si="16"/>
        <v>0.7615016881572982</v>
      </c>
    </row>
    <row r="21" spans="1:37" ht="12.75">
      <c r="A21" s="62" t="s">
        <v>112</v>
      </c>
      <c r="B21" s="63" t="s">
        <v>532</v>
      </c>
      <c r="C21" s="64" t="s">
        <v>533</v>
      </c>
      <c r="D21" s="85">
        <v>701719596</v>
      </c>
      <c r="E21" s="86">
        <v>306210300</v>
      </c>
      <c r="F21" s="87">
        <f t="shared" si="0"/>
        <v>1007929896</v>
      </c>
      <c r="G21" s="85">
        <v>720240882</v>
      </c>
      <c r="H21" s="86">
        <v>388121777</v>
      </c>
      <c r="I21" s="87">
        <f t="shared" si="1"/>
        <v>1108362659</v>
      </c>
      <c r="J21" s="85">
        <v>298165886</v>
      </c>
      <c r="K21" s="86">
        <v>24345824</v>
      </c>
      <c r="L21" s="86">
        <f t="shared" si="2"/>
        <v>322511710</v>
      </c>
      <c r="M21" s="104">
        <f t="shared" si="3"/>
        <v>0.3199743467079381</v>
      </c>
      <c r="N21" s="85">
        <v>237989844</v>
      </c>
      <c r="O21" s="86">
        <v>103438917</v>
      </c>
      <c r="P21" s="86">
        <f t="shared" si="4"/>
        <v>341428761</v>
      </c>
      <c r="Q21" s="104">
        <f t="shared" si="5"/>
        <v>0.3387425676676228</v>
      </c>
      <c r="R21" s="85">
        <v>6449360</v>
      </c>
      <c r="S21" s="86">
        <v>39326</v>
      </c>
      <c r="T21" s="86">
        <f t="shared" si="6"/>
        <v>6488686</v>
      </c>
      <c r="U21" s="104">
        <f t="shared" si="7"/>
        <v>0.005854298633494472</v>
      </c>
      <c r="V21" s="85">
        <v>11899311</v>
      </c>
      <c r="W21" s="86">
        <v>166733906</v>
      </c>
      <c r="X21" s="86">
        <f t="shared" si="8"/>
        <v>178633217</v>
      </c>
      <c r="Y21" s="104">
        <f t="shared" si="9"/>
        <v>0.16116856296942425</v>
      </c>
      <c r="Z21" s="85">
        <f t="shared" si="10"/>
        <v>554504401</v>
      </c>
      <c r="AA21" s="86">
        <f t="shared" si="11"/>
        <v>294557973</v>
      </c>
      <c r="AB21" s="86">
        <f t="shared" si="12"/>
        <v>849062374</v>
      </c>
      <c r="AC21" s="104">
        <f t="shared" si="13"/>
        <v>0.7660510457525257</v>
      </c>
      <c r="AD21" s="85">
        <v>1764044</v>
      </c>
      <c r="AE21" s="86">
        <v>96107142</v>
      </c>
      <c r="AF21" s="86">
        <f t="shared" si="14"/>
        <v>97871186</v>
      </c>
      <c r="AG21" s="86">
        <v>930404846</v>
      </c>
      <c r="AH21" s="86">
        <v>927025846</v>
      </c>
      <c r="AI21" s="87">
        <v>398751472</v>
      </c>
      <c r="AJ21" s="124">
        <f t="shared" si="15"/>
        <v>0.43014061983337626</v>
      </c>
      <c r="AK21" s="125">
        <f t="shared" si="16"/>
        <v>0.8251870065209999</v>
      </c>
    </row>
    <row r="22" spans="1:37" ht="16.5">
      <c r="A22" s="65"/>
      <c r="B22" s="66" t="s">
        <v>534</v>
      </c>
      <c r="C22" s="67"/>
      <c r="D22" s="88">
        <f>SUM(D16:D21)</f>
        <v>2790764330</v>
      </c>
      <c r="E22" s="89">
        <f>SUM(E16:E21)</f>
        <v>639677950</v>
      </c>
      <c r="F22" s="90">
        <f t="shared" si="0"/>
        <v>3430442280</v>
      </c>
      <c r="G22" s="88">
        <f>SUM(G16:G21)</f>
        <v>2812640348</v>
      </c>
      <c r="H22" s="89">
        <f>SUM(H16:H21)</f>
        <v>651987927</v>
      </c>
      <c r="I22" s="90">
        <f t="shared" si="1"/>
        <v>3464628275</v>
      </c>
      <c r="J22" s="88">
        <f>SUM(J16:J21)</f>
        <v>832056229</v>
      </c>
      <c r="K22" s="89">
        <f>SUM(K16:K21)</f>
        <v>69946776</v>
      </c>
      <c r="L22" s="89">
        <f t="shared" si="2"/>
        <v>902003005</v>
      </c>
      <c r="M22" s="105">
        <f t="shared" si="3"/>
        <v>0.26294073223701053</v>
      </c>
      <c r="N22" s="88">
        <f>SUM(N16:N21)</f>
        <v>753577760</v>
      </c>
      <c r="O22" s="89">
        <f>SUM(O16:O21)</f>
        <v>165427121</v>
      </c>
      <c r="P22" s="89">
        <f t="shared" si="4"/>
        <v>919004881</v>
      </c>
      <c r="Q22" s="105">
        <f t="shared" si="5"/>
        <v>0.2678969083251854</v>
      </c>
      <c r="R22" s="88">
        <f>SUM(R16:R21)</f>
        <v>560268499</v>
      </c>
      <c r="S22" s="89">
        <f>SUM(S16:S21)</f>
        <v>36165729</v>
      </c>
      <c r="T22" s="89">
        <f t="shared" si="6"/>
        <v>596434228</v>
      </c>
      <c r="U22" s="105">
        <f t="shared" si="7"/>
        <v>0.17214955852659258</v>
      </c>
      <c r="V22" s="88">
        <f>SUM(V16:V21)</f>
        <v>384531756</v>
      </c>
      <c r="W22" s="89">
        <f>SUM(W16:W21)</f>
        <v>196612882</v>
      </c>
      <c r="X22" s="89">
        <f t="shared" si="8"/>
        <v>581144638</v>
      </c>
      <c r="Y22" s="105">
        <f t="shared" si="9"/>
        <v>0.16773650500788573</v>
      </c>
      <c r="Z22" s="88">
        <f t="shared" si="10"/>
        <v>2530434244</v>
      </c>
      <c r="AA22" s="89">
        <f t="shared" si="11"/>
        <v>468152508</v>
      </c>
      <c r="AB22" s="89">
        <f t="shared" si="12"/>
        <v>2998586752</v>
      </c>
      <c r="AC22" s="105">
        <f t="shared" si="13"/>
        <v>0.8654858512923728</v>
      </c>
      <c r="AD22" s="88">
        <f>SUM(AD16:AD21)</f>
        <v>344083079</v>
      </c>
      <c r="AE22" s="89">
        <f>SUM(AE16:AE21)</f>
        <v>116601724</v>
      </c>
      <c r="AF22" s="89">
        <f t="shared" si="14"/>
        <v>460684803</v>
      </c>
      <c r="AG22" s="89">
        <f>SUM(AG16:AG21)</f>
        <v>3045217918</v>
      </c>
      <c r="AH22" s="89">
        <f>SUM(AH16:AH21)</f>
        <v>3162528224</v>
      </c>
      <c r="AI22" s="90">
        <f>SUM(AI16:AI21)</f>
        <v>2756206321</v>
      </c>
      <c r="AJ22" s="126">
        <f t="shared" si="15"/>
        <v>0.8715199124812617</v>
      </c>
      <c r="AK22" s="127">
        <f t="shared" si="16"/>
        <v>0.26147994076548686</v>
      </c>
    </row>
    <row r="23" spans="1:37" ht="12.75">
      <c r="A23" s="62" t="s">
        <v>97</v>
      </c>
      <c r="B23" s="63" t="s">
        <v>535</v>
      </c>
      <c r="C23" s="64" t="s">
        <v>536</v>
      </c>
      <c r="D23" s="85">
        <v>379892021</v>
      </c>
      <c r="E23" s="86">
        <v>36127100</v>
      </c>
      <c r="F23" s="87">
        <f t="shared" si="0"/>
        <v>416019121</v>
      </c>
      <c r="G23" s="85">
        <v>351092444</v>
      </c>
      <c r="H23" s="86">
        <v>40107751</v>
      </c>
      <c r="I23" s="87">
        <f t="shared" si="1"/>
        <v>391200195</v>
      </c>
      <c r="J23" s="85">
        <v>82704634</v>
      </c>
      <c r="K23" s="86">
        <v>0</v>
      </c>
      <c r="L23" s="86">
        <f t="shared" si="2"/>
        <v>82704634</v>
      </c>
      <c r="M23" s="104">
        <f t="shared" si="3"/>
        <v>0.1988000787108052</v>
      </c>
      <c r="N23" s="85">
        <v>70689159</v>
      </c>
      <c r="O23" s="86">
        <v>3275458</v>
      </c>
      <c r="P23" s="86">
        <f t="shared" si="4"/>
        <v>73964617</v>
      </c>
      <c r="Q23" s="104">
        <f t="shared" si="5"/>
        <v>0.1777913881030483</v>
      </c>
      <c r="R23" s="85">
        <v>74823890</v>
      </c>
      <c r="S23" s="86">
        <v>3462893</v>
      </c>
      <c r="T23" s="86">
        <f t="shared" si="6"/>
        <v>78286783</v>
      </c>
      <c r="U23" s="104">
        <f t="shared" si="7"/>
        <v>0.20011948869299515</v>
      </c>
      <c r="V23" s="85">
        <v>66764605</v>
      </c>
      <c r="W23" s="86">
        <v>6426114</v>
      </c>
      <c r="X23" s="86">
        <f t="shared" si="8"/>
        <v>73190719</v>
      </c>
      <c r="Y23" s="104">
        <f t="shared" si="9"/>
        <v>0.1870927467201288</v>
      </c>
      <c r="Z23" s="85">
        <f t="shared" si="10"/>
        <v>294982288</v>
      </c>
      <c r="AA23" s="86">
        <f t="shared" si="11"/>
        <v>13164465</v>
      </c>
      <c r="AB23" s="86">
        <f t="shared" si="12"/>
        <v>308146753</v>
      </c>
      <c r="AC23" s="104">
        <f t="shared" si="13"/>
        <v>0.7876958062354749</v>
      </c>
      <c r="AD23" s="85">
        <v>0</v>
      </c>
      <c r="AE23" s="86">
        <v>13161945</v>
      </c>
      <c r="AF23" s="86">
        <f t="shared" si="14"/>
        <v>13161945</v>
      </c>
      <c r="AG23" s="86">
        <v>381946926</v>
      </c>
      <c r="AH23" s="86">
        <v>422721831</v>
      </c>
      <c r="AI23" s="87">
        <v>245624402</v>
      </c>
      <c r="AJ23" s="124">
        <f t="shared" si="15"/>
        <v>0.5810544523308521</v>
      </c>
      <c r="AK23" s="125">
        <f t="shared" si="16"/>
        <v>4.560782923800396</v>
      </c>
    </row>
    <row r="24" spans="1:37" ht="12.75">
      <c r="A24" s="62" t="s">
        <v>97</v>
      </c>
      <c r="B24" s="63" t="s">
        <v>537</v>
      </c>
      <c r="C24" s="64" t="s">
        <v>538</v>
      </c>
      <c r="D24" s="85">
        <v>140341171</v>
      </c>
      <c r="E24" s="86">
        <v>27710900</v>
      </c>
      <c r="F24" s="87">
        <f t="shared" si="0"/>
        <v>168052071</v>
      </c>
      <c r="G24" s="85">
        <v>154422158</v>
      </c>
      <c r="H24" s="86">
        <v>15038916</v>
      </c>
      <c r="I24" s="87">
        <f t="shared" si="1"/>
        <v>169461074</v>
      </c>
      <c r="J24" s="85">
        <v>38963465</v>
      </c>
      <c r="K24" s="86">
        <v>0</v>
      </c>
      <c r="L24" s="86">
        <f t="shared" si="2"/>
        <v>38963465</v>
      </c>
      <c r="M24" s="104">
        <f t="shared" si="3"/>
        <v>0.23185352473281928</v>
      </c>
      <c r="N24" s="85">
        <v>26465435</v>
      </c>
      <c r="O24" s="86">
        <v>0</v>
      </c>
      <c r="P24" s="86">
        <f t="shared" si="4"/>
        <v>26465435</v>
      </c>
      <c r="Q24" s="104">
        <f t="shared" si="5"/>
        <v>0.15748353972977816</v>
      </c>
      <c r="R24" s="85">
        <v>50858903</v>
      </c>
      <c r="S24" s="86">
        <v>0</v>
      </c>
      <c r="T24" s="86">
        <f t="shared" si="6"/>
        <v>50858903</v>
      </c>
      <c r="U24" s="104">
        <f t="shared" si="7"/>
        <v>0.3001214485398576</v>
      </c>
      <c r="V24" s="85">
        <v>14500681</v>
      </c>
      <c r="W24" s="86">
        <v>0</v>
      </c>
      <c r="X24" s="86">
        <f t="shared" si="8"/>
        <v>14500681</v>
      </c>
      <c r="Y24" s="104">
        <f t="shared" si="9"/>
        <v>0.0855693915878286</v>
      </c>
      <c r="Z24" s="85">
        <f t="shared" si="10"/>
        <v>130788484</v>
      </c>
      <c r="AA24" s="86">
        <f t="shared" si="11"/>
        <v>0</v>
      </c>
      <c r="AB24" s="86">
        <f t="shared" si="12"/>
        <v>130788484</v>
      </c>
      <c r="AC24" s="104">
        <f t="shared" si="13"/>
        <v>0.7717907181445103</v>
      </c>
      <c r="AD24" s="85">
        <v>38825375</v>
      </c>
      <c r="AE24" s="86">
        <v>0</v>
      </c>
      <c r="AF24" s="86">
        <f t="shared" si="14"/>
        <v>38825375</v>
      </c>
      <c r="AG24" s="86">
        <v>149029334</v>
      </c>
      <c r="AH24" s="86">
        <v>149029334</v>
      </c>
      <c r="AI24" s="87">
        <v>112371552</v>
      </c>
      <c r="AJ24" s="124">
        <f t="shared" si="15"/>
        <v>0.7540230435438972</v>
      </c>
      <c r="AK24" s="125">
        <f t="shared" si="16"/>
        <v>-0.6265153652733554</v>
      </c>
    </row>
    <row r="25" spans="1:37" ht="12.75">
      <c r="A25" s="62" t="s">
        <v>97</v>
      </c>
      <c r="B25" s="63" t="s">
        <v>539</v>
      </c>
      <c r="C25" s="64" t="s">
        <v>540</v>
      </c>
      <c r="D25" s="85">
        <v>251661750</v>
      </c>
      <c r="E25" s="86">
        <v>58461250</v>
      </c>
      <c r="F25" s="87">
        <f t="shared" si="0"/>
        <v>310123000</v>
      </c>
      <c r="G25" s="85">
        <v>241661750</v>
      </c>
      <c r="H25" s="86">
        <v>84568432</v>
      </c>
      <c r="I25" s="87">
        <f t="shared" si="1"/>
        <v>326230182</v>
      </c>
      <c r="J25" s="85">
        <v>105855038</v>
      </c>
      <c r="K25" s="86">
        <v>19494464</v>
      </c>
      <c r="L25" s="86">
        <f t="shared" si="2"/>
        <v>125349502</v>
      </c>
      <c r="M25" s="104">
        <f t="shared" si="3"/>
        <v>0.4041928589624117</v>
      </c>
      <c r="N25" s="85">
        <v>64988100</v>
      </c>
      <c r="O25" s="86">
        <v>14139251</v>
      </c>
      <c r="P25" s="86">
        <f t="shared" si="4"/>
        <v>79127351</v>
      </c>
      <c r="Q25" s="104">
        <f t="shared" si="5"/>
        <v>0.25514828310057625</v>
      </c>
      <c r="R25" s="85">
        <v>5291015</v>
      </c>
      <c r="S25" s="86">
        <v>891066</v>
      </c>
      <c r="T25" s="86">
        <f t="shared" si="6"/>
        <v>6182081</v>
      </c>
      <c r="U25" s="104">
        <f t="shared" si="7"/>
        <v>0.018950058397723606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176134153</v>
      </c>
      <c r="AA25" s="86">
        <f t="shared" si="11"/>
        <v>34524781</v>
      </c>
      <c r="AB25" s="86">
        <f t="shared" si="12"/>
        <v>210658934</v>
      </c>
      <c r="AC25" s="104">
        <f t="shared" si="13"/>
        <v>0.645737107181579</v>
      </c>
      <c r="AD25" s="85">
        <v>12241624</v>
      </c>
      <c r="AE25" s="86">
        <v>12782555</v>
      </c>
      <c r="AF25" s="86">
        <f t="shared" si="14"/>
        <v>25024179</v>
      </c>
      <c r="AG25" s="86">
        <v>308384197</v>
      </c>
      <c r="AH25" s="86">
        <v>324384000</v>
      </c>
      <c r="AI25" s="87">
        <v>307117475</v>
      </c>
      <c r="AJ25" s="124">
        <f t="shared" si="15"/>
        <v>0.9467713419897406</v>
      </c>
      <c r="AK25" s="125">
        <f t="shared" si="16"/>
        <v>-1</v>
      </c>
    </row>
    <row r="26" spans="1:37" ht="12.75">
      <c r="A26" s="62" t="s">
        <v>97</v>
      </c>
      <c r="B26" s="63" t="s">
        <v>541</v>
      </c>
      <c r="C26" s="64" t="s">
        <v>542</v>
      </c>
      <c r="D26" s="85">
        <v>259488667</v>
      </c>
      <c r="E26" s="86">
        <v>23360143</v>
      </c>
      <c r="F26" s="87">
        <f t="shared" si="0"/>
        <v>282848810</v>
      </c>
      <c r="G26" s="85">
        <v>266870079</v>
      </c>
      <c r="H26" s="86">
        <v>24486767</v>
      </c>
      <c r="I26" s="87">
        <f t="shared" si="1"/>
        <v>291356846</v>
      </c>
      <c r="J26" s="85">
        <v>45855722</v>
      </c>
      <c r="K26" s="86">
        <v>6087595</v>
      </c>
      <c r="L26" s="86">
        <f t="shared" si="2"/>
        <v>51943317</v>
      </c>
      <c r="M26" s="104">
        <f t="shared" si="3"/>
        <v>0.18364339945428795</v>
      </c>
      <c r="N26" s="85">
        <v>36488611</v>
      </c>
      <c r="O26" s="86">
        <v>3621682</v>
      </c>
      <c r="P26" s="86">
        <f t="shared" si="4"/>
        <v>40110293</v>
      </c>
      <c r="Q26" s="104">
        <f t="shared" si="5"/>
        <v>0.14180824377518153</v>
      </c>
      <c r="R26" s="85">
        <v>51597966</v>
      </c>
      <c r="S26" s="86">
        <v>8284365</v>
      </c>
      <c r="T26" s="86">
        <f t="shared" si="6"/>
        <v>59882331</v>
      </c>
      <c r="U26" s="104">
        <f t="shared" si="7"/>
        <v>0.20552917091915526</v>
      </c>
      <c r="V26" s="85">
        <v>58050263</v>
      </c>
      <c r="W26" s="86">
        <v>7019712</v>
      </c>
      <c r="X26" s="86">
        <f t="shared" si="8"/>
        <v>65069975</v>
      </c>
      <c r="Y26" s="104">
        <f t="shared" si="9"/>
        <v>0.2233342922719585</v>
      </c>
      <c r="Z26" s="85">
        <f t="shared" si="10"/>
        <v>191992562</v>
      </c>
      <c r="AA26" s="86">
        <f t="shared" si="11"/>
        <v>25013354</v>
      </c>
      <c r="AB26" s="86">
        <f t="shared" si="12"/>
        <v>217005916</v>
      </c>
      <c r="AC26" s="104">
        <f t="shared" si="13"/>
        <v>0.7448114536495223</v>
      </c>
      <c r="AD26" s="85">
        <v>44291468</v>
      </c>
      <c r="AE26" s="86">
        <v>10925007</v>
      </c>
      <c r="AF26" s="86">
        <f t="shared" si="14"/>
        <v>55216475</v>
      </c>
      <c r="AG26" s="86">
        <v>265407473</v>
      </c>
      <c r="AH26" s="86">
        <v>280428018</v>
      </c>
      <c r="AI26" s="87">
        <v>261063499</v>
      </c>
      <c r="AJ26" s="124">
        <f t="shared" si="15"/>
        <v>0.9309465611242882</v>
      </c>
      <c r="AK26" s="125">
        <f t="shared" si="16"/>
        <v>0.17845217392091772</v>
      </c>
    </row>
    <row r="27" spans="1:37" ht="12.75">
      <c r="A27" s="62" t="s">
        <v>97</v>
      </c>
      <c r="B27" s="63" t="s">
        <v>543</v>
      </c>
      <c r="C27" s="64" t="s">
        <v>544</v>
      </c>
      <c r="D27" s="85">
        <v>144532819</v>
      </c>
      <c r="E27" s="86">
        <v>57150000</v>
      </c>
      <c r="F27" s="87">
        <f t="shared" si="0"/>
        <v>201682819</v>
      </c>
      <c r="G27" s="85">
        <v>144532819</v>
      </c>
      <c r="H27" s="86">
        <v>59150000</v>
      </c>
      <c r="I27" s="87">
        <f t="shared" si="1"/>
        <v>203682819</v>
      </c>
      <c r="J27" s="85">
        <v>18423903</v>
      </c>
      <c r="K27" s="86">
        <v>2756553</v>
      </c>
      <c r="L27" s="86">
        <f t="shared" si="2"/>
        <v>21180456</v>
      </c>
      <c r="M27" s="104">
        <f t="shared" si="3"/>
        <v>0.10501864315968333</v>
      </c>
      <c r="N27" s="85">
        <v>49175855</v>
      </c>
      <c r="O27" s="86">
        <v>3617228</v>
      </c>
      <c r="P27" s="86">
        <f t="shared" si="4"/>
        <v>52793083</v>
      </c>
      <c r="Q27" s="104">
        <f t="shared" si="5"/>
        <v>0.26176291694931136</v>
      </c>
      <c r="R27" s="85">
        <v>59190609</v>
      </c>
      <c r="S27" s="86">
        <v>11445452</v>
      </c>
      <c r="T27" s="86">
        <f t="shared" si="6"/>
        <v>70636061</v>
      </c>
      <c r="U27" s="104">
        <f t="shared" si="7"/>
        <v>0.34679439997342143</v>
      </c>
      <c r="V27" s="85">
        <v>3170302</v>
      </c>
      <c r="W27" s="86">
        <v>7550710</v>
      </c>
      <c r="X27" s="86">
        <f t="shared" si="8"/>
        <v>10721012</v>
      </c>
      <c r="Y27" s="104">
        <f t="shared" si="9"/>
        <v>0.05263581902801532</v>
      </c>
      <c r="Z27" s="85">
        <f t="shared" si="10"/>
        <v>129960669</v>
      </c>
      <c r="AA27" s="86">
        <f t="shared" si="11"/>
        <v>25369943</v>
      </c>
      <c r="AB27" s="86">
        <f t="shared" si="12"/>
        <v>155330612</v>
      </c>
      <c r="AC27" s="104">
        <f t="shared" si="13"/>
        <v>0.7626102818225429</v>
      </c>
      <c r="AD27" s="85">
        <v>437053</v>
      </c>
      <c r="AE27" s="86">
        <v>6360869</v>
      </c>
      <c r="AF27" s="86">
        <f t="shared" si="14"/>
        <v>6797922</v>
      </c>
      <c r="AG27" s="86">
        <v>205127621</v>
      </c>
      <c r="AH27" s="86">
        <v>202392670</v>
      </c>
      <c r="AI27" s="87">
        <v>167291784</v>
      </c>
      <c r="AJ27" s="124">
        <f t="shared" si="15"/>
        <v>0.8265703693715786</v>
      </c>
      <c r="AK27" s="125">
        <f t="shared" si="16"/>
        <v>0.5771013553847779</v>
      </c>
    </row>
    <row r="28" spans="1:37" ht="12.75">
      <c r="A28" s="62" t="s">
        <v>112</v>
      </c>
      <c r="B28" s="63" t="s">
        <v>545</v>
      </c>
      <c r="C28" s="64" t="s">
        <v>546</v>
      </c>
      <c r="D28" s="85">
        <v>345917102</v>
      </c>
      <c r="E28" s="86">
        <v>375989898</v>
      </c>
      <c r="F28" s="87">
        <f t="shared" si="0"/>
        <v>721907000</v>
      </c>
      <c r="G28" s="85">
        <v>313960000</v>
      </c>
      <c r="H28" s="86">
        <v>378689898</v>
      </c>
      <c r="I28" s="87">
        <f t="shared" si="1"/>
        <v>692649898</v>
      </c>
      <c r="J28" s="85">
        <v>141248187</v>
      </c>
      <c r="K28" s="86">
        <v>56011593</v>
      </c>
      <c r="L28" s="86">
        <f t="shared" si="2"/>
        <v>197259780</v>
      </c>
      <c r="M28" s="104">
        <f t="shared" si="3"/>
        <v>0.27324818847857135</v>
      </c>
      <c r="N28" s="85">
        <v>3128257</v>
      </c>
      <c r="O28" s="86">
        <v>118699730</v>
      </c>
      <c r="P28" s="86">
        <f t="shared" si="4"/>
        <v>121827987</v>
      </c>
      <c r="Q28" s="104">
        <f t="shared" si="5"/>
        <v>0.1687585616983905</v>
      </c>
      <c r="R28" s="85">
        <v>1465394</v>
      </c>
      <c r="S28" s="86">
        <v>3371263</v>
      </c>
      <c r="T28" s="86">
        <f t="shared" si="6"/>
        <v>4836657</v>
      </c>
      <c r="U28" s="104">
        <f t="shared" si="7"/>
        <v>0.0069828307402710395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145841838</v>
      </c>
      <c r="AA28" s="86">
        <f t="shared" si="11"/>
        <v>178082586</v>
      </c>
      <c r="AB28" s="86">
        <f t="shared" si="12"/>
        <v>323924424</v>
      </c>
      <c r="AC28" s="104">
        <f t="shared" si="13"/>
        <v>0.46765967184189206</v>
      </c>
      <c r="AD28" s="85">
        <v>0</v>
      </c>
      <c r="AE28" s="86">
        <v>0</v>
      </c>
      <c r="AF28" s="86">
        <f t="shared" si="14"/>
        <v>0</v>
      </c>
      <c r="AG28" s="86">
        <v>728179549</v>
      </c>
      <c r="AH28" s="86">
        <v>732169000</v>
      </c>
      <c r="AI28" s="87">
        <v>403601830</v>
      </c>
      <c r="AJ28" s="124">
        <f t="shared" si="15"/>
        <v>0.5512413527477946</v>
      </c>
      <c r="AK28" s="125">
        <f t="shared" si="16"/>
        <v>0</v>
      </c>
    </row>
    <row r="29" spans="1:37" ht="16.5">
      <c r="A29" s="65"/>
      <c r="B29" s="66" t="s">
        <v>547</v>
      </c>
      <c r="C29" s="67"/>
      <c r="D29" s="88">
        <f>SUM(D23:D28)</f>
        <v>1521833530</v>
      </c>
      <c r="E29" s="89">
        <f>SUM(E23:E28)</f>
        <v>578799291</v>
      </c>
      <c r="F29" s="90">
        <f t="shared" si="0"/>
        <v>2100632821</v>
      </c>
      <c r="G29" s="88">
        <f>SUM(G23:G28)</f>
        <v>1472539250</v>
      </c>
      <c r="H29" s="89">
        <f>SUM(H23:H28)</f>
        <v>602041764</v>
      </c>
      <c r="I29" s="90">
        <f t="shared" si="1"/>
        <v>2074581014</v>
      </c>
      <c r="J29" s="88">
        <f>SUM(J23:J28)</f>
        <v>433050949</v>
      </c>
      <c r="K29" s="89">
        <f>SUM(K23:K28)</f>
        <v>84350205</v>
      </c>
      <c r="L29" s="89">
        <f t="shared" si="2"/>
        <v>517401154</v>
      </c>
      <c r="M29" s="105">
        <f t="shared" si="3"/>
        <v>0.24630727884832948</v>
      </c>
      <c r="N29" s="88">
        <f>SUM(N23:N28)</f>
        <v>250935417</v>
      </c>
      <c r="O29" s="89">
        <f>SUM(O23:O28)</f>
        <v>143353349</v>
      </c>
      <c r="P29" s="89">
        <f t="shared" si="4"/>
        <v>394288766</v>
      </c>
      <c r="Q29" s="105">
        <f t="shared" si="5"/>
        <v>0.1876999930965089</v>
      </c>
      <c r="R29" s="88">
        <f>SUM(R23:R28)</f>
        <v>243227777</v>
      </c>
      <c r="S29" s="89">
        <f>SUM(S23:S28)</f>
        <v>27455039</v>
      </c>
      <c r="T29" s="89">
        <f t="shared" si="6"/>
        <v>270682816</v>
      </c>
      <c r="U29" s="105">
        <f t="shared" si="7"/>
        <v>0.13047589569813733</v>
      </c>
      <c r="V29" s="88">
        <f>SUM(V23:V28)</f>
        <v>142485851</v>
      </c>
      <c r="W29" s="89">
        <f>SUM(W23:W28)</f>
        <v>20996536</v>
      </c>
      <c r="X29" s="89">
        <f t="shared" si="8"/>
        <v>163482387</v>
      </c>
      <c r="Y29" s="105">
        <f t="shared" si="9"/>
        <v>0.07880260442796089</v>
      </c>
      <c r="Z29" s="88">
        <f t="shared" si="10"/>
        <v>1069699994</v>
      </c>
      <c r="AA29" s="89">
        <f t="shared" si="11"/>
        <v>276155129</v>
      </c>
      <c r="AB29" s="89">
        <f t="shared" si="12"/>
        <v>1345855123</v>
      </c>
      <c r="AC29" s="105">
        <f t="shared" si="13"/>
        <v>0.6487358719267639</v>
      </c>
      <c r="AD29" s="88">
        <f>SUM(AD23:AD28)</f>
        <v>95795520</v>
      </c>
      <c r="AE29" s="89">
        <f>SUM(AE23:AE28)</f>
        <v>43230376</v>
      </c>
      <c r="AF29" s="89">
        <f t="shared" si="14"/>
        <v>139025896</v>
      </c>
      <c r="AG29" s="89">
        <f>SUM(AG23:AG28)</f>
        <v>2038075100</v>
      </c>
      <c r="AH29" s="89">
        <f>SUM(AH23:AH28)</f>
        <v>2111124853</v>
      </c>
      <c r="AI29" s="90">
        <f>SUM(AI23:AI28)</f>
        <v>1497070542</v>
      </c>
      <c r="AJ29" s="126">
        <f t="shared" si="15"/>
        <v>0.7091340618119283</v>
      </c>
      <c r="AK29" s="127">
        <f t="shared" si="16"/>
        <v>0.17591320540742994</v>
      </c>
    </row>
    <row r="30" spans="1:37" ht="12.75">
      <c r="A30" s="62" t="s">
        <v>97</v>
      </c>
      <c r="B30" s="63" t="s">
        <v>57</v>
      </c>
      <c r="C30" s="64" t="s">
        <v>58</v>
      </c>
      <c r="D30" s="85">
        <v>2720640025</v>
      </c>
      <c r="E30" s="86">
        <v>220389550</v>
      </c>
      <c r="F30" s="87">
        <f t="shared" si="0"/>
        <v>2941029575</v>
      </c>
      <c r="G30" s="85">
        <v>2682221047</v>
      </c>
      <c r="H30" s="86">
        <v>273601762</v>
      </c>
      <c r="I30" s="87">
        <f t="shared" si="1"/>
        <v>2955822809</v>
      </c>
      <c r="J30" s="85">
        <v>716831828</v>
      </c>
      <c r="K30" s="86">
        <v>17223584</v>
      </c>
      <c r="L30" s="86">
        <f t="shared" si="2"/>
        <v>734055412</v>
      </c>
      <c r="M30" s="104">
        <f t="shared" si="3"/>
        <v>0.24959130579297217</v>
      </c>
      <c r="N30" s="85">
        <v>569658712</v>
      </c>
      <c r="O30" s="86">
        <v>66853895</v>
      </c>
      <c r="P30" s="86">
        <f t="shared" si="4"/>
        <v>636512607</v>
      </c>
      <c r="Q30" s="104">
        <f t="shared" si="5"/>
        <v>0.21642509562318835</v>
      </c>
      <c r="R30" s="85">
        <v>817539006</v>
      </c>
      <c r="S30" s="86">
        <v>43249233</v>
      </c>
      <c r="T30" s="86">
        <f t="shared" si="6"/>
        <v>860788239</v>
      </c>
      <c r="U30" s="104">
        <f t="shared" si="7"/>
        <v>0.29121780790751045</v>
      </c>
      <c r="V30" s="85">
        <v>356069839</v>
      </c>
      <c r="W30" s="86">
        <v>27121136</v>
      </c>
      <c r="X30" s="86">
        <f t="shared" si="8"/>
        <v>383190975</v>
      </c>
      <c r="Y30" s="104">
        <f t="shared" si="9"/>
        <v>0.12963935924482542</v>
      </c>
      <c r="Z30" s="85">
        <f t="shared" si="10"/>
        <v>2460099385</v>
      </c>
      <c r="AA30" s="86">
        <f t="shared" si="11"/>
        <v>154447848</v>
      </c>
      <c r="AB30" s="86">
        <f t="shared" si="12"/>
        <v>2614547233</v>
      </c>
      <c r="AC30" s="104">
        <f t="shared" si="13"/>
        <v>0.8845412604027307</v>
      </c>
      <c r="AD30" s="85">
        <v>420754401</v>
      </c>
      <c r="AE30" s="86">
        <v>82436691</v>
      </c>
      <c r="AF30" s="86">
        <f t="shared" si="14"/>
        <v>503191092</v>
      </c>
      <c r="AG30" s="86">
        <v>3169521271</v>
      </c>
      <c r="AH30" s="86">
        <v>3160032498</v>
      </c>
      <c r="AI30" s="87">
        <v>2394187863</v>
      </c>
      <c r="AJ30" s="124">
        <f t="shared" si="15"/>
        <v>0.7576465952534643</v>
      </c>
      <c r="AK30" s="125">
        <f t="shared" si="16"/>
        <v>-0.23847822210652325</v>
      </c>
    </row>
    <row r="31" spans="1:37" ht="12.75">
      <c r="A31" s="62" t="s">
        <v>97</v>
      </c>
      <c r="B31" s="63" t="s">
        <v>548</v>
      </c>
      <c r="C31" s="64" t="s">
        <v>549</v>
      </c>
      <c r="D31" s="85">
        <v>410004152</v>
      </c>
      <c r="E31" s="86">
        <v>68034519</v>
      </c>
      <c r="F31" s="87">
        <f t="shared" si="0"/>
        <v>478038671</v>
      </c>
      <c r="G31" s="85">
        <v>410004152</v>
      </c>
      <c r="H31" s="86">
        <v>68034519</v>
      </c>
      <c r="I31" s="87">
        <f t="shared" si="1"/>
        <v>478038671</v>
      </c>
      <c r="J31" s="85">
        <v>44840167</v>
      </c>
      <c r="K31" s="86">
        <v>6187487</v>
      </c>
      <c r="L31" s="86">
        <f t="shared" si="2"/>
        <v>51027654</v>
      </c>
      <c r="M31" s="104">
        <f t="shared" si="3"/>
        <v>0.10674377847561207</v>
      </c>
      <c r="N31" s="85">
        <v>81962622</v>
      </c>
      <c r="O31" s="86">
        <v>0</v>
      </c>
      <c r="P31" s="86">
        <f t="shared" si="4"/>
        <v>81962622</v>
      </c>
      <c r="Q31" s="104">
        <f t="shared" si="5"/>
        <v>0.1714560494207382</v>
      </c>
      <c r="R31" s="85">
        <v>70486369</v>
      </c>
      <c r="S31" s="86">
        <v>6835441</v>
      </c>
      <c r="T31" s="86">
        <f t="shared" si="6"/>
        <v>77321810</v>
      </c>
      <c r="U31" s="104">
        <f t="shared" si="7"/>
        <v>0.16174802310083403</v>
      </c>
      <c r="V31" s="85">
        <v>101744026</v>
      </c>
      <c r="W31" s="86">
        <v>13805526</v>
      </c>
      <c r="X31" s="86">
        <f t="shared" si="8"/>
        <v>115549552</v>
      </c>
      <c r="Y31" s="104">
        <f t="shared" si="9"/>
        <v>0.2417159092135456</v>
      </c>
      <c r="Z31" s="85">
        <f t="shared" si="10"/>
        <v>299033184</v>
      </c>
      <c r="AA31" s="86">
        <f t="shared" si="11"/>
        <v>26828454</v>
      </c>
      <c r="AB31" s="86">
        <f t="shared" si="12"/>
        <v>325861638</v>
      </c>
      <c r="AC31" s="104">
        <f t="shared" si="13"/>
        <v>0.6816637602107299</v>
      </c>
      <c r="AD31" s="85">
        <v>88083662</v>
      </c>
      <c r="AE31" s="86">
        <v>226354</v>
      </c>
      <c r="AF31" s="86">
        <f t="shared" si="14"/>
        <v>88310016</v>
      </c>
      <c r="AG31" s="86">
        <v>423656441</v>
      </c>
      <c r="AH31" s="86">
        <v>442278026</v>
      </c>
      <c r="AI31" s="87">
        <v>365383375</v>
      </c>
      <c r="AJ31" s="124">
        <f t="shared" si="15"/>
        <v>0.8261395627193109</v>
      </c>
      <c r="AK31" s="125">
        <f t="shared" si="16"/>
        <v>0.30845352807998583</v>
      </c>
    </row>
    <row r="32" spans="1:37" ht="12.75">
      <c r="A32" s="62" t="s">
        <v>97</v>
      </c>
      <c r="B32" s="63" t="s">
        <v>71</v>
      </c>
      <c r="C32" s="64" t="s">
        <v>72</v>
      </c>
      <c r="D32" s="85">
        <v>1512771503</v>
      </c>
      <c r="E32" s="86">
        <v>132446500</v>
      </c>
      <c r="F32" s="87">
        <f t="shared" si="0"/>
        <v>1645218003</v>
      </c>
      <c r="G32" s="85">
        <v>1552289609</v>
      </c>
      <c r="H32" s="86">
        <v>183575592</v>
      </c>
      <c r="I32" s="87">
        <f t="shared" si="1"/>
        <v>1735865201</v>
      </c>
      <c r="J32" s="85">
        <v>457170394</v>
      </c>
      <c r="K32" s="86">
        <v>11902964</v>
      </c>
      <c r="L32" s="86">
        <f t="shared" si="2"/>
        <v>469073358</v>
      </c>
      <c r="M32" s="104">
        <f t="shared" si="3"/>
        <v>0.28511319299002347</v>
      </c>
      <c r="N32" s="85">
        <v>509061457</v>
      </c>
      <c r="O32" s="86">
        <v>28728034</v>
      </c>
      <c r="P32" s="86">
        <f t="shared" si="4"/>
        <v>537789491</v>
      </c>
      <c r="Q32" s="104">
        <f t="shared" si="5"/>
        <v>0.326880383036995</v>
      </c>
      <c r="R32" s="85">
        <v>363323000</v>
      </c>
      <c r="S32" s="86">
        <v>25576303</v>
      </c>
      <c r="T32" s="86">
        <f t="shared" si="6"/>
        <v>388899303</v>
      </c>
      <c r="U32" s="104">
        <f t="shared" si="7"/>
        <v>0.22403773217872117</v>
      </c>
      <c r="V32" s="85">
        <v>212311776</v>
      </c>
      <c r="W32" s="86">
        <v>48504559</v>
      </c>
      <c r="X32" s="86">
        <f t="shared" si="8"/>
        <v>260816335</v>
      </c>
      <c r="Y32" s="104">
        <f t="shared" si="9"/>
        <v>0.1502514912158781</v>
      </c>
      <c r="Z32" s="85">
        <f t="shared" si="10"/>
        <v>1541866627</v>
      </c>
      <c r="AA32" s="86">
        <f t="shared" si="11"/>
        <v>114711860</v>
      </c>
      <c r="AB32" s="86">
        <f t="shared" si="12"/>
        <v>1656578487</v>
      </c>
      <c r="AC32" s="104">
        <f t="shared" si="13"/>
        <v>0.9543243830486812</v>
      </c>
      <c r="AD32" s="85">
        <v>375413195</v>
      </c>
      <c r="AE32" s="86">
        <v>28254985</v>
      </c>
      <c r="AF32" s="86">
        <f t="shared" si="14"/>
        <v>403668180</v>
      </c>
      <c r="AG32" s="86">
        <v>1814411025</v>
      </c>
      <c r="AH32" s="86">
        <v>1775671957</v>
      </c>
      <c r="AI32" s="87">
        <v>1385288224</v>
      </c>
      <c r="AJ32" s="124">
        <f t="shared" si="15"/>
        <v>0.7801487310417664</v>
      </c>
      <c r="AK32" s="125">
        <f t="shared" si="16"/>
        <v>-0.3538843339100942</v>
      </c>
    </row>
    <row r="33" spans="1:37" ht="12.75">
      <c r="A33" s="62" t="s">
        <v>112</v>
      </c>
      <c r="B33" s="63" t="s">
        <v>550</v>
      </c>
      <c r="C33" s="64" t="s">
        <v>551</v>
      </c>
      <c r="D33" s="85">
        <v>187132000</v>
      </c>
      <c r="E33" s="86">
        <v>3472000</v>
      </c>
      <c r="F33" s="87">
        <f t="shared" si="0"/>
        <v>190604000</v>
      </c>
      <c r="G33" s="85">
        <v>185988200</v>
      </c>
      <c r="H33" s="86">
        <v>3297000</v>
      </c>
      <c r="I33" s="87">
        <f t="shared" si="1"/>
        <v>189285200</v>
      </c>
      <c r="J33" s="85">
        <v>78655436</v>
      </c>
      <c r="K33" s="86">
        <v>132240</v>
      </c>
      <c r="L33" s="86">
        <f t="shared" si="2"/>
        <v>78787676</v>
      </c>
      <c r="M33" s="104">
        <f t="shared" si="3"/>
        <v>0.41335793582506136</v>
      </c>
      <c r="N33" s="85">
        <v>62147043</v>
      </c>
      <c r="O33" s="86">
        <v>1433947</v>
      </c>
      <c r="P33" s="86">
        <f t="shared" si="4"/>
        <v>63580990</v>
      </c>
      <c r="Q33" s="104">
        <f t="shared" si="5"/>
        <v>0.33357636775723487</v>
      </c>
      <c r="R33" s="85">
        <v>46372195</v>
      </c>
      <c r="S33" s="86">
        <v>86126</v>
      </c>
      <c r="T33" s="86">
        <f t="shared" si="6"/>
        <v>46458321</v>
      </c>
      <c r="U33" s="104">
        <f t="shared" si="7"/>
        <v>0.24544085327326173</v>
      </c>
      <c r="V33" s="85">
        <v>948802</v>
      </c>
      <c r="W33" s="86">
        <v>488973</v>
      </c>
      <c r="X33" s="86">
        <f t="shared" si="8"/>
        <v>1437775</v>
      </c>
      <c r="Y33" s="104">
        <f t="shared" si="9"/>
        <v>0.007595813090511039</v>
      </c>
      <c r="Z33" s="85">
        <f t="shared" si="10"/>
        <v>188123476</v>
      </c>
      <c r="AA33" s="86">
        <f t="shared" si="11"/>
        <v>2141286</v>
      </c>
      <c r="AB33" s="86">
        <f t="shared" si="12"/>
        <v>190264762</v>
      </c>
      <c r="AC33" s="104">
        <f t="shared" si="13"/>
        <v>1.0051750585888384</v>
      </c>
      <c r="AD33" s="85">
        <v>47365038</v>
      </c>
      <c r="AE33" s="86">
        <v>1457081</v>
      </c>
      <c r="AF33" s="86">
        <f t="shared" si="14"/>
        <v>48822119</v>
      </c>
      <c r="AG33" s="86">
        <v>190748000</v>
      </c>
      <c r="AH33" s="86">
        <v>188548000</v>
      </c>
      <c r="AI33" s="87">
        <v>188321482</v>
      </c>
      <c r="AJ33" s="124">
        <f t="shared" si="15"/>
        <v>0.9987986189193203</v>
      </c>
      <c r="AK33" s="125">
        <f t="shared" si="16"/>
        <v>-0.9705507456569019</v>
      </c>
    </row>
    <row r="34" spans="1:37" ht="16.5">
      <c r="A34" s="65"/>
      <c r="B34" s="66" t="s">
        <v>552</v>
      </c>
      <c r="C34" s="67"/>
      <c r="D34" s="88">
        <f>SUM(D30:D33)</f>
        <v>4830547680</v>
      </c>
      <c r="E34" s="89">
        <f>SUM(E30:E33)</f>
        <v>424342569</v>
      </c>
      <c r="F34" s="90">
        <f t="shared" si="0"/>
        <v>5254890249</v>
      </c>
      <c r="G34" s="88">
        <f>SUM(G30:G33)</f>
        <v>4830503008</v>
      </c>
      <c r="H34" s="89">
        <f>SUM(H30:H33)</f>
        <v>528508873</v>
      </c>
      <c r="I34" s="90">
        <f t="shared" si="1"/>
        <v>5359011881</v>
      </c>
      <c r="J34" s="88">
        <f>SUM(J30:J33)</f>
        <v>1297497825</v>
      </c>
      <c r="K34" s="89">
        <f>SUM(K30:K33)</f>
        <v>35446275</v>
      </c>
      <c r="L34" s="89">
        <f t="shared" si="2"/>
        <v>1332944100</v>
      </c>
      <c r="M34" s="105">
        <f t="shared" si="3"/>
        <v>0.25365783809731474</v>
      </c>
      <c r="N34" s="88">
        <f>SUM(N30:N33)</f>
        <v>1222829834</v>
      </c>
      <c r="O34" s="89">
        <f>SUM(O30:O33)</f>
        <v>97015876</v>
      </c>
      <c r="P34" s="89">
        <f t="shared" si="4"/>
        <v>1319845710</v>
      </c>
      <c r="Q34" s="105">
        <f t="shared" si="5"/>
        <v>0.25116522847478406</v>
      </c>
      <c r="R34" s="88">
        <f>SUM(R30:R33)</f>
        <v>1297720570</v>
      </c>
      <c r="S34" s="89">
        <f>SUM(S30:S33)</f>
        <v>75747103</v>
      </c>
      <c r="T34" s="89">
        <f t="shared" si="6"/>
        <v>1373467673</v>
      </c>
      <c r="U34" s="105">
        <f t="shared" si="7"/>
        <v>0.25629121627245</v>
      </c>
      <c r="V34" s="88">
        <f>SUM(V30:V33)</f>
        <v>671074443</v>
      </c>
      <c r="W34" s="89">
        <f>SUM(W30:W33)</f>
        <v>89920194</v>
      </c>
      <c r="X34" s="89">
        <f t="shared" si="8"/>
        <v>760994637</v>
      </c>
      <c r="Y34" s="105">
        <f t="shared" si="9"/>
        <v>0.14200278967435265</v>
      </c>
      <c r="Z34" s="88">
        <f t="shared" si="10"/>
        <v>4489122672</v>
      </c>
      <c r="AA34" s="89">
        <f t="shared" si="11"/>
        <v>298129448</v>
      </c>
      <c r="AB34" s="89">
        <f t="shared" si="12"/>
        <v>4787252120</v>
      </c>
      <c r="AC34" s="105">
        <f t="shared" si="13"/>
        <v>0.8933087342039427</v>
      </c>
      <c r="AD34" s="88">
        <f>SUM(AD30:AD33)</f>
        <v>931616296</v>
      </c>
      <c r="AE34" s="89">
        <f>SUM(AE30:AE33)</f>
        <v>112375111</v>
      </c>
      <c r="AF34" s="89">
        <f t="shared" si="14"/>
        <v>1043991407</v>
      </c>
      <c r="AG34" s="89">
        <f>SUM(AG30:AG33)</f>
        <v>5598336737</v>
      </c>
      <c r="AH34" s="89">
        <f>SUM(AH30:AH33)</f>
        <v>5566530481</v>
      </c>
      <c r="AI34" s="90">
        <f>SUM(AI30:AI33)</f>
        <v>4333180944</v>
      </c>
      <c r="AJ34" s="126">
        <f t="shared" si="15"/>
        <v>0.7784347824538572</v>
      </c>
      <c r="AK34" s="127">
        <f t="shared" si="16"/>
        <v>-0.27107193421564246</v>
      </c>
    </row>
    <row r="35" spans="1:37" ht="16.5">
      <c r="A35" s="68"/>
      <c r="B35" s="69" t="s">
        <v>553</v>
      </c>
      <c r="C35" s="70"/>
      <c r="D35" s="91">
        <f>SUM(D9:D14,D16:D21,D23:D28,D30:D33)</f>
        <v>17451731394</v>
      </c>
      <c r="E35" s="92">
        <f>SUM(E9:E14,E16:E21,E23:E28,E30:E33)</f>
        <v>3275482059</v>
      </c>
      <c r="F35" s="93">
        <f t="shared" si="0"/>
        <v>20727213453</v>
      </c>
      <c r="G35" s="91">
        <f>SUM(G9:G14,G16:G21,G23:G28,G30:G33)</f>
        <v>17499308033</v>
      </c>
      <c r="H35" s="92">
        <f>SUM(H9:H14,H16:H21,H23:H28,H30:H33)</f>
        <v>3411082331</v>
      </c>
      <c r="I35" s="93">
        <f t="shared" si="1"/>
        <v>20910390364</v>
      </c>
      <c r="J35" s="91">
        <f>SUM(J9:J14,J16:J21,J23:J28,J30:J33)</f>
        <v>4840890027</v>
      </c>
      <c r="K35" s="92">
        <f>SUM(K9:K14,K16:K21,K23:K28,K30:K33)</f>
        <v>401776376</v>
      </c>
      <c r="L35" s="92">
        <f t="shared" si="2"/>
        <v>5242666403</v>
      </c>
      <c r="M35" s="106">
        <f t="shared" si="3"/>
        <v>0.25293638312202504</v>
      </c>
      <c r="N35" s="91">
        <f>SUM(N9:N14,N16:N21,N23:N28,N30:N33)</f>
        <v>3940845935</v>
      </c>
      <c r="O35" s="92">
        <f>SUM(O9:O14,O16:O21,O23:O28,O30:O33)</f>
        <v>671653105</v>
      </c>
      <c r="P35" s="92">
        <f t="shared" si="4"/>
        <v>4612499040</v>
      </c>
      <c r="Q35" s="106">
        <f t="shared" si="5"/>
        <v>0.22253348480532967</v>
      </c>
      <c r="R35" s="91">
        <f>SUM(R9:R14,R16:R21,R23:R28,R30:R33)</f>
        <v>3709726553</v>
      </c>
      <c r="S35" s="92">
        <f>SUM(S9:S14,S16:S21,S23:S28,S30:S33)</f>
        <v>492064964</v>
      </c>
      <c r="T35" s="92">
        <f t="shared" si="6"/>
        <v>4201791517</v>
      </c>
      <c r="U35" s="106">
        <f t="shared" si="7"/>
        <v>0.2009427583061261</v>
      </c>
      <c r="V35" s="91">
        <f>SUM(V9:V14,V16:V21,V23:V28,V30:V33)</f>
        <v>2589343315</v>
      </c>
      <c r="W35" s="92">
        <f>SUM(W9:W14,W16:W21,W23:W28,W30:W33)</f>
        <v>602988110</v>
      </c>
      <c r="X35" s="92">
        <f t="shared" si="8"/>
        <v>3192331425</v>
      </c>
      <c r="Y35" s="106">
        <f t="shared" si="9"/>
        <v>0.1526672323868243</v>
      </c>
      <c r="Z35" s="91">
        <f t="shared" si="10"/>
        <v>15080805830</v>
      </c>
      <c r="AA35" s="92">
        <f t="shared" si="11"/>
        <v>2168482555</v>
      </c>
      <c r="AB35" s="92">
        <f t="shared" si="12"/>
        <v>17249288385</v>
      </c>
      <c r="AC35" s="106">
        <f t="shared" si="13"/>
        <v>0.8249146995694987</v>
      </c>
      <c r="AD35" s="91">
        <f>SUM(AD9:AD14,AD16:AD21,AD23:AD28,AD30:AD33)</f>
        <v>5236370981</v>
      </c>
      <c r="AE35" s="92">
        <f>SUM(AE9:AE14,AE16:AE21,AE23:AE28,AE30:AE33)</f>
        <v>355356799</v>
      </c>
      <c r="AF35" s="92">
        <f t="shared" si="14"/>
        <v>5591727780</v>
      </c>
      <c r="AG35" s="92">
        <f>SUM(AG9:AG14,AG16:AG21,AG23:AG28,AG30:AG33)</f>
        <v>20096126924</v>
      </c>
      <c r="AH35" s="92">
        <f>SUM(AH9:AH14,AH16:AH21,AH23:AH28,AH30:AH33)</f>
        <v>20463436579</v>
      </c>
      <c r="AI35" s="93">
        <f>SUM(AI9:AI14,AI16:AI21,AI23:AI28,AI30:AI33)</f>
        <v>21369712364</v>
      </c>
      <c r="AJ35" s="128">
        <f t="shared" si="15"/>
        <v>1.0442875653608465</v>
      </c>
      <c r="AK35" s="129">
        <f t="shared" si="16"/>
        <v>-0.4290974899711588</v>
      </c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F26" sqref="F2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42</v>
      </c>
      <c r="C9" s="64" t="s">
        <v>43</v>
      </c>
      <c r="D9" s="85">
        <v>39735877464</v>
      </c>
      <c r="E9" s="86">
        <v>8456748211</v>
      </c>
      <c r="F9" s="87">
        <f>$D9+$E9</f>
        <v>48192625675</v>
      </c>
      <c r="G9" s="85">
        <v>40530966418</v>
      </c>
      <c r="H9" s="86">
        <v>6685324570</v>
      </c>
      <c r="I9" s="87">
        <f>$G9+$H9</f>
        <v>47216290988</v>
      </c>
      <c r="J9" s="85">
        <v>11311690862</v>
      </c>
      <c r="K9" s="86">
        <v>611414893</v>
      </c>
      <c r="L9" s="86">
        <f>$J9+$K9</f>
        <v>11923105755</v>
      </c>
      <c r="M9" s="104">
        <f>IF($F9=0,0,$L9/$F9)</f>
        <v>0.24740519089801596</v>
      </c>
      <c r="N9" s="85">
        <v>11068884119</v>
      </c>
      <c r="O9" s="86">
        <v>1268301736</v>
      </c>
      <c r="P9" s="86">
        <f>$N9+$O9</f>
        <v>12337185855</v>
      </c>
      <c r="Q9" s="104">
        <f>IF($F9=0,0,$P9/$F9)</f>
        <v>0.2559973788977415</v>
      </c>
      <c r="R9" s="85">
        <v>8998547894</v>
      </c>
      <c r="S9" s="86">
        <v>866753565</v>
      </c>
      <c r="T9" s="86">
        <f>$R9+$S9</f>
        <v>9865301459</v>
      </c>
      <c r="U9" s="104">
        <f>IF($I9=0,0,$T9/$I9)</f>
        <v>0.2089385094120854</v>
      </c>
      <c r="V9" s="85">
        <v>8825392810</v>
      </c>
      <c r="W9" s="86">
        <v>2196732889</v>
      </c>
      <c r="X9" s="86">
        <f>$V9+$W9</f>
        <v>11022125699</v>
      </c>
      <c r="Y9" s="104">
        <f>IF($I9=0,0,$X9/$I9)</f>
        <v>0.23343904123687453</v>
      </c>
      <c r="Z9" s="85">
        <f>$J9+$N9+$R9+$V9</f>
        <v>40204515685</v>
      </c>
      <c r="AA9" s="86">
        <f>$K9+$O9+$S9+$W9</f>
        <v>4943203083</v>
      </c>
      <c r="AB9" s="86">
        <f>$Z9+$AA9</f>
        <v>45147718768</v>
      </c>
      <c r="AC9" s="104">
        <f>IF($I9=0,0,$AB9/$I9)</f>
        <v>0.9561894385027887</v>
      </c>
      <c r="AD9" s="85">
        <v>8511298701</v>
      </c>
      <c r="AE9" s="86">
        <v>2109519994</v>
      </c>
      <c r="AF9" s="86">
        <f>$AD9+$AE9</f>
        <v>10620818695</v>
      </c>
      <c r="AG9" s="86">
        <v>45315745290</v>
      </c>
      <c r="AH9" s="86">
        <v>44884655003</v>
      </c>
      <c r="AI9" s="87">
        <v>42854881127</v>
      </c>
      <c r="AJ9" s="124">
        <f>IF($AH9=0,0,$AI9/$AH9)</f>
        <v>0.9547779998339224</v>
      </c>
      <c r="AK9" s="125">
        <f>IF($AF9=0,0,(($X9/$AF9)-1))</f>
        <v>0.03778494064576443</v>
      </c>
    </row>
    <row r="10" spans="1:37" ht="16.5">
      <c r="A10" s="65"/>
      <c r="B10" s="66" t="s">
        <v>96</v>
      </c>
      <c r="C10" s="67"/>
      <c r="D10" s="88">
        <f>D9</f>
        <v>39735877464</v>
      </c>
      <c r="E10" s="89">
        <f>E9</f>
        <v>8456748211</v>
      </c>
      <c r="F10" s="90">
        <f aca="true" t="shared" si="0" ref="F10:F45">$D10+$E10</f>
        <v>48192625675</v>
      </c>
      <c r="G10" s="88">
        <f>G9</f>
        <v>40530966418</v>
      </c>
      <c r="H10" s="89">
        <f>H9</f>
        <v>6685324570</v>
      </c>
      <c r="I10" s="90">
        <f aca="true" t="shared" si="1" ref="I10:I45">$G10+$H10</f>
        <v>47216290988</v>
      </c>
      <c r="J10" s="88">
        <f>J9</f>
        <v>11311690862</v>
      </c>
      <c r="K10" s="89">
        <f>K9</f>
        <v>611414893</v>
      </c>
      <c r="L10" s="89">
        <f aca="true" t="shared" si="2" ref="L10:L45">$J10+$K10</f>
        <v>11923105755</v>
      </c>
      <c r="M10" s="105">
        <f aca="true" t="shared" si="3" ref="M10:M45">IF($F10=0,0,$L10/$F10)</f>
        <v>0.24740519089801596</v>
      </c>
      <c r="N10" s="88">
        <f>N9</f>
        <v>11068884119</v>
      </c>
      <c r="O10" s="89">
        <f>O9</f>
        <v>1268301736</v>
      </c>
      <c r="P10" s="89">
        <f aca="true" t="shared" si="4" ref="P10:P45">$N10+$O10</f>
        <v>12337185855</v>
      </c>
      <c r="Q10" s="105">
        <f aca="true" t="shared" si="5" ref="Q10:Q45">IF($F10=0,0,$P10/$F10)</f>
        <v>0.2559973788977415</v>
      </c>
      <c r="R10" s="88">
        <f>R9</f>
        <v>8998547894</v>
      </c>
      <c r="S10" s="89">
        <f>S9</f>
        <v>866753565</v>
      </c>
      <c r="T10" s="89">
        <f aca="true" t="shared" si="6" ref="T10:T45">$R10+$S10</f>
        <v>9865301459</v>
      </c>
      <c r="U10" s="105">
        <f aca="true" t="shared" si="7" ref="U10:U45">IF($I10=0,0,$T10/$I10)</f>
        <v>0.2089385094120854</v>
      </c>
      <c r="V10" s="88">
        <f>V9</f>
        <v>8825392810</v>
      </c>
      <c r="W10" s="89">
        <f>W9</f>
        <v>2196732889</v>
      </c>
      <c r="X10" s="89">
        <f aca="true" t="shared" si="8" ref="X10:X45">$V10+$W10</f>
        <v>11022125699</v>
      </c>
      <c r="Y10" s="105">
        <f aca="true" t="shared" si="9" ref="Y10:Y45">IF($I10=0,0,$X10/$I10)</f>
        <v>0.23343904123687453</v>
      </c>
      <c r="Z10" s="88">
        <f aca="true" t="shared" si="10" ref="Z10:Z45">$J10+$N10+$R10+$V10</f>
        <v>40204515685</v>
      </c>
      <c r="AA10" s="89">
        <f aca="true" t="shared" si="11" ref="AA10:AA45">$K10+$O10+$S10+$W10</f>
        <v>4943203083</v>
      </c>
      <c r="AB10" s="89">
        <f aca="true" t="shared" si="12" ref="AB10:AB45">$Z10+$AA10</f>
        <v>45147718768</v>
      </c>
      <c r="AC10" s="105">
        <f aca="true" t="shared" si="13" ref="AC10:AC45">IF($I10=0,0,$AB10/$I10)</f>
        <v>0.9561894385027887</v>
      </c>
      <c r="AD10" s="88">
        <f>AD9</f>
        <v>8511298701</v>
      </c>
      <c r="AE10" s="89">
        <f>AE9</f>
        <v>2109519994</v>
      </c>
      <c r="AF10" s="89">
        <f aca="true" t="shared" si="14" ref="AF10:AF45">$AD10+$AE10</f>
        <v>10620818695</v>
      </c>
      <c r="AG10" s="89">
        <f>AG9</f>
        <v>45315745290</v>
      </c>
      <c r="AH10" s="89">
        <f>AH9</f>
        <v>44884655003</v>
      </c>
      <c r="AI10" s="90">
        <f>AI9</f>
        <v>42854881127</v>
      </c>
      <c r="AJ10" s="126">
        <f aca="true" t="shared" si="15" ref="AJ10:AJ45">IF($AH10=0,0,$AI10/$AH10)</f>
        <v>0.9547779998339224</v>
      </c>
      <c r="AK10" s="127">
        <f aca="true" t="shared" si="16" ref="AK10:AK45">IF($AF10=0,0,(($X10/$AF10)-1))</f>
        <v>0.03778494064576443</v>
      </c>
    </row>
    <row r="11" spans="1:37" ht="12.75">
      <c r="A11" s="62" t="s">
        <v>97</v>
      </c>
      <c r="B11" s="63" t="s">
        <v>554</v>
      </c>
      <c r="C11" s="64" t="s">
        <v>555</v>
      </c>
      <c r="D11" s="85">
        <v>313520479</v>
      </c>
      <c r="E11" s="86">
        <v>59862228</v>
      </c>
      <c r="F11" s="87">
        <f t="shared" si="0"/>
        <v>373382707</v>
      </c>
      <c r="G11" s="85">
        <v>352972686</v>
      </c>
      <c r="H11" s="86">
        <v>73270773</v>
      </c>
      <c r="I11" s="87">
        <f t="shared" si="1"/>
        <v>426243459</v>
      </c>
      <c r="J11" s="85">
        <v>87651399</v>
      </c>
      <c r="K11" s="86">
        <v>3941704</v>
      </c>
      <c r="L11" s="86">
        <f t="shared" si="2"/>
        <v>91593103</v>
      </c>
      <c r="M11" s="104">
        <f t="shared" si="3"/>
        <v>0.2453062267824846</v>
      </c>
      <c r="N11" s="85">
        <v>78598276</v>
      </c>
      <c r="O11" s="86">
        <v>8669449</v>
      </c>
      <c r="P11" s="86">
        <f t="shared" si="4"/>
        <v>87267725</v>
      </c>
      <c r="Q11" s="104">
        <f t="shared" si="5"/>
        <v>0.23372192488818183</v>
      </c>
      <c r="R11" s="85">
        <v>66040749</v>
      </c>
      <c r="S11" s="86">
        <v>6114464</v>
      </c>
      <c r="T11" s="86">
        <f t="shared" si="6"/>
        <v>72155213</v>
      </c>
      <c r="U11" s="104">
        <f t="shared" si="7"/>
        <v>0.16928168978658745</v>
      </c>
      <c r="V11" s="85">
        <v>65209601</v>
      </c>
      <c r="W11" s="86">
        <v>39489899</v>
      </c>
      <c r="X11" s="86">
        <f t="shared" si="8"/>
        <v>104699500</v>
      </c>
      <c r="Y11" s="104">
        <f t="shared" si="9"/>
        <v>0.2456330948646886</v>
      </c>
      <c r="Z11" s="85">
        <f t="shared" si="10"/>
        <v>297500025</v>
      </c>
      <c r="AA11" s="86">
        <f t="shared" si="11"/>
        <v>58215516</v>
      </c>
      <c r="AB11" s="86">
        <f t="shared" si="12"/>
        <v>355715541</v>
      </c>
      <c r="AC11" s="104">
        <f t="shared" si="13"/>
        <v>0.8345360696784323</v>
      </c>
      <c r="AD11" s="85">
        <v>48483784</v>
      </c>
      <c r="AE11" s="86">
        <v>20222901</v>
      </c>
      <c r="AF11" s="86">
        <f t="shared" si="14"/>
        <v>68706685</v>
      </c>
      <c r="AG11" s="86">
        <v>339050295</v>
      </c>
      <c r="AH11" s="86">
        <v>361394414</v>
      </c>
      <c r="AI11" s="87">
        <v>294217036</v>
      </c>
      <c r="AJ11" s="124">
        <f t="shared" si="15"/>
        <v>0.8141161694878881</v>
      </c>
      <c r="AK11" s="125">
        <f t="shared" si="16"/>
        <v>0.5238619065961341</v>
      </c>
    </row>
    <row r="12" spans="1:37" ht="12.75">
      <c r="A12" s="62" t="s">
        <v>97</v>
      </c>
      <c r="B12" s="63" t="s">
        <v>556</v>
      </c>
      <c r="C12" s="64" t="s">
        <v>557</v>
      </c>
      <c r="D12" s="85">
        <v>280383800</v>
      </c>
      <c r="E12" s="86">
        <v>68091327</v>
      </c>
      <c r="F12" s="87">
        <f t="shared" si="0"/>
        <v>348475127</v>
      </c>
      <c r="G12" s="85">
        <v>309090869</v>
      </c>
      <c r="H12" s="86">
        <v>124538309</v>
      </c>
      <c r="I12" s="87">
        <f t="shared" si="1"/>
        <v>433629178</v>
      </c>
      <c r="J12" s="85">
        <v>73406266</v>
      </c>
      <c r="K12" s="86">
        <v>3977907</v>
      </c>
      <c r="L12" s="86">
        <f t="shared" si="2"/>
        <v>77384173</v>
      </c>
      <c r="M12" s="104">
        <f t="shared" si="3"/>
        <v>0.22206512604269746</v>
      </c>
      <c r="N12" s="85">
        <v>71414846</v>
      </c>
      <c r="O12" s="86">
        <v>23468581</v>
      </c>
      <c r="P12" s="86">
        <f t="shared" si="4"/>
        <v>94883427</v>
      </c>
      <c r="Q12" s="104">
        <f t="shared" si="5"/>
        <v>0.27228177751693594</v>
      </c>
      <c r="R12" s="85">
        <v>76044470</v>
      </c>
      <c r="S12" s="86">
        <v>18648103</v>
      </c>
      <c r="T12" s="86">
        <f t="shared" si="6"/>
        <v>94692573</v>
      </c>
      <c r="U12" s="104">
        <f t="shared" si="7"/>
        <v>0.21837223555099422</v>
      </c>
      <c r="V12" s="85">
        <v>45469573</v>
      </c>
      <c r="W12" s="86">
        <v>23370816</v>
      </c>
      <c r="X12" s="86">
        <f t="shared" si="8"/>
        <v>68840389</v>
      </c>
      <c r="Y12" s="104">
        <f t="shared" si="9"/>
        <v>0.15875405183181654</v>
      </c>
      <c r="Z12" s="85">
        <f t="shared" si="10"/>
        <v>266335155</v>
      </c>
      <c r="AA12" s="86">
        <f t="shared" si="11"/>
        <v>69465407</v>
      </c>
      <c r="AB12" s="86">
        <f t="shared" si="12"/>
        <v>335800562</v>
      </c>
      <c r="AC12" s="104">
        <f t="shared" si="13"/>
        <v>0.7743956796191422</v>
      </c>
      <c r="AD12" s="85">
        <v>66905249</v>
      </c>
      <c r="AE12" s="86">
        <v>36846614</v>
      </c>
      <c r="AF12" s="86">
        <f t="shared" si="14"/>
        <v>103751863</v>
      </c>
      <c r="AG12" s="86">
        <v>345585414</v>
      </c>
      <c r="AH12" s="86">
        <v>345178203</v>
      </c>
      <c r="AI12" s="87">
        <v>400848428</v>
      </c>
      <c r="AJ12" s="124">
        <f t="shared" si="15"/>
        <v>1.1612796651589266</v>
      </c>
      <c r="AK12" s="125">
        <f t="shared" si="16"/>
        <v>-0.33649009271284125</v>
      </c>
    </row>
    <row r="13" spans="1:37" ht="12.75">
      <c r="A13" s="62" t="s">
        <v>97</v>
      </c>
      <c r="B13" s="63" t="s">
        <v>558</v>
      </c>
      <c r="C13" s="64" t="s">
        <v>559</v>
      </c>
      <c r="D13" s="85">
        <v>328726568</v>
      </c>
      <c r="E13" s="86">
        <v>45663870</v>
      </c>
      <c r="F13" s="87">
        <f t="shared" si="0"/>
        <v>374390438</v>
      </c>
      <c r="G13" s="85">
        <v>328726568</v>
      </c>
      <c r="H13" s="86">
        <v>45663870</v>
      </c>
      <c r="I13" s="87">
        <f t="shared" si="1"/>
        <v>374390438</v>
      </c>
      <c r="J13" s="85">
        <v>99675795</v>
      </c>
      <c r="K13" s="86">
        <v>5508154</v>
      </c>
      <c r="L13" s="86">
        <f t="shared" si="2"/>
        <v>105183949</v>
      </c>
      <c r="M13" s="104">
        <f t="shared" si="3"/>
        <v>0.280947209981896</v>
      </c>
      <c r="N13" s="85">
        <v>72513819</v>
      </c>
      <c r="O13" s="86">
        <v>7503550</v>
      </c>
      <c r="P13" s="86">
        <f t="shared" si="4"/>
        <v>80017369</v>
      </c>
      <c r="Q13" s="104">
        <f t="shared" si="5"/>
        <v>0.21372706372378025</v>
      </c>
      <c r="R13" s="85">
        <v>74185774</v>
      </c>
      <c r="S13" s="86">
        <v>6623804</v>
      </c>
      <c r="T13" s="86">
        <f t="shared" si="6"/>
        <v>80809578</v>
      </c>
      <c r="U13" s="104">
        <f t="shared" si="7"/>
        <v>0.2158430606072263</v>
      </c>
      <c r="V13" s="85">
        <v>67883404</v>
      </c>
      <c r="W13" s="86">
        <v>20657449</v>
      </c>
      <c r="X13" s="86">
        <f t="shared" si="8"/>
        <v>88540853</v>
      </c>
      <c r="Y13" s="104">
        <f t="shared" si="9"/>
        <v>0.2364933609762758</v>
      </c>
      <c r="Z13" s="85">
        <f t="shared" si="10"/>
        <v>314258792</v>
      </c>
      <c r="AA13" s="86">
        <f t="shared" si="11"/>
        <v>40292957</v>
      </c>
      <c r="AB13" s="86">
        <f t="shared" si="12"/>
        <v>354551749</v>
      </c>
      <c r="AC13" s="104">
        <f t="shared" si="13"/>
        <v>0.9470106952891783</v>
      </c>
      <c r="AD13" s="85">
        <v>69365649</v>
      </c>
      <c r="AE13" s="86">
        <v>11504865</v>
      </c>
      <c r="AF13" s="86">
        <f t="shared" si="14"/>
        <v>80870514</v>
      </c>
      <c r="AG13" s="86">
        <v>353001232</v>
      </c>
      <c r="AH13" s="86">
        <v>348386703</v>
      </c>
      <c r="AI13" s="87">
        <v>316688326</v>
      </c>
      <c r="AJ13" s="124">
        <f t="shared" si="15"/>
        <v>0.9090138150307074</v>
      </c>
      <c r="AK13" s="125">
        <f t="shared" si="16"/>
        <v>0.09484716518557068</v>
      </c>
    </row>
    <row r="14" spans="1:37" ht="12.75">
      <c r="A14" s="62" t="s">
        <v>97</v>
      </c>
      <c r="B14" s="63" t="s">
        <v>560</v>
      </c>
      <c r="C14" s="64" t="s">
        <v>561</v>
      </c>
      <c r="D14" s="85">
        <v>1064834128</v>
      </c>
      <c r="E14" s="86">
        <v>329140434</v>
      </c>
      <c r="F14" s="87">
        <f t="shared" si="0"/>
        <v>1393974562</v>
      </c>
      <c r="G14" s="85">
        <v>1046604770</v>
      </c>
      <c r="H14" s="86">
        <v>302125856</v>
      </c>
      <c r="I14" s="87">
        <f t="shared" si="1"/>
        <v>1348730626</v>
      </c>
      <c r="J14" s="85">
        <v>263660858</v>
      </c>
      <c r="K14" s="86">
        <v>59938524</v>
      </c>
      <c r="L14" s="86">
        <f t="shared" si="2"/>
        <v>323599382</v>
      </c>
      <c r="M14" s="104">
        <f t="shared" si="3"/>
        <v>0.23214152598001284</v>
      </c>
      <c r="N14" s="85">
        <v>230789663</v>
      </c>
      <c r="O14" s="86">
        <v>71107440</v>
      </c>
      <c r="P14" s="86">
        <f t="shared" si="4"/>
        <v>301897103</v>
      </c>
      <c r="Q14" s="104">
        <f t="shared" si="5"/>
        <v>0.21657289252599718</v>
      </c>
      <c r="R14" s="85">
        <v>278835933</v>
      </c>
      <c r="S14" s="86">
        <v>39161202</v>
      </c>
      <c r="T14" s="86">
        <f t="shared" si="6"/>
        <v>317997135</v>
      </c>
      <c r="U14" s="104">
        <f t="shared" si="7"/>
        <v>0.23577512727141112</v>
      </c>
      <c r="V14" s="85">
        <v>231926678</v>
      </c>
      <c r="W14" s="86">
        <v>52221981</v>
      </c>
      <c r="X14" s="86">
        <f t="shared" si="8"/>
        <v>284148659</v>
      </c>
      <c r="Y14" s="104">
        <f t="shared" si="9"/>
        <v>0.21067858438323916</v>
      </c>
      <c r="Z14" s="85">
        <f t="shared" si="10"/>
        <v>1005213132</v>
      </c>
      <c r="AA14" s="86">
        <f t="shared" si="11"/>
        <v>222429147</v>
      </c>
      <c r="AB14" s="86">
        <f t="shared" si="12"/>
        <v>1227642279</v>
      </c>
      <c r="AC14" s="104">
        <f t="shared" si="13"/>
        <v>0.9102205105558269</v>
      </c>
      <c r="AD14" s="85">
        <v>199792760</v>
      </c>
      <c r="AE14" s="86">
        <v>86939404</v>
      </c>
      <c r="AF14" s="86">
        <f t="shared" si="14"/>
        <v>286732164</v>
      </c>
      <c r="AG14" s="86">
        <v>1187536182</v>
      </c>
      <c r="AH14" s="86">
        <v>1310519274</v>
      </c>
      <c r="AI14" s="87">
        <v>1190996439</v>
      </c>
      <c r="AJ14" s="124">
        <f t="shared" si="15"/>
        <v>0.9087973466920564</v>
      </c>
      <c r="AK14" s="125">
        <f t="shared" si="16"/>
        <v>-0.009010168109357952</v>
      </c>
    </row>
    <row r="15" spans="1:37" ht="12.75">
      <c r="A15" s="62" t="s">
        <v>97</v>
      </c>
      <c r="B15" s="63" t="s">
        <v>562</v>
      </c>
      <c r="C15" s="64" t="s">
        <v>563</v>
      </c>
      <c r="D15" s="85">
        <v>697655081</v>
      </c>
      <c r="E15" s="86">
        <v>87245909</v>
      </c>
      <c r="F15" s="87">
        <f t="shared" si="0"/>
        <v>784900990</v>
      </c>
      <c r="G15" s="85">
        <v>698246750</v>
      </c>
      <c r="H15" s="86">
        <v>98785331</v>
      </c>
      <c r="I15" s="87">
        <f t="shared" si="1"/>
        <v>797032081</v>
      </c>
      <c r="J15" s="85">
        <v>177908317</v>
      </c>
      <c r="K15" s="86">
        <v>6610849</v>
      </c>
      <c r="L15" s="86">
        <f t="shared" si="2"/>
        <v>184519166</v>
      </c>
      <c r="M15" s="104">
        <f t="shared" si="3"/>
        <v>0.23508591319269453</v>
      </c>
      <c r="N15" s="85">
        <v>165824106</v>
      </c>
      <c r="O15" s="86">
        <v>29347354</v>
      </c>
      <c r="P15" s="86">
        <f t="shared" si="4"/>
        <v>195171460</v>
      </c>
      <c r="Q15" s="104">
        <f t="shared" si="5"/>
        <v>0.24865742620607473</v>
      </c>
      <c r="R15" s="85">
        <v>154036502</v>
      </c>
      <c r="S15" s="86">
        <v>16274169</v>
      </c>
      <c r="T15" s="86">
        <f t="shared" si="6"/>
        <v>170310671</v>
      </c>
      <c r="U15" s="104">
        <f t="shared" si="7"/>
        <v>0.2136810738989564</v>
      </c>
      <c r="V15" s="85">
        <v>161076196</v>
      </c>
      <c r="W15" s="86">
        <v>36287839</v>
      </c>
      <c r="X15" s="86">
        <f t="shared" si="8"/>
        <v>197364035</v>
      </c>
      <c r="Y15" s="104">
        <f t="shared" si="9"/>
        <v>0.24762370261480102</v>
      </c>
      <c r="Z15" s="85">
        <f t="shared" si="10"/>
        <v>658845121</v>
      </c>
      <c r="AA15" s="86">
        <f t="shared" si="11"/>
        <v>88520211</v>
      </c>
      <c r="AB15" s="86">
        <f t="shared" si="12"/>
        <v>747365332</v>
      </c>
      <c r="AC15" s="104">
        <f t="shared" si="13"/>
        <v>0.937685382829653</v>
      </c>
      <c r="AD15" s="85">
        <v>139757139</v>
      </c>
      <c r="AE15" s="86">
        <v>38882058</v>
      </c>
      <c r="AF15" s="86">
        <f t="shared" si="14"/>
        <v>178639197</v>
      </c>
      <c r="AG15" s="86">
        <v>729215467</v>
      </c>
      <c r="AH15" s="86">
        <v>778436637</v>
      </c>
      <c r="AI15" s="87">
        <v>662826894</v>
      </c>
      <c r="AJ15" s="124">
        <f t="shared" si="15"/>
        <v>0.8514847098595644</v>
      </c>
      <c r="AK15" s="125">
        <f t="shared" si="16"/>
        <v>0.10481931353509166</v>
      </c>
    </row>
    <row r="16" spans="1:37" ht="12.75">
      <c r="A16" s="62" t="s">
        <v>112</v>
      </c>
      <c r="B16" s="63" t="s">
        <v>564</v>
      </c>
      <c r="C16" s="64" t="s">
        <v>565</v>
      </c>
      <c r="D16" s="85">
        <v>352620557</v>
      </c>
      <c r="E16" s="86">
        <v>3354590</v>
      </c>
      <c r="F16" s="87">
        <f t="shared" si="0"/>
        <v>355975147</v>
      </c>
      <c r="G16" s="85">
        <v>366289667</v>
      </c>
      <c r="H16" s="86">
        <v>10425611</v>
      </c>
      <c r="I16" s="87">
        <f t="shared" si="1"/>
        <v>376715278</v>
      </c>
      <c r="J16" s="85">
        <v>89859529</v>
      </c>
      <c r="K16" s="86">
        <v>194422</v>
      </c>
      <c r="L16" s="86">
        <f t="shared" si="2"/>
        <v>90053951</v>
      </c>
      <c r="M16" s="104">
        <f t="shared" si="3"/>
        <v>0.25297819737960525</v>
      </c>
      <c r="N16" s="85">
        <v>107900835</v>
      </c>
      <c r="O16" s="86">
        <v>950458</v>
      </c>
      <c r="P16" s="86">
        <f t="shared" si="4"/>
        <v>108851293</v>
      </c>
      <c r="Q16" s="104">
        <f t="shared" si="5"/>
        <v>0.3057834062780793</v>
      </c>
      <c r="R16" s="85">
        <v>98299504</v>
      </c>
      <c r="S16" s="86">
        <v>1715201</v>
      </c>
      <c r="T16" s="86">
        <f t="shared" si="6"/>
        <v>100014705</v>
      </c>
      <c r="U16" s="104">
        <f t="shared" si="7"/>
        <v>0.26549150204627486</v>
      </c>
      <c r="V16" s="85">
        <v>86852587</v>
      </c>
      <c r="W16" s="86">
        <v>6414042</v>
      </c>
      <c r="X16" s="86">
        <f t="shared" si="8"/>
        <v>93266629</v>
      </c>
      <c r="Y16" s="104">
        <f t="shared" si="9"/>
        <v>0.24757856781162987</v>
      </c>
      <c r="Z16" s="85">
        <f t="shared" si="10"/>
        <v>382912455</v>
      </c>
      <c r="AA16" s="86">
        <f t="shared" si="11"/>
        <v>9274123</v>
      </c>
      <c r="AB16" s="86">
        <f t="shared" si="12"/>
        <v>392186578</v>
      </c>
      <c r="AC16" s="104">
        <f t="shared" si="13"/>
        <v>1.0410689475673456</v>
      </c>
      <c r="AD16" s="85">
        <v>50631774</v>
      </c>
      <c r="AE16" s="86">
        <v>3941583</v>
      </c>
      <c r="AF16" s="86">
        <f t="shared" si="14"/>
        <v>54573357</v>
      </c>
      <c r="AG16" s="86">
        <v>363528010</v>
      </c>
      <c r="AH16" s="86">
        <v>374780496</v>
      </c>
      <c r="AI16" s="87">
        <v>358490485</v>
      </c>
      <c r="AJ16" s="124">
        <f t="shared" si="15"/>
        <v>0.9565345284136665</v>
      </c>
      <c r="AK16" s="125">
        <f t="shared" si="16"/>
        <v>0.7090139607867627</v>
      </c>
    </row>
    <row r="17" spans="1:37" ht="16.5">
      <c r="A17" s="65"/>
      <c r="B17" s="66" t="s">
        <v>566</v>
      </c>
      <c r="C17" s="67"/>
      <c r="D17" s="88">
        <f>SUM(D11:D16)</f>
        <v>3037740613</v>
      </c>
      <c r="E17" s="89">
        <f>SUM(E11:E16)</f>
        <v>593358358</v>
      </c>
      <c r="F17" s="90">
        <f t="shared" si="0"/>
        <v>3631098971</v>
      </c>
      <c r="G17" s="88">
        <f>SUM(G11:G16)</f>
        <v>3101931310</v>
      </c>
      <c r="H17" s="89">
        <f>SUM(H11:H16)</f>
        <v>654809750</v>
      </c>
      <c r="I17" s="90">
        <f t="shared" si="1"/>
        <v>3756741060</v>
      </c>
      <c r="J17" s="88">
        <f>SUM(J11:J16)</f>
        <v>792162164</v>
      </c>
      <c r="K17" s="89">
        <f>SUM(K11:K16)</f>
        <v>80171560</v>
      </c>
      <c r="L17" s="89">
        <f t="shared" si="2"/>
        <v>872333724</v>
      </c>
      <c r="M17" s="105">
        <f t="shared" si="3"/>
        <v>0.24023958888671118</v>
      </c>
      <c r="N17" s="88">
        <f>SUM(N11:N16)</f>
        <v>727041545</v>
      </c>
      <c r="O17" s="89">
        <f>SUM(O11:O16)</f>
        <v>141046832</v>
      </c>
      <c r="P17" s="89">
        <f t="shared" si="4"/>
        <v>868088377</v>
      </c>
      <c r="Q17" s="105">
        <f t="shared" si="5"/>
        <v>0.23907042576725182</v>
      </c>
      <c r="R17" s="88">
        <f>SUM(R11:R16)</f>
        <v>747442932</v>
      </c>
      <c r="S17" s="89">
        <f>SUM(S11:S16)</f>
        <v>88536943</v>
      </c>
      <c r="T17" s="89">
        <f t="shared" si="6"/>
        <v>835979875</v>
      </c>
      <c r="U17" s="105">
        <f t="shared" si="7"/>
        <v>0.22252794686892793</v>
      </c>
      <c r="V17" s="88">
        <f>SUM(V11:V16)</f>
        <v>658418039</v>
      </c>
      <c r="W17" s="89">
        <f>SUM(W11:W16)</f>
        <v>178442026</v>
      </c>
      <c r="X17" s="89">
        <f t="shared" si="8"/>
        <v>836860065</v>
      </c>
      <c r="Y17" s="105">
        <f t="shared" si="9"/>
        <v>0.22276224302773745</v>
      </c>
      <c r="Z17" s="88">
        <f t="shared" si="10"/>
        <v>2925064680</v>
      </c>
      <c r="AA17" s="89">
        <f t="shared" si="11"/>
        <v>488197361</v>
      </c>
      <c r="AB17" s="89">
        <f t="shared" si="12"/>
        <v>3413262041</v>
      </c>
      <c r="AC17" s="105">
        <f t="shared" si="13"/>
        <v>0.9085699510522027</v>
      </c>
      <c r="AD17" s="88">
        <f>SUM(AD11:AD16)</f>
        <v>574936355</v>
      </c>
      <c r="AE17" s="89">
        <f>SUM(AE11:AE16)</f>
        <v>198337425</v>
      </c>
      <c r="AF17" s="89">
        <f t="shared" si="14"/>
        <v>773273780</v>
      </c>
      <c r="AG17" s="89">
        <f>SUM(AG11:AG16)</f>
        <v>3317916600</v>
      </c>
      <c r="AH17" s="89">
        <f>SUM(AH11:AH16)</f>
        <v>3518695727</v>
      </c>
      <c r="AI17" s="90">
        <f>SUM(AI11:AI16)</f>
        <v>3224067608</v>
      </c>
      <c r="AJ17" s="126">
        <f t="shared" si="15"/>
        <v>0.9162678043630682</v>
      </c>
      <c r="AK17" s="127">
        <f t="shared" si="16"/>
        <v>0.08222997681364541</v>
      </c>
    </row>
    <row r="18" spans="1:37" ht="12.75">
      <c r="A18" s="62" t="s">
        <v>97</v>
      </c>
      <c r="B18" s="63" t="s">
        <v>567</v>
      </c>
      <c r="C18" s="64" t="s">
        <v>568</v>
      </c>
      <c r="D18" s="85">
        <v>582548070</v>
      </c>
      <c r="E18" s="86">
        <v>81321329</v>
      </c>
      <c r="F18" s="87">
        <f t="shared" si="0"/>
        <v>663869399</v>
      </c>
      <c r="G18" s="85">
        <v>566226532</v>
      </c>
      <c r="H18" s="86">
        <v>91453435</v>
      </c>
      <c r="I18" s="87">
        <f t="shared" si="1"/>
        <v>657679967</v>
      </c>
      <c r="J18" s="85">
        <v>136401998</v>
      </c>
      <c r="K18" s="86">
        <v>13783916</v>
      </c>
      <c r="L18" s="86">
        <f t="shared" si="2"/>
        <v>150185914</v>
      </c>
      <c r="M18" s="104">
        <f t="shared" si="3"/>
        <v>0.22622810183181827</v>
      </c>
      <c r="N18" s="85">
        <v>93281933</v>
      </c>
      <c r="O18" s="86">
        <v>18111633</v>
      </c>
      <c r="P18" s="86">
        <f t="shared" si="4"/>
        <v>111393566</v>
      </c>
      <c r="Q18" s="104">
        <f t="shared" si="5"/>
        <v>0.1677943977652749</v>
      </c>
      <c r="R18" s="85">
        <v>87768734</v>
      </c>
      <c r="S18" s="86">
        <v>25341085</v>
      </c>
      <c r="T18" s="86">
        <f t="shared" si="6"/>
        <v>113109819</v>
      </c>
      <c r="U18" s="104">
        <f t="shared" si="7"/>
        <v>0.17198306878032063</v>
      </c>
      <c r="V18" s="85">
        <v>72907663</v>
      </c>
      <c r="W18" s="86">
        <v>30156621</v>
      </c>
      <c r="X18" s="86">
        <f t="shared" si="8"/>
        <v>103064284</v>
      </c>
      <c r="Y18" s="104">
        <f t="shared" si="9"/>
        <v>0.15670886931546146</v>
      </c>
      <c r="Z18" s="85">
        <f t="shared" si="10"/>
        <v>390360328</v>
      </c>
      <c r="AA18" s="86">
        <f t="shared" si="11"/>
        <v>87393255</v>
      </c>
      <c r="AB18" s="86">
        <f t="shared" si="12"/>
        <v>477753583</v>
      </c>
      <c r="AC18" s="104">
        <f t="shared" si="13"/>
        <v>0.7264225869297308</v>
      </c>
      <c r="AD18" s="85">
        <v>109657911</v>
      </c>
      <c r="AE18" s="86">
        <v>29592519</v>
      </c>
      <c r="AF18" s="86">
        <f t="shared" si="14"/>
        <v>139250430</v>
      </c>
      <c r="AG18" s="86">
        <v>596018890</v>
      </c>
      <c r="AH18" s="86">
        <v>585755824</v>
      </c>
      <c r="AI18" s="87">
        <v>569215208</v>
      </c>
      <c r="AJ18" s="124">
        <f t="shared" si="15"/>
        <v>0.9717619265190609</v>
      </c>
      <c r="AK18" s="125">
        <f t="shared" si="16"/>
        <v>-0.25986380077964566</v>
      </c>
    </row>
    <row r="19" spans="1:37" ht="12.75">
      <c r="A19" s="62" t="s">
        <v>97</v>
      </c>
      <c r="B19" s="63" t="s">
        <v>61</v>
      </c>
      <c r="C19" s="64" t="s">
        <v>62</v>
      </c>
      <c r="D19" s="85">
        <v>2249326048</v>
      </c>
      <c r="E19" s="86">
        <v>454040366</v>
      </c>
      <c r="F19" s="87">
        <f t="shared" si="0"/>
        <v>2703366414</v>
      </c>
      <c r="G19" s="85">
        <v>2132817675</v>
      </c>
      <c r="H19" s="86">
        <v>615303550</v>
      </c>
      <c r="I19" s="87">
        <f t="shared" si="1"/>
        <v>2748121225</v>
      </c>
      <c r="J19" s="85">
        <v>908321954</v>
      </c>
      <c r="K19" s="86">
        <v>105351039</v>
      </c>
      <c r="L19" s="86">
        <f t="shared" si="2"/>
        <v>1013672993</v>
      </c>
      <c r="M19" s="104">
        <f t="shared" si="3"/>
        <v>0.37496692558968814</v>
      </c>
      <c r="N19" s="85">
        <v>378298192</v>
      </c>
      <c r="O19" s="86">
        <v>127730401</v>
      </c>
      <c r="P19" s="86">
        <f t="shared" si="4"/>
        <v>506028593</v>
      </c>
      <c r="Q19" s="104">
        <f t="shared" si="5"/>
        <v>0.1871846118896112</v>
      </c>
      <c r="R19" s="85">
        <v>359808903</v>
      </c>
      <c r="S19" s="86">
        <v>104661486</v>
      </c>
      <c r="T19" s="86">
        <f t="shared" si="6"/>
        <v>464470389</v>
      </c>
      <c r="U19" s="104">
        <f t="shared" si="7"/>
        <v>0.1690137919589046</v>
      </c>
      <c r="V19" s="85">
        <v>314996997</v>
      </c>
      <c r="W19" s="86">
        <v>205827061</v>
      </c>
      <c r="X19" s="86">
        <f t="shared" si="8"/>
        <v>520824058</v>
      </c>
      <c r="Y19" s="104">
        <f t="shared" si="9"/>
        <v>0.1895200449172325</v>
      </c>
      <c r="Z19" s="85">
        <f t="shared" si="10"/>
        <v>1961426046</v>
      </c>
      <c r="AA19" s="86">
        <f t="shared" si="11"/>
        <v>543569987</v>
      </c>
      <c r="AB19" s="86">
        <f t="shared" si="12"/>
        <v>2504996033</v>
      </c>
      <c r="AC19" s="104">
        <f t="shared" si="13"/>
        <v>0.9115303976446673</v>
      </c>
      <c r="AD19" s="85">
        <v>340975808</v>
      </c>
      <c r="AE19" s="86">
        <v>244115830</v>
      </c>
      <c r="AF19" s="86">
        <f t="shared" si="14"/>
        <v>585091638</v>
      </c>
      <c r="AG19" s="86">
        <v>2740248390</v>
      </c>
      <c r="AH19" s="86">
        <v>2817193502</v>
      </c>
      <c r="AI19" s="87">
        <v>2578835375</v>
      </c>
      <c r="AJ19" s="124">
        <f t="shared" si="15"/>
        <v>0.915391638227625</v>
      </c>
      <c r="AK19" s="125">
        <f t="shared" si="16"/>
        <v>-0.1098419047991932</v>
      </c>
    </row>
    <row r="20" spans="1:37" ht="12.75">
      <c r="A20" s="62" t="s">
        <v>97</v>
      </c>
      <c r="B20" s="63" t="s">
        <v>89</v>
      </c>
      <c r="C20" s="64" t="s">
        <v>90</v>
      </c>
      <c r="D20" s="85">
        <v>1629545936</v>
      </c>
      <c r="E20" s="86">
        <v>528040751</v>
      </c>
      <c r="F20" s="87">
        <f t="shared" si="0"/>
        <v>2157586687</v>
      </c>
      <c r="G20" s="85">
        <v>1632320240</v>
      </c>
      <c r="H20" s="86">
        <v>563550230</v>
      </c>
      <c r="I20" s="87">
        <f t="shared" si="1"/>
        <v>2195870470</v>
      </c>
      <c r="J20" s="85">
        <v>454734505</v>
      </c>
      <c r="K20" s="86">
        <v>13178520</v>
      </c>
      <c r="L20" s="86">
        <f t="shared" si="2"/>
        <v>467913025</v>
      </c>
      <c r="M20" s="104">
        <f t="shared" si="3"/>
        <v>0.21686870234196992</v>
      </c>
      <c r="N20" s="85">
        <v>346188071</v>
      </c>
      <c r="O20" s="86">
        <v>134321427</v>
      </c>
      <c r="P20" s="86">
        <f t="shared" si="4"/>
        <v>480509498</v>
      </c>
      <c r="Q20" s="104">
        <f t="shared" si="5"/>
        <v>0.22270692570323594</v>
      </c>
      <c r="R20" s="85">
        <v>325003933</v>
      </c>
      <c r="S20" s="86">
        <v>76066471</v>
      </c>
      <c r="T20" s="86">
        <f t="shared" si="6"/>
        <v>401070404</v>
      </c>
      <c r="U20" s="104">
        <f t="shared" si="7"/>
        <v>0.18264756937143017</v>
      </c>
      <c r="V20" s="85">
        <v>328870189</v>
      </c>
      <c r="W20" s="86">
        <v>179810414</v>
      </c>
      <c r="X20" s="86">
        <f t="shared" si="8"/>
        <v>508680603</v>
      </c>
      <c r="Y20" s="104">
        <f t="shared" si="9"/>
        <v>0.23165328280952746</v>
      </c>
      <c r="Z20" s="85">
        <f t="shared" si="10"/>
        <v>1454796698</v>
      </c>
      <c r="AA20" s="86">
        <f t="shared" si="11"/>
        <v>403376832</v>
      </c>
      <c r="AB20" s="86">
        <f t="shared" si="12"/>
        <v>1858173530</v>
      </c>
      <c r="AC20" s="104">
        <f t="shared" si="13"/>
        <v>0.8462127231029251</v>
      </c>
      <c r="AD20" s="85">
        <v>310964599</v>
      </c>
      <c r="AE20" s="86">
        <v>200971887</v>
      </c>
      <c r="AF20" s="86">
        <f t="shared" si="14"/>
        <v>511936486</v>
      </c>
      <c r="AG20" s="86">
        <v>1846002396</v>
      </c>
      <c r="AH20" s="86">
        <v>2017394031</v>
      </c>
      <c r="AI20" s="87">
        <v>1778710009</v>
      </c>
      <c r="AJ20" s="124">
        <f t="shared" si="15"/>
        <v>0.8816869593483991</v>
      </c>
      <c r="AK20" s="125">
        <f t="shared" si="16"/>
        <v>-0.006359935439334996</v>
      </c>
    </row>
    <row r="21" spans="1:37" ht="12.75">
      <c r="A21" s="62" t="s">
        <v>97</v>
      </c>
      <c r="B21" s="63" t="s">
        <v>569</v>
      </c>
      <c r="C21" s="64" t="s">
        <v>570</v>
      </c>
      <c r="D21" s="85">
        <v>994129047</v>
      </c>
      <c r="E21" s="86">
        <v>226517177</v>
      </c>
      <c r="F21" s="87">
        <f t="shared" si="0"/>
        <v>1220646224</v>
      </c>
      <c r="G21" s="85">
        <v>1020939730</v>
      </c>
      <c r="H21" s="86">
        <v>272453659</v>
      </c>
      <c r="I21" s="87">
        <f t="shared" si="1"/>
        <v>1293393389</v>
      </c>
      <c r="J21" s="85">
        <v>237152291</v>
      </c>
      <c r="K21" s="86">
        <v>36366121</v>
      </c>
      <c r="L21" s="86">
        <f t="shared" si="2"/>
        <v>273518412</v>
      </c>
      <c r="M21" s="104">
        <f t="shared" si="3"/>
        <v>0.2240767280659691</v>
      </c>
      <c r="N21" s="85">
        <v>218485713</v>
      </c>
      <c r="O21" s="86">
        <v>50081507</v>
      </c>
      <c r="P21" s="86">
        <f t="shared" si="4"/>
        <v>268567220</v>
      </c>
      <c r="Q21" s="104">
        <f t="shared" si="5"/>
        <v>0.22002052250644574</v>
      </c>
      <c r="R21" s="85">
        <v>291835234</v>
      </c>
      <c r="S21" s="86">
        <v>97702244</v>
      </c>
      <c r="T21" s="86">
        <f t="shared" si="6"/>
        <v>389537478</v>
      </c>
      <c r="U21" s="104">
        <f t="shared" si="7"/>
        <v>0.30117478666036385</v>
      </c>
      <c r="V21" s="85">
        <v>215061501</v>
      </c>
      <c r="W21" s="86">
        <v>48746061</v>
      </c>
      <c r="X21" s="86">
        <f t="shared" si="8"/>
        <v>263807562</v>
      </c>
      <c r="Y21" s="104">
        <f t="shared" si="9"/>
        <v>0.2039654479786428</v>
      </c>
      <c r="Z21" s="85">
        <f t="shared" si="10"/>
        <v>962534739</v>
      </c>
      <c r="AA21" s="86">
        <f t="shared" si="11"/>
        <v>232895933</v>
      </c>
      <c r="AB21" s="86">
        <f t="shared" si="12"/>
        <v>1195430672</v>
      </c>
      <c r="AC21" s="104">
        <f t="shared" si="13"/>
        <v>0.9242591481964039</v>
      </c>
      <c r="AD21" s="85">
        <v>120863880</v>
      </c>
      <c r="AE21" s="86">
        <v>86793002</v>
      </c>
      <c r="AF21" s="86">
        <f t="shared" si="14"/>
        <v>207656882</v>
      </c>
      <c r="AG21" s="86">
        <v>1159100246</v>
      </c>
      <c r="AH21" s="86">
        <v>1283161939</v>
      </c>
      <c r="AI21" s="87">
        <v>1007871128</v>
      </c>
      <c r="AJ21" s="124">
        <f t="shared" si="15"/>
        <v>0.7854590269295698</v>
      </c>
      <c r="AK21" s="125">
        <f t="shared" si="16"/>
        <v>0.27040124776601426</v>
      </c>
    </row>
    <row r="22" spans="1:37" ht="12.75">
      <c r="A22" s="62" t="s">
        <v>97</v>
      </c>
      <c r="B22" s="63" t="s">
        <v>571</v>
      </c>
      <c r="C22" s="64" t="s">
        <v>572</v>
      </c>
      <c r="D22" s="85">
        <v>663365130</v>
      </c>
      <c r="E22" s="86">
        <v>88111480</v>
      </c>
      <c r="F22" s="87">
        <f t="shared" si="0"/>
        <v>751476610</v>
      </c>
      <c r="G22" s="85">
        <v>667471145</v>
      </c>
      <c r="H22" s="86">
        <v>236900043</v>
      </c>
      <c r="I22" s="87">
        <f t="shared" si="1"/>
        <v>904371188</v>
      </c>
      <c r="J22" s="85">
        <v>207975496</v>
      </c>
      <c r="K22" s="86">
        <v>25139383</v>
      </c>
      <c r="L22" s="86">
        <f t="shared" si="2"/>
        <v>233114879</v>
      </c>
      <c r="M22" s="104">
        <f t="shared" si="3"/>
        <v>0.31020909486457604</v>
      </c>
      <c r="N22" s="85">
        <v>145381236</v>
      </c>
      <c r="O22" s="86">
        <v>33208951</v>
      </c>
      <c r="P22" s="86">
        <f t="shared" si="4"/>
        <v>178590187</v>
      </c>
      <c r="Q22" s="104">
        <f t="shared" si="5"/>
        <v>0.2376523562057374</v>
      </c>
      <c r="R22" s="85">
        <v>148514881</v>
      </c>
      <c r="S22" s="86">
        <v>9778696</v>
      </c>
      <c r="T22" s="86">
        <f t="shared" si="6"/>
        <v>158293577</v>
      </c>
      <c r="U22" s="104">
        <f t="shared" si="7"/>
        <v>0.17503164530270285</v>
      </c>
      <c r="V22" s="85">
        <v>137946202</v>
      </c>
      <c r="W22" s="86">
        <v>23908530</v>
      </c>
      <c r="X22" s="86">
        <f t="shared" si="8"/>
        <v>161854732</v>
      </c>
      <c r="Y22" s="104">
        <f t="shared" si="9"/>
        <v>0.17896935920519397</v>
      </c>
      <c r="Z22" s="85">
        <f t="shared" si="10"/>
        <v>639817815</v>
      </c>
      <c r="AA22" s="86">
        <f t="shared" si="11"/>
        <v>92035560</v>
      </c>
      <c r="AB22" s="86">
        <f t="shared" si="12"/>
        <v>731853375</v>
      </c>
      <c r="AC22" s="104">
        <f t="shared" si="13"/>
        <v>0.8092400385050745</v>
      </c>
      <c r="AD22" s="85">
        <v>121024744</v>
      </c>
      <c r="AE22" s="86">
        <v>14363391</v>
      </c>
      <c r="AF22" s="86">
        <f t="shared" si="14"/>
        <v>135388135</v>
      </c>
      <c r="AG22" s="86">
        <v>720074832</v>
      </c>
      <c r="AH22" s="86">
        <v>685233763</v>
      </c>
      <c r="AI22" s="87">
        <v>614955373</v>
      </c>
      <c r="AJ22" s="124">
        <f t="shared" si="15"/>
        <v>0.8974388102356247</v>
      </c>
      <c r="AK22" s="125">
        <f t="shared" si="16"/>
        <v>0.1954868275569348</v>
      </c>
    </row>
    <row r="23" spans="1:37" ht="12.75">
      <c r="A23" s="62" t="s">
        <v>112</v>
      </c>
      <c r="B23" s="63" t="s">
        <v>573</v>
      </c>
      <c r="C23" s="64" t="s">
        <v>574</v>
      </c>
      <c r="D23" s="85">
        <v>407425300</v>
      </c>
      <c r="E23" s="86">
        <v>31480870</v>
      </c>
      <c r="F23" s="87">
        <f t="shared" si="0"/>
        <v>438906170</v>
      </c>
      <c r="G23" s="85">
        <v>435029495</v>
      </c>
      <c r="H23" s="86">
        <v>16812960</v>
      </c>
      <c r="I23" s="87">
        <f t="shared" si="1"/>
        <v>451842455</v>
      </c>
      <c r="J23" s="85">
        <v>113634224</v>
      </c>
      <c r="K23" s="86">
        <v>65771</v>
      </c>
      <c r="L23" s="86">
        <f t="shared" si="2"/>
        <v>113699995</v>
      </c>
      <c r="M23" s="104">
        <f t="shared" si="3"/>
        <v>0.25905307961380447</v>
      </c>
      <c r="N23" s="85">
        <v>108399176</v>
      </c>
      <c r="O23" s="86">
        <v>5041600</v>
      </c>
      <c r="P23" s="86">
        <f t="shared" si="4"/>
        <v>113440776</v>
      </c>
      <c r="Q23" s="104">
        <f t="shared" si="5"/>
        <v>0.2584624772989635</v>
      </c>
      <c r="R23" s="85">
        <v>116117487</v>
      </c>
      <c r="S23" s="86">
        <v>5123671</v>
      </c>
      <c r="T23" s="86">
        <f t="shared" si="6"/>
        <v>121241158</v>
      </c>
      <c r="U23" s="104">
        <f t="shared" si="7"/>
        <v>0.26832617576849876</v>
      </c>
      <c r="V23" s="85">
        <v>75206939</v>
      </c>
      <c r="W23" s="86">
        <v>3986709</v>
      </c>
      <c r="X23" s="86">
        <f t="shared" si="8"/>
        <v>79193648</v>
      </c>
      <c r="Y23" s="104">
        <f t="shared" si="9"/>
        <v>0.17526827575332646</v>
      </c>
      <c r="Z23" s="85">
        <f t="shared" si="10"/>
        <v>413357826</v>
      </c>
      <c r="AA23" s="86">
        <f t="shared" si="11"/>
        <v>14217751</v>
      </c>
      <c r="AB23" s="86">
        <f t="shared" si="12"/>
        <v>427575577</v>
      </c>
      <c r="AC23" s="104">
        <f t="shared" si="13"/>
        <v>0.946293497365138</v>
      </c>
      <c r="AD23" s="85">
        <v>81516017</v>
      </c>
      <c r="AE23" s="86">
        <v>10288103</v>
      </c>
      <c r="AF23" s="86">
        <f t="shared" si="14"/>
        <v>91804120</v>
      </c>
      <c r="AG23" s="86">
        <v>429286982</v>
      </c>
      <c r="AH23" s="86">
        <v>424155063</v>
      </c>
      <c r="AI23" s="87">
        <v>413616067</v>
      </c>
      <c r="AJ23" s="124">
        <f t="shared" si="15"/>
        <v>0.9751529642827816</v>
      </c>
      <c r="AK23" s="125">
        <f t="shared" si="16"/>
        <v>-0.1373628111679519</v>
      </c>
    </row>
    <row r="24" spans="1:37" ht="16.5">
      <c r="A24" s="65"/>
      <c r="B24" s="66" t="s">
        <v>575</v>
      </c>
      <c r="C24" s="67"/>
      <c r="D24" s="88">
        <f>SUM(D18:D23)</f>
        <v>6526339531</v>
      </c>
      <c r="E24" s="89">
        <f>SUM(E18:E23)</f>
        <v>1409511973</v>
      </c>
      <c r="F24" s="90">
        <f t="shared" si="0"/>
        <v>7935851504</v>
      </c>
      <c r="G24" s="88">
        <f>SUM(G18:G23)</f>
        <v>6454804817</v>
      </c>
      <c r="H24" s="89">
        <f>SUM(H18:H23)</f>
        <v>1796473877</v>
      </c>
      <c r="I24" s="90">
        <f t="shared" si="1"/>
        <v>8251278694</v>
      </c>
      <c r="J24" s="88">
        <f>SUM(J18:J23)</f>
        <v>2058220468</v>
      </c>
      <c r="K24" s="89">
        <f>SUM(K18:K23)</f>
        <v>193884750</v>
      </c>
      <c r="L24" s="89">
        <f t="shared" si="2"/>
        <v>2252105218</v>
      </c>
      <c r="M24" s="105">
        <f t="shared" si="3"/>
        <v>0.28378872977459885</v>
      </c>
      <c r="N24" s="88">
        <f>SUM(N18:N23)</f>
        <v>1290034321</v>
      </c>
      <c r="O24" s="89">
        <f>SUM(O18:O23)</f>
        <v>368495519</v>
      </c>
      <c r="P24" s="89">
        <f t="shared" si="4"/>
        <v>1658529840</v>
      </c>
      <c r="Q24" s="105">
        <f t="shared" si="5"/>
        <v>0.2089920456757579</v>
      </c>
      <c r="R24" s="88">
        <f>SUM(R18:R23)</f>
        <v>1329049172</v>
      </c>
      <c r="S24" s="89">
        <f>SUM(S18:S23)</f>
        <v>318673653</v>
      </c>
      <c r="T24" s="89">
        <f t="shared" si="6"/>
        <v>1647722825</v>
      </c>
      <c r="U24" s="105">
        <f t="shared" si="7"/>
        <v>0.19969302772407363</v>
      </c>
      <c r="V24" s="88">
        <f>SUM(V18:V23)</f>
        <v>1144989491</v>
      </c>
      <c r="W24" s="89">
        <f>SUM(W18:W23)</f>
        <v>492435396</v>
      </c>
      <c r="X24" s="89">
        <f t="shared" si="8"/>
        <v>1637424887</v>
      </c>
      <c r="Y24" s="105">
        <f t="shared" si="9"/>
        <v>0.1984449862529392</v>
      </c>
      <c r="Z24" s="88">
        <f t="shared" si="10"/>
        <v>5822293452</v>
      </c>
      <c r="AA24" s="89">
        <f t="shared" si="11"/>
        <v>1373489318</v>
      </c>
      <c r="AB24" s="89">
        <f t="shared" si="12"/>
        <v>7195782770</v>
      </c>
      <c r="AC24" s="105">
        <f t="shared" si="13"/>
        <v>0.8720809267092731</v>
      </c>
      <c r="AD24" s="88">
        <f>SUM(AD18:AD23)</f>
        <v>1085002959</v>
      </c>
      <c r="AE24" s="89">
        <f>SUM(AE18:AE23)</f>
        <v>586124732</v>
      </c>
      <c r="AF24" s="89">
        <f t="shared" si="14"/>
        <v>1671127691</v>
      </c>
      <c r="AG24" s="89">
        <f>SUM(AG18:AG23)</f>
        <v>7490731736</v>
      </c>
      <c r="AH24" s="89">
        <f>SUM(AH18:AH23)</f>
        <v>7812894122</v>
      </c>
      <c r="AI24" s="90">
        <f>SUM(AI18:AI23)</f>
        <v>6963203160</v>
      </c>
      <c r="AJ24" s="126">
        <f t="shared" si="15"/>
        <v>0.891245043292294</v>
      </c>
      <c r="AK24" s="127">
        <f t="shared" si="16"/>
        <v>-0.020167701236422197</v>
      </c>
    </row>
    <row r="25" spans="1:37" ht="12.75">
      <c r="A25" s="62" t="s">
        <v>97</v>
      </c>
      <c r="B25" s="63" t="s">
        <v>576</v>
      </c>
      <c r="C25" s="64" t="s">
        <v>577</v>
      </c>
      <c r="D25" s="85">
        <v>532674318</v>
      </c>
      <c r="E25" s="86">
        <v>78755666</v>
      </c>
      <c r="F25" s="87">
        <f t="shared" si="0"/>
        <v>611429984</v>
      </c>
      <c r="G25" s="85">
        <v>561759007</v>
      </c>
      <c r="H25" s="86">
        <v>73261399</v>
      </c>
      <c r="I25" s="87">
        <f t="shared" si="1"/>
        <v>635020406</v>
      </c>
      <c r="J25" s="85">
        <v>128016269</v>
      </c>
      <c r="K25" s="86">
        <v>6606886</v>
      </c>
      <c r="L25" s="86">
        <f t="shared" si="2"/>
        <v>134623155</v>
      </c>
      <c r="M25" s="104">
        <f t="shared" si="3"/>
        <v>0.22017754857112143</v>
      </c>
      <c r="N25" s="85">
        <v>92988404</v>
      </c>
      <c r="O25" s="86">
        <v>9732567</v>
      </c>
      <c r="P25" s="86">
        <f t="shared" si="4"/>
        <v>102720971</v>
      </c>
      <c r="Q25" s="104">
        <f t="shared" si="5"/>
        <v>0.16800119995423712</v>
      </c>
      <c r="R25" s="85">
        <v>80644882</v>
      </c>
      <c r="S25" s="86">
        <v>7713659</v>
      </c>
      <c r="T25" s="86">
        <f t="shared" si="6"/>
        <v>88358541</v>
      </c>
      <c r="U25" s="104">
        <f t="shared" si="7"/>
        <v>0.1391428372460837</v>
      </c>
      <c r="V25" s="85">
        <v>88796755</v>
      </c>
      <c r="W25" s="86">
        <v>34825130</v>
      </c>
      <c r="X25" s="86">
        <f t="shared" si="8"/>
        <v>123621885</v>
      </c>
      <c r="Y25" s="104">
        <f t="shared" si="9"/>
        <v>0.19467387792889287</v>
      </c>
      <c r="Z25" s="85">
        <f t="shared" si="10"/>
        <v>390446310</v>
      </c>
      <c r="AA25" s="86">
        <f t="shared" si="11"/>
        <v>58878242</v>
      </c>
      <c r="AB25" s="86">
        <f t="shared" si="12"/>
        <v>449324552</v>
      </c>
      <c r="AC25" s="104">
        <f t="shared" si="13"/>
        <v>0.7075749814565802</v>
      </c>
      <c r="AD25" s="85">
        <v>115062470</v>
      </c>
      <c r="AE25" s="86">
        <v>31386767</v>
      </c>
      <c r="AF25" s="86">
        <f t="shared" si="14"/>
        <v>146449237</v>
      </c>
      <c r="AG25" s="86">
        <v>588316920</v>
      </c>
      <c r="AH25" s="86">
        <v>619591869</v>
      </c>
      <c r="AI25" s="87">
        <v>536130117</v>
      </c>
      <c r="AJ25" s="124">
        <f t="shared" si="15"/>
        <v>0.8652955983190929</v>
      </c>
      <c r="AK25" s="125">
        <f t="shared" si="16"/>
        <v>-0.15587211287416947</v>
      </c>
    </row>
    <row r="26" spans="1:37" ht="12.75">
      <c r="A26" s="62" t="s">
        <v>97</v>
      </c>
      <c r="B26" s="63" t="s">
        <v>578</v>
      </c>
      <c r="C26" s="64" t="s">
        <v>579</v>
      </c>
      <c r="D26" s="85">
        <v>1080227753</v>
      </c>
      <c r="E26" s="86">
        <v>194237061</v>
      </c>
      <c r="F26" s="87">
        <f t="shared" si="0"/>
        <v>1274464814</v>
      </c>
      <c r="G26" s="85">
        <v>1083297864</v>
      </c>
      <c r="H26" s="86">
        <v>174748163</v>
      </c>
      <c r="I26" s="87">
        <f t="shared" si="1"/>
        <v>1258046027</v>
      </c>
      <c r="J26" s="85">
        <v>281985967</v>
      </c>
      <c r="K26" s="86">
        <v>7906670</v>
      </c>
      <c r="L26" s="86">
        <f t="shared" si="2"/>
        <v>289892637</v>
      </c>
      <c r="M26" s="104">
        <f t="shared" si="3"/>
        <v>0.22746225224543548</v>
      </c>
      <c r="N26" s="85">
        <v>284966269</v>
      </c>
      <c r="O26" s="86">
        <v>26964773</v>
      </c>
      <c r="P26" s="86">
        <f t="shared" si="4"/>
        <v>311931042</v>
      </c>
      <c r="Q26" s="104">
        <f t="shared" si="5"/>
        <v>0.24475453427465121</v>
      </c>
      <c r="R26" s="85">
        <v>289741224</v>
      </c>
      <c r="S26" s="86">
        <v>23241833</v>
      </c>
      <c r="T26" s="86">
        <f t="shared" si="6"/>
        <v>312983057</v>
      </c>
      <c r="U26" s="104">
        <f t="shared" si="7"/>
        <v>0.24878506054850408</v>
      </c>
      <c r="V26" s="85">
        <v>258786300</v>
      </c>
      <c r="W26" s="86">
        <v>90047741</v>
      </c>
      <c r="X26" s="86">
        <f t="shared" si="8"/>
        <v>348834041</v>
      </c>
      <c r="Y26" s="104">
        <f t="shared" si="9"/>
        <v>0.2772824153595137</v>
      </c>
      <c r="Z26" s="85">
        <f t="shared" si="10"/>
        <v>1115479760</v>
      </c>
      <c r="AA26" s="86">
        <f t="shared" si="11"/>
        <v>148161017</v>
      </c>
      <c r="AB26" s="86">
        <f t="shared" si="12"/>
        <v>1263640777</v>
      </c>
      <c r="AC26" s="104">
        <f t="shared" si="13"/>
        <v>1.0044471743321994</v>
      </c>
      <c r="AD26" s="85">
        <v>286823783</v>
      </c>
      <c r="AE26" s="86">
        <v>51151029</v>
      </c>
      <c r="AF26" s="86">
        <f t="shared" si="14"/>
        <v>337974812</v>
      </c>
      <c r="AG26" s="86">
        <v>1090864707</v>
      </c>
      <c r="AH26" s="86">
        <v>1164259904</v>
      </c>
      <c r="AI26" s="87">
        <v>1158391516</v>
      </c>
      <c r="AJ26" s="124">
        <f t="shared" si="15"/>
        <v>0.99495955501015</v>
      </c>
      <c r="AK26" s="125">
        <f t="shared" si="16"/>
        <v>0.03213029082179064</v>
      </c>
    </row>
    <row r="27" spans="1:37" ht="12.75">
      <c r="A27" s="62" t="s">
        <v>97</v>
      </c>
      <c r="B27" s="63" t="s">
        <v>580</v>
      </c>
      <c r="C27" s="64" t="s">
        <v>581</v>
      </c>
      <c r="D27" s="85">
        <v>341230833</v>
      </c>
      <c r="E27" s="86">
        <v>30945767</v>
      </c>
      <c r="F27" s="87">
        <f t="shared" si="0"/>
        <v>372176600</v>
      </c>
      <c r="G27" s="85">
        <v>343038733</v>
      </c>
      <c r="H27" s="86">
        <v>33415054</v>
      </c>
      <c r="I27" s="87">
        <f t="shared" si="1"/>
        <v>376453787</v>
      </c>
      <c r="J27" s="85">
        <v>96977082</v>
      </c>
      <c r="K27" s="86">
        <v>8176673</v>
      </c>
      <c r="L27" s="86">
        <f t="shared" si="2"/>
        <v>105153755</v>
      </c>
      <c r="M27" s="104">
        <f t="shared" si="3"/>
        <v>0.28253725516327466</v>
      </c>
      <c r="N27" s="85">
        <v>71488102</v>
      </c>
      <c r="O27" s="86">
        <v>3517707</v>
      </c>
      <c r="P27" s="86">
        <f t="shared" si="4"/>
        <v>75005809</v>
      </c>
      <c r="Q27" s="104">
        <f t="shared" si="5"/>
        <v>0.20153284489137682</v>
      </c>
      <c r="R27" s="85">
        <v>95988941</v>
      </c>
      <c r="S27" s="86">
        <v>5072712</v>
      </c>
      <c r="T27" s="86">
        <f t="shared" si="6"/>
        <v>101061653</v>
      </c>
      <c r="U27" s="104">
        <f t="shared" si="7"/>
        <v>0.2684569965555958</v>
      </c>
      <c r="V27" s="85">
        <v>64746603</v>
      </c>
      <c r="W27" s="86">
        <v>11652019</v>
      </c>
      <c r="X27" s="86">
        <f t="shared" si="8"/>
        <v>76398622</v>
      </c>
      <c r="Y27" s="104">
        <f t="shared" si="9"/>
        <v>0.20294289668017074</v>
      </c>
      <c r="Z27" s="85">
        <f t="shared" si="10"/>
        <v>329200728</v>
      </c>
      <c r="AA27" s="86">
        <f t="shared" si="11"/>
        <v>28419111</v>
      </c>
      <c r="AB27" s="86">
        <f t="shared" si="12"/>
        <v>357619839</v>
      </c>
      <c r="AC27" s="104">
        <f t="shared" si="13"/>
        <v>0.949970092876234</v>
      </c>
      <c r="AD27" s="85">
        <v>58992307</v>
      </c>
      <c r="AE27" s="86">
        <v>6015546</v>
      </c>
      <c r="AF27" s="86">
        <f t="shared" si="14"/>
        <v>65007853</v>
      </c>
      <c r="AG27" s="86">
        <v>321429488</v>
      </c>
      <c r="AH27" s="86">
        <v>332065561</v>
      </c>
      <c r="AI27" s="87">
        <v>314861979</v>
      </c>
      <c r="AJ27" s="124">
        <f t="shared" si="15"/>
        <v>0.948192212561302</v>
      </c>
      <c r="AK27" s="125">
        <f t="shared" si="16"/>
        <v>0.17522143055547468</v>
      </c>
    </row>
    <row r="28" spans="1:37" ht="12.75">
      <c r="A28" s="62" t="s">
        <v>97</v>
      </c>
      <c r="B28" s="63" t="s">
        <v>582</v>
      </c>
      <c r="C28" s="64" t="s">
        <v>583</v>
      </c>
      <c r="D28" s="85">
        <v>244344021</v>
      </c>
      <c r="E28" s="86">
        <v>16975391</v>
      </c>
      <c r="F28" s="87">
        <f t="shared" si="0"/>
        <v>261319412</v>
      </c>
      <c r="G28" s="85">
        <v>262255886</v>
      </c>
      <c r="H28" s="86">
        <v>21094985</v>
      </c>
      <c r="I28" s="87">
        <f t="shared" si="1"/>
        <v>283350871</v>
      </c>
      <c r="J28" s="85">
        <v>66159257</v>
      </c>
      <c r="K28" s="86">
        <v>1907691</v>
      </c>
      <c r="L28" s="86">
        <f t="shared" si="2"/>
        <v>68066948</v>
      </c>
      <c r="M28" s="104">
        <f t="shared" si="3"/>
        <v>0.26047413576760997</v>
      </c>
      <c r="N28" s="85">
        <v>55876296</v>
      </c>
      <c r="O28" s="86">
        <v>4710007</v>
      </c>
      <c r="P28" s="86">
        <f t="shared" si="4"/>
        <v>60586303</v>
      </c>
      <c r="Q28" s="104">
        <f t="shared" si="5"/>
        <v>0.2318476937335218</v>
      </c>
      <c r="R28" s="85">
        <v>48244465</v>
      </c>
      <c r="S28" s="86">
        <v>2374455</v>
      </c>
      <c r="T28" s="86">
        <f t="shared" si="6"/>
        <v>50618920</v>
      </c>
      <c r="U28" s="104">
        <f t="shared" si="7"/>
        <v>0.1786439541242843</v>
      </c>
      <c r="V28" s="85">
        <v>45580900</v>
      </c>
      <c r="W28" s="86">
        <v>6250040</v>
      </c>
      <c r="X28" s="86">
        <f t="shared" si="8"/>
        <v>51830940</v>
      </c>
      <c r="Y28" s="104">
        <f t="shared" si="9"/>
        <v>0.18292140700707427</v>
      </c>
      <c r="Z28" s="85">
        <f t="shared" si="10"/>
        <v>215860918</v>
      </c>
      <c r="AA28" s="86">
        <f t="shared" si="11"/>
        <v>15242193</v>
      </c>
      <c r="AB28" s="86">
        <f t="shared" si="12"/>
        <v>231103111</v>
      </c>
      <c r="AC28" s="104">
        <f t="shared" si="13"/>
        <v>0.8156075546349741</v>
      </c>
      <c r="AD28" s="85">
        <v>41991653</v>
      </c>
      <c r="AE28" s="86">
        <v>8940956</v>
      </c>
      <c r="AF28" s="86">
        <f t="shared" si="14"/>
        <v>50932609</v>
      </c>
      <c r="AG28" s="86">
        <v>235330739</v>
      </c>
      <c r="AH28" s="86">
        <v>245435888</v>
      </c>
      <c r="AI28" s="87">
        <v>219447746</v>
      </c>
      <c r="AJ28" s="124">
        <f t="shared" si="15"/>
        <v>0.89411433587903</v>
      </c>
      <c r="AK28" s="125">
        <f t="shared" si="16"/>
        <v>0.01763763957192932</v>
      </c>
    </row>
    <row r="29" spans="1:37" ht="12.75">
      <c r="A29" s="62" t="s">
        <v>112</v>
      </c>
      <c r="B29" s="63" t="s">
        <v>584</v>
      </c>
      <c r="C29" s="64" t="s">
        <v>585</v>
      </c>
      <c r="D29" s="85">
        <v>202031978</v>
      </c>
      <c r="E29" s="86">
        <v>32740541</v>
      </c>
      <c r="F29" s="87">
        <f t="shared" si="0"/>
        <v>234772519</v>
      </c>
      <c r="G29" s="85">
        <v>200152888</v>
      </c>
      <c r="H29" s="86">
        <v>31868590</v>
      </c>
      <c r="I29" s="87">
        <f t="shared" si="1"/>
        <v>232021478</v>
      </c>
      <c r="J29" s="85">
        <v>57386181</v>
      </c>
      <c r="K29" s="86">
        <v>4940812</v>
      </c>
      <c r="L29" s="86">
        <f t="shared" si="2"/>
        <v>62326993</v>
      </c>
      <c r="M29" s="104">
        <f t="shared" si="3"/>
        <v>0.26547823086568323</v>
      </c>
      <c r="N29" s="85">
        <v>44768822</v>
      </c>
      <c r="O29" s="86">
        <v>10533646</v>
      </c>
      <c r="P29" s="86">
        <f t="shared" si="4"/>
        <v>55302468</v>
      </c>
      <c r="Q29" s="104">
        <f t="shared" si="5"/>
        <v>0.23555767189259488</v>
      </c>
      <c r="R29" s="85">
        <v>57605591</v>
      </c>
      <c r="S29" s="86">
        <v>856758</v>
      </c>
      <c r="T29" s="86">
        <f t="shared" si="6"/>
        <v>58462349</v>
      </c>
      <c r="U29" s="104">
        <f t="shared" si="7"/>
        <v>0.2519695568873154</v>
      </c>
      <c r="V29" s="85">
        <v>39482412</v>
      </c>
      <c r="W29" s="86">
        <v>1361310</v>
      </c>
      <c r="X29" s="86">
        <f t="shared" si="8"/>
        <v>40843722</v>
      </c>
      <c r="Y29" s="104">
        <f t="shared" si="9"/>
        <v>0.17603422903805482</v>
      </c>
      <c r="Z29" s="85">
        <f t="shared" si="10"/>
        <v>199243006</v>
      </c>
      <c r="AA29" s="86">
        <f t="shared" si="11"/>
        <v>17692526</v>
      </c>
      <c r="AB29" s="86">
        <f t="shared" si="12"/>
        <v>216935532</v>
      </c>
      <c r="AC29" s="104">
        <f t="shared" si="13"/>
        <v>0.9349803900482007</v>
      </c>
      <c r="AD29" s="85">
        <v>32135296</v>
      </c>
      <c r="AE29" s="86">
        <v>1762759</v>
      </c>
      <c r="AF29" s="86">
        <f t="shared" si="14"/>
        <v>33898055</v>
      </c>
      <c r="AG29" s="86">
        <v>173804592</v>
      </c>
      <c r="AH29" s="86">
        <v>188730116</v>
      </c>
      <c r="AI29" s="87">
        <v>182658236</v>
      </c>
      <c r="AJ29" s="124">
        <f t="shared" si="15"/>
        <v>0.9678277101255001</v>
      </c>
      <c r="AK29" s="125">
        <f t="shared" si="16"/>
        <v>0.20489868814007184</v>
      </c>
    </row>
    <row r="30" spans="1:37" ht="16.5">
      <c r="A30" s="65"/>
      <c r="B30" s="66" t="s">
        <v>586</v>
      </c>
      <c r="C30" s="67"/>
      <c r="D30" s="88">
        <f>SUM(D25:D29)</f>
        <v>2400508903</v>
      </c>
      <c r="E30" s="89">
        <f>SUM(E25:E29)</f>
        <v>353654426</v>
      </c>
      <c r="F30" s="90">
        <f t="shared" si="0"/>
        <v>2754163329</v>
      </c>
      <c r="G30" s="88">
        <f>SUM(G25:G29)</f>
        <v>2450504378</v>
      </c>
      <c r="H30" s="89">
        <f>SUM(H25:H29)</f>
        <v>334388191</v>
      </c>
      <c r="I30" s="90">
        <f t="shared" si="1"/>
        <v>2784892569</v>
      </c>
      <c r="J30" s="88">
        <f>SUM(J25:J29)</f>
        <v>630524756</v>
      </c>
      <c r="K30" s="89">
        <f>SUM(K25:K29)</f>
        <v>29538732</v>
      </c>
      <c r="L30" s="89">
        <f t="shared" si="2"/>
        <v>660063488</v>
      </c>
      <c r="M30" s="105">
        <f t="shared" si="3"/>
        <v>0.23966025582065253</v>
      </c>
      <c r="N30" s="88">
        <f>SUM(N25:N29)</f>
        <v>550087893</v>
      </c>
      <c r="O30" s="89">
        <f>SUM(O25:O29)</f>
        <v>55458700</v>
      </c>
      <c r="P30" s="89">
        <f t="shared" si="4"/>
        <v>605546593</v>
      </c>
      <c r="Q30" s="105">
        <f t="shared" si="5"/>
        <v>0.2198658977933113</v>
      </c>
      <c r="R30" s="88">
        <f>SUM(R25:R29)</f>
        <v>572225103</v>
      </c>
      <c r="S30" s="89">
        <f>SUM(S25:S29)</f>
        <v>39259417</v>
      </c>
      <c r="T30" s="89">
        <f t="shared" si="6"/>
        <v>611484520</v>
      </c>
      <c r="U30" s="105">
        <f t="shared" si="7"/>
        <v>0.2195720319005239</v>
      </c>
      <c r="V30" s="88">
        <f>SUM(V25:V29)</f>
        <v>497392970</v>
      </c>
      <c r="W30" s="89">
        <f>SUM(W25:W29)</f>
        <v>144136240</v>
      </c>
      <c r="X30" s="89">
        <f t="shared" si="8"/>
        <v>641529210</v>
      </c>
      <c r="Y30" s="105">
        <f t="shared" si="9"/>
        <v>0.23036048756105537</v>
      </c>
      <c r="Z30" s="88">
        <f t="shared" si="10"/>
        <v>2250230722</v>
      </c>
      <c r="AA30" s="89">
        <f t="shared" si="11"/>
        <v>268393089</v>
      </c>
      <c r="AB30" s="89">
        <f t="shared" si="12"/>
        <v>2518623811</v>
      </c>
      <c r="AC30" s="105">
        <f t="shared" si="13"/>
        <v>0.9043881401516283</v>
      </c>
      <c r="AD30" s="88">
        <f>SUM(AD25:AD29)</f>
        <v>535005509</v>
      </c>
      <c r="AE30" s="89">
        <f>SUM(AE25:AE29)</f>
        <v>99257057</v>
      </c>
      <c r="AF30" s="89">
        <f t="shared" si="14"/>
        <v>634262566</v>
      </c>
      <c r="AG30" s="89">
        <f>SUM(AG25:AG29)</f>
        <v>2409746446</v>
      </c>
      <c r="AH30" s="89">
        <f>SUM(AH25:AH29)</f>
        <v>2550083338</v>
      </c>
      <c r="AI30" s="90">
        <f>SUM(AI25:AI29)</f>
        <v>2411489594</v>
      </c>
      <c r="AJ30" s="126">
        <f t="shared" si="15"/>
        <v>0.945651288358012</v>
      </c>
      <c r="AK30" s="127">
        <f t="shared" si="16"/>
        <v>0.011456838838570294</v>
      </c>
    </row>
    <row r="31" spans="1:37" ht="12.75">
      <c r="A31" s="62" t="s">
        <v>97</v>
      </c>
      <c r="B31" s="63" t="s">
        <v>587</v>
      </c>
      <c r="C31" s="64" t="s">
        <v>588</v>
      </c>
      <c r="D31" s="85">
        <v>146466217</v>
      </c>
      <c r="E31" s="86">
        <v>44978200</v>
      </c>
      <c r="F31" s="87">
        <f t="shared" si="0"/>
        <v>191444417</v>
      </c>
      <c r="G31" s="85">
        <v>174817839</v>
      </c>
      <c r="H31" s="86">
        <v>44978200</v>
      </c>
      <c r="I31" s="87">
        <f t="shared" si="1"/>
        <v>219796039</v>
      </c>
      <c r="J31" s="85">
        <v>37072966</v>
      </c>
      <c r="K31" s="86">
        <v>1805811</v>
      </c>
      <c r="L31" s="86">
        <f t="shared" si="2"/>
        <v>38878777</v>
      </c>
      <c r="M31" s="104">
        <f t="shared" si="3"/>
        <v>0.20308127867735104</v>
      </c>
      <c r="N31" s="85">
        <v>31522259</v>
      </c>
      <c r="O31" s="86">
        <v>2187917</v>
      </c>
      <c r="P31" s="86">
        <f t="shared" si="4"/>
        <v>33710176</v>
      </c>
      <c r="Q31" s="104">
        <f t="shared" si="5"/>
        <v>0.17608335896261734</v>
      </c>
      <c r="R31" s="85">
        <v>30778216</v>
      </c>
      <c r="S31" s="86">
        <v>2887579</v>
      </c>
      <c r="T31" s="86">
        <f t="shared" si="6"/>
        <v>33665795</v>
      </c>
      <c r="U31" s="104">
        <f t="shared" si="7"/>
        <v>0.15316834258328013</v>
      </c>
      <c r="V31" s="85">
        <v>32404576</v>
      </c>
      <c r="W31" s="86">
        <v>11588598</v>
      </c>
      <c r="X31" s="86">
        <f t="shared" si="8"/>
        <v>43993174</v>
      </c>
      <c r="Y31" s="104">
        <f t="shared" si="9"/>
        <v>0.20015453508695852</v>
      </c>
      <c r="Z31" s="85">
        <f t="shared" si="10"/>
        <v>131778017</v>
      </c>
      <c r="AA31" s="86">
        <f t="shared" si="11"/>
        <v>18469905</v>
      </c>
      <c r="AB31" s="86">
        <f t="shared" si="12"/>
        <v>150247922</v>
      </c>
      <c r="AC31" s="104">
        <f t="shared" si="13"/>
        <v>0.6835788428380186</v>
      </c>
      <c r="AD31" s="85">
        <v>33620963</v>
      </c>
      <c r="AE31" s="86">
        <v>4970430</v>
      </c>
      <c r="AF31" s="86">
        <f t="shared" si="14"/>
        <v>38591393</v>
      </c>
      <c r="AG31" s="86">
        <v>161137145</v>
      </c>
      <c r="AH31" s="86">
        <v>156415474</v>
      </c>
      <c r="AI31" s="87">
        <v>141288036</v>
      </c>
      <c r="AJ31" s="124">
        <f t="shared" si="15"/>
        <v>0.9032868193079158</v>
      </c>
      <c r="AK31" s="125">
        <f t="shared" si="16"/>
        <v>0.13997372419285314</v>
      </c>
    </row>
    <row r="32" spans="1:37" ht="12.75">
      <c r="A32" s="62" t="s">
        <v>97</v>
      </c>
      <c r="B32" s="63" t="s">
        <v>589</v>
      </c>
      <c r="C32" s="64" t="s">
        <v>590</v>
      </c>
      <c r="D32" s="85">
        <v>453282282</v>
      </c>
      <c r="E32" s="86">
        <v>100582330</v>
      </c>
      <c r="F32" s="87">
        <f t="shared" si="0"/>
        <v>553864612</v>
      </c>
      <c r="G32" s="85">
        <v>459898999</v>
      </c>
      <c r="H32" s="86">
        <v>92477157</v>
      </c>
      <c r="I32" s="87">
        <f t="shared" si="1"/>
        <v>552376156</v>
      </c>
      <c r="J32" s="85">
        <v>179770048</v>
      </c>
      <c r="K32" s="86">
        <v>10523675</v>
      </c>
      <c r="L32" s="86">
        <f t="shared" si="2"/>
        <v>190293723</v>
      </c>
      <c r="M32" s="104">
        <f t="shared" si="3"/>
        <v>0.3435744383683426</v>
      </c>
      <c r="N32" s="85">
        <v>70470208</v>
      </c>
      <c r="O32" s="86">
        <v>22956465</v>
      </c>
      <c r="P32" s="86">
        <f t="shared" si="4"/>
        <v>93426673</v>
      </c>
      <c r="Q32" s="104">
        <f t="shared" si="5"/>
        <v>0.16868142678882686</v>
      </c>
      <c r="R32" s="85">
        <v>110742705</v>
      </c>
      <c r="S32" s="86">
        <v>9161518</v>
      </c>
      <c r="T32" s="86">
        <f t="shared" si="6"/>
        <v>119904223</v>
      </c>
      <c r="U32" s="104">
        <f t="shared" si="7"/>
        <v>0.2170698747539711</v>
      </c>
      <c r="V32" s="85">
        <v>84189857</v>
      </c>
      <c r="W32" s="86">
        <v>16235128</v>
      </c>
      <c r="X32" s="86">
        <f t="shared" si="8"/>
        <v>100424985</v>
      </c>
      <c r="Y32" s="104">
        <f t="shared" si="9"/>
        <v>0.18180543079053543</v>
      </c>
      <c r="Z32" s="85">
        <f t="shared" si="10"/>
        <v>445172818</v>
      </c>
      <c r="AA32" s="86">
        <f t="shared" si="11"/>
        <v>58876786</v>
      </c>
      <c r="AB32" s="86">
        <f t="shared" si="12"/>
        <v>504049604</v>
      </c>
      <c r="AC32" s="104">
        <f t="shared" si="13"/>
        <v>0.9125115168801746</v>
      </c>
      <c r="AD32" s="85">
        <v>60217312</v>
      </c>
      <c r="AE32" s="86">
        <v>27552077</v>
      </c>
      <c r="AF32" s="86">
        <f t="shared" si="14"/>
        <v>87769389</v>
      </c>
      <c r="AG32" s="86">
        <v>493551556</v>
      </c>
      <c r="AH32" s="86">
        <v>505779680</v>
      </c>
      <c r="AI32" s="87">
        <v>427841952</v>
      </c>
      <c r="AJ32" s="124">
        <f t="shared" si="15"/>
        <v>0.8459057746250304</v>
      </c>
      <c r="AK32" s="125">
        <f t="shared" si="16"/>
        <v>0.14419145608954853</v>
      </c>
    </row>
    <row r="33" spans="1:37" ht="12.75">
      <c r="A33" s="62" t="s">
        <v>97</v>
      </c>
      <c r="B33" s="63" t="s">
        <v>591</v>
      </c>
      <c r="C33" s="64" t="s">
        <v>592</v>
      </c>
      <c r="D33" s="85">
        <v>962885468</v>
      </c>
      <c r="E33" s="86">
        <v>181754934</v>
      </c>
      <c r="F33" s="87">
        <f t="shared" si="0"/>
        <v>1144640402</v>
      </c>
      <c r="G33" s="85">
        <v>993925226</v>
      </c>
      <c r="H33" s="86">
        <v>205748046</v>
      </c>
      <c r="I33" s="87">
        <f t="shared" si="1"/>
        <v>1199673272</v>
      </c>
      <c r="J33" s="85">
        <v>211670957</v>
      </c>
      <c r="K33" s="86">
        <v>14173104</v>
      </c>
      <c r="L33" s="86">
        <f t="shared" si="2"/>
        <v>225844061</v>
      </c>
      <c r="M33" s="104">
        <f t="shared" si="3"/>
        <v>0.19730568710084723</v>
      </c>
      <c r="N33" s="85">
        <v>221104551</v>
      </c>
      <c r="O33" s="86">
        <v>31935911</v>
      </c>
      <c r="P33" s="86">
        <f t="shared" si="4"/>
        <v>253040462</v>
      </c>
      <c r="Q33" s="104">
        <f t="shared" si="5"/>
        <v>0.22106546436581223</v>
      </c>
      <c r="R33" s="85">
        <v>241788966</v>
      </c>
      <c r="S33" s="86">
        <v>20372917</v>
      </c>
      <c r="T33" s="86">
        <f t="shared" si="6"/>
        <v>262161883</v>
      </c>
      <c r="U33" s="104">
        <f t="shared" si="7"/>
        <v>0.21852773510819704</v>
      </c>
      <c r="V33" s="85">
        <v>224810056</v>
      </c>
      <c r="W33" s="86">
        <v>75831202</v>
      </c>
      <c r="X33" s="86">
        <f t="shared" si="8"/>
        <v>300641258</v>
      </c>
      <c r="Y33" s="104">
        <f t="shared" si="9"/>
        <v>0.25060261407574314</v>
      </c>
      <c r="Z33" s="85">
        <f t="shared" si="10"/>
        <v>899374530</v>
      </c>
      <c r="AA33" s="86">
        <f t="shared" si="11"/>
        <v>142313134</v>
      </c>
      <c r="AB33" s="86">
        <f t="shared" si="12"/>
        <v>1041687664</v>
      </c>
      <c r="AC33" s="104">
        <f t="shared" si="13"/>
        <v>0.8683094708473258</v>
      </c>
      <c r="AD33" s="85">
        <v>186982799</v>
      </c>
      <c r="AE33" s="86">
        <v>54159773</v>
      </c>
      <c r="AF33" s="86">
        <f t="shared" si="14"/>
        <v>241142572</v>
      </c>
      <c r="AG33" s="86">
        <v>1043922603</v>
      </c>
      <c r="AH33" s="86">
        <v>1082963775</v>
      </c>
      <c r="AI33" s="87">
        <v>1066165334</v>
      </c>
      <c r="AJ33" s="124">
        <f t="shared" si="15"/>
        <v>0.9844884553040567</v>
      </c>
      <c r="AK33" s="125">
        <f t="shared" si="16"/>
        <v>0.24673654886620344</v>
      </c>
    </row>
    <row r="34" spans="1:37" ht="12.75">
      <c r="A34" s="62" t="s">
        <v>97</v>
      </c>
      <c r="B34" s="63" t="s">
        <v>67</v>
      </c>
      <c r="C34" s="64" t="s">
        <v>68</v>
      </c>
      <c r="D34" s="85">
        <v>1918574127</v>
      </c>
      <c r="E34" s="86">
        <v>429110665</v>
      </c>
      <c r="F34" s="87">
        <f t="shared" si="0"/>
        <v>2347684792</v>
      </c>
      <c r="G34" s="85">
        <v>1923188347</v>
      </c>
      <c r="H34" s="86">
        <v>334004202</v>
      </c>
      <c r="I34" s="87">
        <f t="shared" si="1"/>
        <v>2257192549</v>
      </c>
      <c r="J34" s="85">
        <v>418234256</v>
      </c>
      <c r="K34" s="86">
        <v>27846539</v>
      </c>
      <c r="L34" s="86">
        <f t="shared" si="2"/>
        <v>446080795</v>
      </c>
      <c r="M34" s="104">
        <f t="shared" si="3"/>
        <v>0.1900088106035659</v>
      </c>
      <c r="N34" s="85">
        <v>297615967</v>
      </c>
      <c r="O34" s="86">
        <v>52508544</v>
      </c>
      <c r="P34" s="86">
        <f t="shared" si="4"/>
        <v>350124511</v>
      </c>
      <c r="Q34" s="104">
        <f t="shared" si="5"/>
        <v>0.149136081723189</v>
      </c>
      <c r="R34" s="85">
        <v>329921506</v>
      </c>
      <c r="S34" s="86">
        <v>33104853</v>
      </c>
      <c r="T34" s="86">
        <f t="shared" si="6"/>
        <v>363026359</v>
      </c>
      <c r="U34" s="104">
        <f t="shared" si="7"/>
        <v>0.16083092209427632</v>
      </c>
      <c r="V34" s="85">
        <v>255991824</v>
      </c>
      <c r="W34" s="86">
        <v>120574860</v>
      </c>
      <c r="X34" s="86">
        <f t="shared" si="8"/>
        <v>376566684</v>
      </c>
      <c r="Y34" s="104">
        <f t="shared" si="9"/>
        <v>0.1668296681941599</v>
      </c>
      <c r="Z34" s="85">
        <f t="shared" si="10"/>
        <v>1301763553</v>
      </c>
      <c r="AA34" s="86">
        <f t="shared" si="11"/>
        <v>234034796</v>
      </c>
      <c r="AB34" s="86">
        <f t="shared" si="12"/>
        <v>1535798349</v>
      </c>
      <c r="AC34" s="104">
        <f t="shared" si="13"/>
        <v>0.6804020107546439</v>
      </c>
      <c r="AD34" s="85">
        <v>401259993</v>
      </c>
      <c r="AE34" s="86">
        <v>141213123</v>
      </c>
      <c r="AF34" s="86">
        <f t="shared" si="14"/>
        <v>542473116</v>
      </c>
      <c r="AG34" s="86">
        <v>2076199022</v>
      </c>
      <c r="AH34" s="86">
        <v>2102043415</v>
      </c>
      <c r="AI34" s="87">
        <v>1766444243</v>
      </c>
      <c r="AJ34" s="124">
        <f t="shared" si="15"/>
        <v>0.840346222344794</v>
      </c>
      <c r="AK34" s="125">
        <f t="shared" si="16"/>
        <v>-0.3058334636439385</v>
      </c>
    </row>
    <row r="35" spans="1:37" ht="12.75">
      <c r="A35" s="62" t="s">
        <v>97</v>
      </c>
      <c r="B35" s="63" t="s">
        <v>593</v>
      </c>
      <c r="C35" s="64" t="s">
        <v>594</v>
      </c>
      <c r="D35" s="85">
        <v>609343274</v>
      </c>
      <c r="E35" s="86">
        <v>58731555</v>
      </c>
      <c r="F35" s="87">
        <f t="shared" si="0"/>
        <v>668074829</v>
      </c>
      <c r="G35" s="85">
        <v>605161006</v>
      </c>
      <c r="H35" s="86">
        <v>86181049</v>
      </c>
      <c r="I35" s="87">
        <f t="shared" si="1"/>
        <v>691342055</v>
      </c>
      <c r="J35" s="85">
        <v>258302317</v>
      </c>
      <c r="K35" s="86">
        <v>5648189</v>
      </c>
      <c r="L35" s="86">
        <f t="shared" si="2"/>
        <v>263950506</v>
      </c>
      <c r="M35" s="104">
        <f t="shared" si="3"/>
        <v>0.39509123011727776</v>
      </c>
      <c r="N35" s="85">
        <v>114607867</v>
      </c>
      <c r="O35" s="86">
        <v>8955982</v>
      </c>
      <c r="P35" s="86">
        <f t="shared" si="4"/>
        <v>123563849</v>
      </c>
      <c r="Q35" s="104">
        <f t="shared" si="5"/>
        <v>0.1849551032852938</v>
      </c>
      <c r="R35" s="85">
        <v>119558930</v>
      </c>
      <c r="S35" s="86">
        <v>6385604</v>
      </c>
      <c r="T35" s="86">
        <f t="shared" si="6"/>
        <v>125944534</v>
      </c>
      <c r="U35" s="104">
        <f t="shared" si="7"/>
        <v>0.18217398043288427</v>
      </c>
      <c r="V35" s="85">
        <v>88732131</v>
      </c>
      <c r="W35" s="86">
        <v>30809480</v>
      </c>
      <c r="X35" s="86">
        <f t="shared" si="8"/>
        <v>119541611</v>
      </c>
      <c r="Y35" s="104">
        <f t="shared" si="9"/>
        <v>0.17291239573151673</v>
      </c>
      <c r="Z35" s="85">
        <f t="shared" si="10"/>
        <v>581201245</v>
      </c>
      <c r="AA35" s="86">
        <f t="shared" si="11"/>
        <v>51799255</v>
      </c>
      <c r="AB35" s="86">
        <f t="shared" si="12"/>
        <v>633000500</v>
      </c>
      <c r="AC35" s="104">
        <f t="shared" si="13"/>
        <v>0.9156111586470752</v>
      </c>
      <c r="AD35" s="85">
        <v>91566036</v>
      </c>
      <c r="AE35" s="86">
        <v>35553452</v>
      </c>
      <c r="AF35" s="86">
        <f t="shared" si="14"/>
        <v>127119488</v>
      </c>
      <c r="AG35" s="86">
        <v>654480350</v>
      </c>
      <c r="AH35" s="86">
        <v>649391720</v>
      </c>
      <c r="AI35" s="87">
        <v>625358251</v>
      </c>
      <c r="AJ35" s="124">
        <f t="shared" si="15"/>
        <v>0.9629907985275821</v>
      </c>
      <c r="AK35" s="125">
        <f t="shared" si="16"/>
        <v>-0.05961223663833515</v>
      </c>
    </row>
    <row r="36" spans="1:37" ht="12.75">
      <c r="A36" s="62" t="s">
        <v>97</v>
      </c>
      <c r="B36" s="63" t="s">
        <v>595</v>
      </c>
      <c r="C36" s="64" t="s">
        <v>596</v>
      </c>
      <c r="D36" s="85">
        <v>662413198</v>
      </c>
      <c r="E36" s="86">
        <v>81969182</v>
      </c>
      <c r="F36" s="87">
        <f t="shared" si="0"/>
        <v>744382380</v>
      </c>
      <c r="G36" s="85">
        <v>683661349</v>
      </c>
      <c r="H36" s="86">
        <v>130342434</v>
      </c>
      <c r="I36" s="87">
        <f t="shared" si="1"/>
        <v>814003783</v>
      </c>
      <c r="J36" s="85">
        <v>184025302</v>
      </c>
      <c r="K36" s="86">
        <v>13252488</v>
      </c>
      <c r="L36" s="86">
        <f t="shared" si="2"/>
        <v>197277790</v>
      </c>
      <c r="M36" s="104">
        <f t="shared" si="3"/>
        <v>0.2650221113508893</v>
      </c>
      <c r="N36" s="85">
        <v>205592974</v>
      </c>
      <c r="O36" s="86">
        <v>29400352</v>
      </c>
      <c r="P36" s="86">
        <f t="shared" si="4"/>
        <v>234993326</v>
      </c>
      <c r="Q36" s="104">
        <f t="shared" si="5"/>
        <v>0.3156889957551118</v>
      </c>
      <c r="R36" s="85">
        <v>184558362</v>
      </c>
      <c r="S36" s="86">
        <v>51991302</v>
      </c>
      <c r="T36" s="86">
        <f t="shared" si="6"/>
        <v>236549664</v>
      </c>
      <c r="U36" s="104">
        <f t="shared" si="7"/>
        <v>0.2906002022843179</v>
      </c>
      <c r="V36" s="85">
        <v>140143936</v>
      </c>
      <c r="W36" s="86">
        <v>28624175</v>
      </c>
      <c r="X36" s="86">
        <f t="shared" si="8"/>
        <v>168768111</v>
      </c>
      <c r="Y36" s="104">
        <f t="shared" si="9"/>
        <v>0.20733086814167792</v>
      </c>
      <c r="Z36" s="85">
        <f t="shared" si="10"/>
        <v>714320574</v>
      </c>
      <c r="AA36" s="86">
        <f t="shared" si="11"/>
        <v>123268317</v>
      </c>
      <c r="AB36" s="86">
        <f t="shared" si="12"/>
        <v>837588891</v>
      </c>
      <c r="AC36" s="104">
        <f t="shared" si="13"/>
        <v>1.0289741994970556</v>
      </c>
      <c r="AD36" s="85">
        <v>128585564</v>
      </c>
      <c r="AE36" s="86">
        <v>61769308</v>
      </c>
      <c r="AF36" s="86">
        <f t="shared" si="14"/>
        <v>190354872</v>
      </c>
      <c r="AG36" s="86">
        <v>732123610</v>
      </c>
      <c r="AH36" s="86">
        <v>737168200</v>
      </c>
      <c r="AI36" s="87">
        <v>670485068</v>
      </c>
      <c r="AJ36" s="124">
        <f t="shared" si="15"/>
        <v>0.9095414967710219</v>
      </c>
      <c r="AK36" s="125">
        <f t="shared" si="16"/>
        <v>-0.11340272393973716</v>
      </c>
    </row>
    <row r="37" spans="1:37" ht="12.75">
      <c r="A37" s="62" t="s">
        <v>97</v>
      </c>
      <c r="B37" s="63" t="s">
        <v>597</v>
      </c>
      <c r="C37" s="64" t="s">
        <v>598</v>
      </c>
      <c r="D37" s="85">
        <v>914544200</v>
      </c>
      <c r="E37" s="86">
        <v>150741510</v>
      </c>
      <c r="F37" s="87">
        <f t="shared" si="0"/>
        <v>1065285710</v>
      </c>
      <c r="G37" s="85">
        <v>914821893</v>
      </c>
      <c r="H37" s="86">
        <v>212523016</v>
      </c>
      <c r="I37" s="87">
        <f t="shared" si="1"/>
        <v>1127344909</v>
      </c>
      <c r="J37" s="85">
        <v>421566090</v>
      </c>
      <c r="K37" s="86">
        <v>24167317</v>
      </c>
      <c r="L37" s="86">
        <f t="shared" si="2"/>
        <v>445733407</v>
      </c>
      <c r="M37" s="104">
        <f t="shared" si="3"/>
        <v>0.4184167710275584</v>
      </c>
      <c r="N37" s="85">
        <v>125929505</v>
      </c>
      <c r="O37" s="86">
        <v>21071628</v>
      </c>
      <c r="P37" s="86">
        <f t="shared" si="4"/>
        <v>147001133</v>
      </c>
      <c r="Q37" s="104">
        <f t="shared" si="5"/>
        <v>0.1379922133753207</v>
      </c>
      <c r="R37" s="85">
        <v>123681393</v>
      </c>
      <c r="S37" s="86">
        <v>32706393</v>
      </c>
      <c r="T37" s="86">
        <f t="shared" si="6"/>
        <v>156387786</v>
      </c>
      <c r="U37" s="104">
        <f t="shared" si="7"/>
        <v>0.1387222177982089</v>
      </c>
      <c r="V37" s="85">
        <v>113849629</v>
      </c>
      <c r="W37" s="86">
        <v>73066184</v>
      </c>
      <c r="X37" s="86">
        <f t="shared" si="8"/>
        <v>186915813</v>
      </c>
      <c r="Y37" s="104">
        <f t="shared" si="9"/>
        <v>0.16580179810791162</v>
      </c>
      <c r="Z37" s="85">
        <f t="shared" si="10"/>
        <v>785026617</v>
      </c>
      <c r="AA37" s="86">
        <f t="shared" si="11"/>
        <v>151011522</v>
      </c>
      <c r="AB37" s="86">
        <f t="shared" si="12"/>
        <v>936038139</v>
      </c>
      <c r="AC37" s="104">
        <f t="shared" si="13"/>
        <v>0.8303032475041762</v>
      </c>
      <c r="AD37" s="85">
        <v>91349245</v>
      </c>
      <c r="AE37" s="86">
        <v>51851868</v>
      </c>
      <c r="AF37" s="86">
        <f t="shared" si="14"/>
        <v>143201113</v>
      </c>
      <c r="AG37" s="86">
        <v>950669214</v>
      </c>
      <c r="AH37" s="86">
        <v>964689324</v>
      </c>
      <c r="AI37" s="87">
        <v>826226009</v>
      </c>
      <c r="AJ37" s="124">
        <f t="shared" si="15"/>
        <v>0.8564684903675787</v>
      </c>
      <c r="AK37" s="125">
        <f t="shared" si="16"/>
        <v>0.3052678787489591</v>
      </c>
    </row>
    <row r="38" spans="1:37" ht="12.75">
      <c r="A38" s="62" t="s">
        <v>112</v>
      </c>
      <c r="B38" s="63" t="s">
        <v>599</v>
      </c>
      <c r="C38" s="64" t="s">
        <v>600</v>
      </c>
      <c r="D38" s="85">
        <v>390115137</v>
      </c>
      <c r="E38" s="86">
        <v>9303300</v>
      </c>
      <c r="F38" s="87">
        <f t="shared" si="0"/>
        <v>399418437</v>
      </c>
      <c r="G38" s="85">
        <v>408652258</v>
      </c>
      <c r="H38" s="86">
        <v>13303300</v>
      </c>
      <c r="I38" s="87">
        <f t="shared" si="1"/>
        <v>421955558</v>
      </c>
      <c r="J38" s="85">
        <v>74393289</v>
      </c>
      <c r="K38" s="86">
        <v>35000</v>
      </c>
      <c r="L38" s="86">
        <f t="shared" si="2"/>
        <v>74428289</v>
      </c>
      <c r="M38" s="104">
        <f t="shared" si="3"/>
        <v>0.18634164601670603</v>
      </c>
      <c r="N38" s="85">
        <v>8142404</v>
      </c>
      <c r="O38" s="86">
        <v>608549</v>
      </c>
      <c r="P38" s="86">
        <f t="shared" si="4"/>
        <v>8750953</v>
      </c>
      <c r="Q38" s="104">
        <f t="shared" si="5"/>
        <v>0.02190923650327138</v>
      </c>
      <c r="R38" s="85">
        <v>133189000</v>
      </c>
      <c r="S38" s="86">
        <v>243795</v>
      </c>
      <c r="T38" s="86">
        <f t="shared" si="6"/>
        <v>133432795</v>
      </c>
      <c r="U38" s="104">
        <f t="shared" si="7"/>
        <v>0.31622475985966275</v>
      </c>
      <c r="V38" s="85">
        <v>11632348</v>
      </c>
      <c r="W38" s="86">
        <v>8908177</v>
      </c>
      <c r="X38" s="86">
        <f t="shared" si="8"/>
        <v>20540525</v>
      </c>
      <c r="Y38" s="104">
        <f t="shared" si="9"/>
        <v>0.048679356416961805</v>
      </c>
      <c r="Z38" s="85">
        <f t="shared" si="10"/>
        <v>227357041</v>
      </c>
      <c r="AA38" s="86">
        <f t="shared" si="11"/>
        <v>9795521</v>
      </c>
      <c r="AB38" s="86">
        <f t="shared" si="12"/>
        <v>237152562</v>
      </c>
      <c r="AC38" s="104">
        <f t="shared" si="13"/>
        <v>0.5620320849050174</v>
      </c>
      <c r="AD38" s="85">
        <v>168575751</v>
      </c>
      <c r="AE38" s="86">
        <v>2349964</v>
      </c>
      <c r="AF38" s="86">
        <f t="shared" si="14"/>
        <v>170925715</v>
      </c>
      <c r="AG38" s="86">
        <v>347687171</v>
      </c>
      <c r="AH38" s="86">
        <v>388776946</v>
      </c>
      <c r="AI38" s="87">
        <v>402454717</v>
      </c>
      <c r="AJ38" s="124">
        <f t="shared" si="15"/>
        <v>1.0351815382592156</v>
      </c>
      <c r="AK38" s="125">
        <f t="shared" si="16"/>
        <v>-0.879827766114654</v>
      </c>
    </row>
    <row r="39" spans="1:37" ht="16.5">
      <c r="A39" s="65"/>
      <c r="B39" s="66" t="s">
        <v>601</v>
      </c>
      <c r="C39" s="67"/>
      <c r="D39" s="88">
        <f>SUM(D31:D38)</f>
        <v>6057623903</v>
      </c>
      <c r="E39" s="89">
        <f>SUM(E31:E38)</f>
        <v>1057171676</v>
      </c>
      <c r="F39" s="90">
        <f t="shared" si="0"/>
        <v>7114795579</v>
      </c>
      <c r="G39" s="88">
        <f>SUM(G31:G38)</f>
        <v>6164126917</v>
      </c>
      <c r="H39" s="89">
        <f>SUM(H31:H38)</f>
        <v>1119557404</v>
      </c>
      <c r="I39" s="90">
        <f t="shared" si="1"/>
        <v>7283684321</v>
      </c>
      <c r="J39" s="88">
        <f>SUM(J31:J38)</f>
        <v>1785035225</v>
      </c>
      <c r="K39" s="89">
        <f>SUM(K31:K38)</f>
        <v>97452123</v>
      </c>
      <c r="L39" s="89">
        <f t="shared" si="2"/>
        <v>1882487348</v>
      </c>
      <c r="M39" s="105">
        <f t="shared" si="3"/>
        <v>0.26458769294178197</v>
      </c>
      <c r="N39" s="88">
        <f>SUM(N31:N38)</f>
        <v>1074985735</v>
      </c>
      <c r="O39" s="89">
        <f>SUM(O31:O38)</f>
        <v>169625348</v>
      </c>
      <c r="P39" s="89">
        <f t="shared" si="4"/>
        <v>1244611083</v>
      </c>
      <c r="Q39" s="105">
        <f t="shared" si="5"/>
        <v>0.17493279591525984</v>
      </c>
      <c r="R39" s="88">
        <f>SUM(R31:R38)</f>
        <v>1274219078</v>
      </c>
      <c r="S39" s="89">
        <f>SUM(S31:S38)</f>
        <v>156853961</v>
      </c>
      <c r="T39" s="89">
        <f t="shared" si="6"/>
        <v>1431073039</v>
      </c>
      <c r="U39" s="105">
        <f t="shared" si="7"/>
        <v>0.19647653247052357</v>
      </c>
      <c r="V39" s="88">
        <f>SUM(V31:V38)</f>
        <v>951754357</v>
      </c>
      <c r="W39" s="89">
        <f>SUM(W31:W38)</f>
        <v>365637804</v>
      </c>
      <c r="X39" s="89">
        <f t="shared" si="8"/>
        <v>1317392161</v>
      </c>
      <c r="Y39" s="105">
        <f t="shared" si="9"/>
        <v>0.18086892607382127</v>
      </c>
      <c r="Z39" s="88">
        <f t="shared" si="10"/>
        <v>5085994395</v>
      </c>
      <c r="AA39" s="89">
        <f t="shared" si="11"/>
        <v>789569236</v>
      </c>
      <c r="AB39" s="89">
        <f t="shared" si="12"/>
        <v>5875563631</v>
      </c>
      <c r="AC39" s="105">
        <f t="shared" si="13"/>
        <v>0.8066746679369164</v>
      </c>
      <c r="AD39" s="88">
        <f>SUM(AD31:AD38)</f>
        <v>1162157663</v>
      </c>
      <c r="AE39" s="89">
        <f>SUM(AE31:AE38)</f>
        <v>379419995</v>
      </c>
      <c r="AF39" s="89">
        <f t="shared" si="14"/>
        <v>1541577658</v>
      </c>
      <c r="AG39" s="89">
        <f>SUM(AG31:AG38)</f>
        <v>6459770671</v>
      </c>
      <c r="AH39" s="89">
        <f>SUM(AH31:AH38)</f>
        <v>6587228534</v>
      </c>
      <c r="AI39" s="90">
        <f>SUM(AI31:AI38)</f>
        <v>5926263610</v>
      </c>
      <c r="AJ39" s="126">
        <f t="shared" si="15"/>
        <v>0.8996596337005119</v>
      </c>
      <c r="AK39" s="127">
        <f t="shared" si="16"/>
        <v>-0.14542601589779913</v>
      </c>
    </row>
    <row r="40" spans="1:37" ht="12.75">
      <c r="A40" s="62" t="s">
        <v>97</v>
      </c>
      <c r="B40" s="63" t="s">
        <v>602</v>
      </c>
      <c r="C40" s="64" t="s">
        <v>603</v>
      </c>
      <c r="D40" s="85">
        <v>81820589</v>
      </c>
      <c r="E40" s="86">
        <v>10366600</v>
      </c>
      <c r="F40" s="87">
        <f t="shared" si="0"/>
        <v>92187189</v>
      </c>
      <c r="G40" s="85">
        <v>81820589</v>
      </c>
      <c r="H40" s="86">
        <v>10366600</v>
      </c>
      <c r="I40" s="87">
        <f t="shared" si="1"/>
        <v>92187189</v>
      </c>
      <c r="J40" s="85">
        <v>16448330</v>
      </c>
      <c r="K40" s="86">
        <v>3358323</v>
      </c>
      <c r="L40" s="86">
        <f t="shared" si="2"/>
        <v>19806653</v>
      </c>
      <c r="M40" s="104">
        <f t="shared" si="3"/>
        <v>0.2148525539703787</v>
      </c>
      <c r="N40" s="85">
        <v>27700587</v>
      </c>
      <c r="O40" s="86">
        <v>2005752</v>
      </c>
      <c r="P40" s="86">
        <f t="shared" si="4"/>
        <v>29706339</v>
      </c>
      <c r="Q40" s="104">
        <f t="shared" si="5"/>
        <v>0.32223934065285365</v>
      </c>
      <c r="R40" s="85">
        <v>18233242</v>
      </c>
      <c r="S40" s="86">
        <v>3363923</v>
      </c>
      <c r="T40" s="86">
        <f t="shared" si="6"/>
        <v>21597165</v>
      </c>
      <c r="U40" s="104">
        <f t="shared" si="7"/>
        <v>0.2342751225444134</v>
      </c>
      <c r="V40" s="85">
        <v>15284443</v>
      </c>
      <c r="W40" s="86">
        <v>7454741</v>
      </c>
      <c r="X40" s="86">
        <f t="shared" si="8"/>
        <v>22739184</v>
      </c>
      <c r="Y40" s="104">
        <f t="shared" si="9"/>
        <v>0.24666316704808083</v>
      </c>
      <c r="Z40" s="85">
        <f t="shared" si="10"/>
        <v>77666602</v>
      </c>
      <c r="AA40" s="86">
        <f t="shared" si="11"/>
        <v>16182739</v>
      </c>
      <c r="AB40" s="86">
        <f t="shared" si="12"/>
        <v>93849341</v>
      </c>
      <c r="AC40" s="104">
        <f t="shared" si="13"/>
        <v>1.0180301842157264</v>
      </c>
      <c r="AD40" s="85">
        <v>2286691</v>
      </c>
      <c r="AE40" s="86">
        <v>2963350</v>
      </c>
      <c r="AF40" s="86">
        <f t="shared" si="14"/>
        <v>5250041</v>
      </c>
      <c r="AG40" s="86">
        <v>85214700</v>
      </c>
      <c r="AH40" s="86">
        <v>95599253</v>
      </c>
      <c r="AI40" s="87">
        <v>63788889</v>
      </c>
      <c r="AJ40" s="124">
        <f t="shared" si="15"/>
        <v>0.6672530066735982</v>
      </c>
      <c r="AK40" s="125">
        <f t="shared" si="16"/>
        <v>3.3312393179405646</v>
      </c>
    </row>
    <row r="41" spans="1:37" ht="12.75">
      <c r="A41" s="62" t="s">
        <v>97</v>
      </c>
      <c r="B41" s="63" t="s">
        <v>604</v>
      </c>
      <c r="C41" s="64" t="s">
        <v>605</v>
      </c>
      <c r="D41" s="85">
        <v>82363822</v>
      </c>
      <c r="E41" s="86">
        <v>15699750</v>
      </c>
      <c r="F41" s="87">
        <f t="shared" si="0"/>
        <v>98063572</v>
      </c>
      <c r="G41" s="85">
        <v>80096338</v>
      </c>
      <c r="H41" s="86">
        <v>19642758</v>
      </c>
      <c r="I41" s="87">
        <f t="shared" si="1"/>
        <v>99739096</v>
      </c>
      <c r="J41" s="85">
        <v>19490564</v>
      </c>
      <c r="K41" s="86">
        <v>573445</v>
      </c>
      <c r="L41" s="86">
        <f t="shared" si="2"/>
        <v>20064009</v>
      </c>
      <c r="M41" s="104">
        <f t="shared" si="3"/>
        <v>0.20460206160958527</v>
      </c>
      <c r="N41" s="85">
        <v>16023850</v>
      </c>
      <c r="O41" s="86">
        <v>1803559</v>
      </c>
      <c r="P41" s="86">
        <f t="shared" si="4"/>
        <v>17827409</v>
      </c>
      <c r="Q41" s="104">
        <f t="shared" si="5"/>
        <v>0.18179440781537104</v>
      </c>
      <c r="R41" s="85">
        <v>16880666</v>
      </c>
      <c r="S41" s="86">
        <v>3674151</v>
      </c>
      <c r="T41" s="86">
        <f t="shared" si="6"/>
        <v>20554817</v>
      </c>
      <c r="U41" s="104">
        <f t="shared" si="7"/>
        <v>0.2060858562423706</v>
      </c>
      <c r="V41" s="85">
        <v>10521898</v>
      </c>
      <c r="W41" s="86">
        <v>3959428</v>
      </c>
      <c r="X41" s="86">
        <f t="shared" si="8"/>
        <v>14481326</v>
      </c>
      <c r="Y41" s="104">
        <f t="shared" si="9"/>
        <v>0.14519207192333083</v>
      </c>
      <c r="Z41" s="85">
        <f t="shared" si="10"/>
        <v>62916978</v>
      </c>
      <c r="AA41" s="86">
        <f t="shared" si="11"/>
        <v>10010583</v>
      </c>
      <c r="AB41" s="86">
        <f t="shared" si="12"/>
        <v>72927561</v>
      </c>
      <c r="AC41" s="104">
        <f t="shared" si="13"/>
        <v>0.7311832964678164</v>
      </c>
      <c r="AD41" s="85">
        <v>4972813</v>
      </c>
      <c r="AE41" s="86">
        <v>6214338</v>
      </c>
      <c r="AF41" s="86">
        <f t="shared" si="14"/>
        <v>11187151</v>
      </c>
      <c r="AG41" s="86">
        <v>77180596</v>
      </c>
      <c r="AH41" s="86">
        <v>86378136</v>
      </c>
      <c r="AI41" s="87">
        <v>58178623</v>
      </c>
      <c r="AJ41" s="124">
        <f t="shared" si="15"/>
        <v>0.6735341336840147</v>
      </c>
      <c r="AK41" s="125">
        <f t="shared" si="16"/>
        <v>0.29446058250219376</v>
      </c>
    </row>
    <row r="42" spans="1:37" ht="12.75">
      <c r="A42" s="62" t="s">
        <v>97</v>
      </c>
      <c r="B42" s="63" t="s">
        <v>606</v>
      </c>
      <c r="C42" s="64" t="s">
        <v>607</v>
      </c>
      <c r="D42" s="85">
        <v>303972650</v>
      </c>
      <c r="E42" s="86">
        <v>24187200</v>
      </c>
      <c r="F42" s="87">
        <f t="shared" si="0"/>
        <v>328159850</v>
      </c>
      <c r="G42" s="85">
        <v>373669317</v>
      </c>
      <c r="H42" s="86">
        <v>34101434</v>
      </c>
      <c r="I42" s="87">
        <f t="shared" si="1"/>
        <v>407770751</v>
      </c>
      <c r="J42" s="85">
        <v>119804922</v>
      </c>
      <c r="K42" s="86">
        <v>3960749</v>
      </c>
      <c r="L42" s="86">
        <f t="shared" si="2"/>
        <v>123765671</v>
      </c>
      <c r="M42" s="104">
        <f t="shared" si="3"/>
        <v>0.37715055939963404</v>
      </c>
      <c r="N42" s="85">
        <v>83716119</v>
      </c>
      <c r="O42" s="86">
        <v>5470115</v>
      </c>
      <c r="P42" s="86">
        <f t="shared" si="4"/>
        <v>89186234</v>
      </c>
      <c r="Q42" s="104">
        <f t="shared" si="5"/>
        <v>0.27177680023927364</v>
      </c>
      <c r="R42" s="85">
        <v>65537204</v>
      </c>
      <c r="S42" s="86">
        <v>6234986</v>
      </c>
      <c r="T42" s="86">
        <f t="shared" si="6"/>
        <v>71772190</v>
      </c>
      <c r="U42" s="104">
        <f t="shared" si="7"/>
        <v>0.17601112837050933</v>
      </c>
      <c r="V42" s="85">
        <v>49319746</v>
      </c>
      <c r="W42" s="86">
        <v>11810885</v>
      </c>
      <c r="X42" s="86">
        <f t="shared" si="8"/>
        <v>61130631</v>
      </c>
      <c r="Y42" s="104">
        <f t="shared" si="9"/>
        <v>0.14991421245904907</v>
      </c>
      <c r="Z42" s="85">
        <f t="shared" si="10"/>
        <v>318377991</v>
      </c>
      <c r="AA42" s="86">
        <f t="shared" si="11"/>
        <v>27476735</v>
      </c>
      <c r="AB42" s="86">
        <f t="shared" si="12"/>
        <v>345854726</v>
      </c>
      <c r="AC42" s="104">
        <f t="shared" si="13"/>
        <v>0.8481597200187613</v>
      </c>
      <c r="AD42" s="85">
        <v>48810264</v>
      </c>
      <c r="AE42" s="86">
        <v>20361268</v>
      </c>
      <c r="AF42" s="86">
        <f t="shared" si="14"/>
        <v>69171532</v>
      </c>
      <c r="AG42" s="86">
        <v>311598455</v>
      </c>
      <c r="AH42" s="86">
        <v>353762309</v>
      </c>
      <c r="AI42" s="87">
        <v>320218487</v>
      </c>
      <c r="AJ42" s="124">
        <f t="shared" si="15"/>
        <v>0.9051797742534522</v>
      </c>
      <c r="AK42" s="125">
        <f t="shared" si="16"/>
        <v>-0.11624581337883333</v>
      </c>
    </row>
    <row r="43" spans="1:37" ht="12.75">
      <c r="A43" s="62" t="s">
        <v>112</v>
      </c>
      <c r="B43" s="63" t="s">
        <v>608</v>
      </c>
      <c r="C43" s="64" t="s">
        <v>609</v>
      </c>
      <c r="D43" s="85">
        <v>81896918</v>
      </c>
      <c r="E43" s="86">
        <v>1015350</v>
      </c>
      <c r="F43" s="87">
        <f t="shared" si="0"/>
        <v>82912268</v>
      </c>
      <c r="G43" s="85">
        <v>109147353</v>
      </c>
      <c r="H43" s="86">
        <v>1046840</v>
      </c>
      <c r="I43" s="87">
        <f t="shared" si="1"/>
        <v>110194193</v>
      </c>
      <c r="J43" s="85">
        <v>25183661</v>
      </c>
      <c r="K43" s="86">
        <v>130863</v>
      </c>
      <c r="L43" s="86">
        <f t="shared" si="2"/>
        <v>25314524</v>
      </c>
      <c r="M43" s="104">
        <f t="shared" si="3"/>
        <v>0.3053169887959162</v>
      </c>
      <c r="N43" s="85">
        <v>19473519</v>
      </c>
      <c r="O43" s="86">
        <v>95200</v>
      </c>
      <c r="P43" s="86">
        <f t="shared" si="4"/>
        <v>19568719</v>
      </c>
      <c r="Q43" s="104">
        <f t="shared" si="5"/>
        <v>0.23601717178934245</v>
      </c>
      <c r="R43" s="85">
        <v>29985206</v>
      </c>
      <c r="S43" s="86">
        <v>238766</v>
      </c>
      <c r="T43" s="86">
        <f t="shared" si="6"/>
        <v>30223972</v>
      </c>
      <c r="U43" s="104">
        <f t="shared" si="7"/>
        <v>0.2742791718616243</v>
      </c>
      <c r="V43" s="85">
        <v>22000862</v>
      </c>
      <c r="W43" s="86">
        <v>416373</v>
      </c>
      <c r="X43" s="86">
        <f t="shared" si="8"/>
        <v>22417235</v>
      </c>
      <c r="Y43" s="104">
        <f t="shared" si="9"/>
        <v>0.2034339050879024</v>
      </c>
      <c r="Z43" s="85">
        <f t="shared" si="10"/>
        <v>96643248</v>
      </c>
      <c r="AA43" s="86">
        <f t="shared" si="11"/>
        <v>881202</v>
      </c>
      <c r="AB43" s="86">
        <f t="shared" si="12"/>
        <v>97524450</v>
      </c>
      <c r="AC43" s="104">
        <f t="shared" si="13"/>
        <v>0.8850234966555814</v>
      </c>
      <c r="AD43" s="85">
        <v>20715596</v>
      </c>
      <c r="AE43" s="86">
        <v>598956</v>
      </c>
      <c r="AF43" s="86">
        <f t="shared" si="14"/>
        <v>21314552</v>
      </c>
      <c r="AG43" s="86">
        <v>73431530</v>
      </c>
      <c r="AH43" s="86">
        <v>83016123</v>
      </c>
      <c r="AI43" s="87">
        <v>83437108</v>
      </c>
      <c r="AJ43" s="124">
        <f t="shared" si="15"/>
        <v>1.0050711233527492</v>
      </c>
      <c r="AK43" s="125">
        <f t="shared" si="16"/>
        <v>0.051733810778664235</v>
      </c>
    </row>
    <row r="44" spans="1:37" ht="16.5">
      <c r="A44" s="65"/>
      <c r="B44" s="66" t="s">
        <v>610</v>
      </c>
      <c r="C44" s="67"/>
      <c r="D44" s="88">
        <f>SUM(D40:D43)</f>
        <v>550053979</v>
      </c>
      <c r="E44" s="89">
        <f>SUM(E40:E43)</f>
        <v>51268900</v>
      </c>
      <c r="F44" s="90">
        <f t="shared" si="0"/>
        <v>601322879</v>
      </c>
      <c r="G44" s="88">
        <f>SUM(G40:G43)</f>
        <v>644733597</v>
      </c>
      <c r="H44" s="89">
        <f>SUM(H40:H43)</f>
        <v>65157632</v>
      </c>
      <c r="I44" s="90">
        <f t="shared" si="1"/>
        <v>709891229</v>
      </c>
      <c r="J44" s="88">
        <f>SUM(J40:J43)</f>
        <v>180927477</v>
      </c>
      <c r="K44" s="89">
        <f>SUM(K40:K43)</f>
        <v>8023380</v>
      </c>
      <c r="L44" s="89">
        <f t="shared" si="2"/>
        <v>188950857</v>
      </c>
      <c r="M44" s="105">
        <f t="shared" si="3"/>
        <v>0.3142252916007874</v>
      </c>
      <c r="N44" s="88">
        <f>SUM(N40:N43)</f>
        <v>146914075</v>
      </c>
      <c r="O44" s="89">
        <f>SUM(O40:O43)</f>
        <v>9374626</v>
      </c>
      <c r="P44" s="89">
        <f t="shared" si="4"/>
        <v>156288701</v>
      </c>
      <c r="Q44" s="105">
        <f t="shared" si="5"/>
        <v>0.2599081233361819</v>
      </c>
      <c r="R44" s="88">
        <f>SUM(R40:R43)</f>
        <v>130636318</v>
      </c>
      <c r="S44" s="89">
        <f>SUM(S40:S43)</f>
        <v>13511826</v>
      </c>
      <c r="T44" s="89">
        <f t="shared" si="6"/>
        <v>144148144</v>
      </c>
      <c r="U44" s="105">
        <f t="shared" si="7"/>
        <v>0.20305666292434219</v>
      </c>
      <c r="V44" s="88">
        <f>SUM(V40:V43)</f>
        <v>97126949</v>
      </c>
      <c r="W44" s="89">
        <f>SUM(W40:W43)</f>
        <v>23641427</v>
      </c>
      <c r="X44" s="89">
        <f t="shared" si="8"/>
        <v>120768376</v>
      </c>
      <c r="Y44" s="105">
        <f t="shared" si="9"/>
        <v>0.17012236673232653</v>
      </c>
      <c r="Z44" s="88">
        <f t="shared" si="10"/>
        <v>555604819</v>
      </c>
      <c r="AA44" s="89">
        <f t="shared" si="11"/>
        <v>54551259</v>
      </c>
      <c r="AB44" s="89">
        <f t="shared" si="12"/>
        <v>610156078</v>
      </c>
      <c r="AC44" s="105">
        <f t="shared" si="13"/>
        <v>0.85950643292143</v>
      </c>
      <c r="AD44" s="88">
        <f>SUM(AD40:AD43)</f>
        <v>76785364</v>
      </c>
      <c r="AE44" s="89">
        <f>SUM(AE40:AE43)</f>
        <v>30137912</v>
      </c>
      <c r="AF44" s="89">
        <f t="shared" si="14"/>
        <v>106923276</v>
      </c>
      <c r="AG44" s="89">
        <f>SUM(AG40:AG43)</f>
        <v>547425281</v>
      </c>
      <c r="AH44" s="89">
        <f>SUM(AH40:AH43)</f>
        <v>618755821</v>
      </c>
      <c r="AI44" s="90">
        <f>SUM(AI40:AI43)</f>
        <v>525623107</v>
      </c>
      <c r="AJ44" s="126">
        <f t="shared" si="15"/>
        <v>0.8494838984310743</v>
      </c>
      <c r="AK44" s="127">
        <f t="shared" si="16"/>
        <v>0.12948630567585684</v>
      </c>
    </row>
    <row r="45" spans="1:37" ht="16.5">
      <c r="A45" s="68"/>
      <c r="B45" s="69" t="s">
        <v>611</v>
      </c>
      <c r="C45" s="70"/>
      <c r="D45" s="91">
        <f>SUM(D9,D11:D16,D18:D23,D25:D29,D31:D38,D40:D43)</f>
        <v>58308144393</v>
      </c>
      <c r="E45" s="92">
        <f>SUM(E9,E11:E16,E18:E23,E25:E29,E31:E38,E40:E43)</f>
        <v>11921713544</v>
      </c>
      <c r="F45" s="93">
        <f t="shared" si="0"/>
        <v>70229857937</v>
      </c>
      <c r="G45" s="91">
        <f>SUM(G9,G11:G16,G18:G23,G25:G29,G31:G38,G40:G43)</f>
        <v>59347067437</v>
      </c>
      <c r="H45" s="92">
        <f>SUM(H9,H11:H16,H18:H23,H25:H29,H31:H38,H40:H43)</f>
        <v>10655711424</v>
      </c>
      <c r="I45" s="93">
        <f t="shared" si="1"/>
        <v>70002778861</v>
      </c>
      <c r="J45" s="91">
        <f>SUM(J9,J11:J16,J18:J23,J25:J29,J31:J38,J40:J43)</f>
        <v>16758560952</v>
      </c>
      <c r="K45" s="92">
        <f>SUM(K9,K11:K16,K18:K23,K25:K29,K31:K38,K40:K43)</f>
        <v>1020485438</v>
      </c>
      <c r="L45" s="92">
        <f t="shared" si="2"/>
        <v>17779046390</v>
      </c>
      <c r="M45" s="106">
        <f t="shared" si="3"/>
        <v>0.2531550954573875</v>
      </c>
      <c r="N45" s="91">
        <f>SUM(N9,N11:N16,N18:N23,N25:N29,N31:N38,N40:N43)</f>
        <v>14857947688</v>
      </c>
      <c r="O45" s="92">
        <f>SUM(O9,O11:O16,O18:O23,O25:O29,O31:O38,O40:O43)</f>
        <v>2012302761</v>
      </c>
      <c r="P45" s="92">
        <f t="shared" si="4"/>
        <v>16870250449</v>
      </c>
      <c r="Q45" s="106">
        <f t="shared" si="5"/>
        <v>0.24021478819070846</v>
      </c>
      <c r="R45" s="91">
        <f>SUM(R9,R11:R16,R18:R23,R25:R29,R31:R38,R40:R43)</f>
        <v>13052120497</v>
      </c>
      <c r="S45" s="92">
        <f>SUM(S9,S11:S16,S18:S23,S25:S29,S31:S38,S40:S43)</f>
        <v>1483589365</v>
      </c>
      <c r="T45" s="92">
        <f t="shared" si="6"/>
        <v>14535709862</v>
      </c>
      <c r="U45" s="106">
        <f t="shared" si="7"/>
        <v>0.2076447549441233</v>
      </c>
      <c r="V45" s="91">
        <f>SUM(V9,V11:V16,V18:V23,V25:V29,V31:V38,V40:V43)</f>
        <v>12175074616</v>
      </c>
      <c r="W45" s="92">
        <f>SUM(W9,W11:W16,W18:W23,W25:W29,W31:W38,W40:W43)</f>
        <v>3401025782</v>
      </c>
      <c r="X45" s="92">
        <f t="shared" si="8"/>
        <v>15576100398</v>
      </c>
      <c r="Y45" s="106">
        <f t="shared" si="9"/>
        <v>0.22250688688985415</v>
      </c>
      <c r="Z45" s="91">
        <f t="shared" si="10"/>
        <v>56843703753</v>
      </c>
      <c r="AA45" s="92">
        <f t="shared" si="11"/>
        <v>7917403346</v>
      </c>
      <c r="AB45" s="92">
        <f t="shared" si="12"/>
        <v>64761107099</v>
      </c>
      <c r="AC45" s="106">
        <f t="shared" si="13"/>
        <v>0.9251219473385757</v>
      </c>
      <c r="AD45" s="91">
        <f>SUM(AD9,AD11:AD16,AD18:AD23,AD25:AD29,AD31:AD38,AD40:AD43)</f>
        <v>11945186551</v>
      </c>
      <c r="AE45" s="92">
        <f>SUM(AE9,AE11:AE16,AE18:AE23,AE25:AE29,AE31:AE38,AE40:AE43)</f>
        <v>3402797115</v>
      </c>
      <c r="AF45" s="92">
        <f t="shared" si="14"/>
        <v>15347983666</v>
      </c>
      <c r="AG45" s="92">
        <f>SUM(AG9,AG11:AG16,AG18:AG23,AG25:AG29,AG31:AG38,AG40:AG43)</f>
        <v>65541336024</v>
      </c>
      <c r="AH45" s="92">
        <f>SUM(AH9,AH11:AH16,AH18:AH23,AH25:AH29,AH31:AH38,AH40:AH43)</f>
        <v>65972312545</v>
      </c>
      <c r="AI45" s="93">
        <f>SUM(AI9,AI11:AI16,AI18:AI23,AI25:AI29,AI31:AI38,AI40:AI43)</f>
        <v>61905528206</v>
      </c>
      <c r="AJ45" s="128">
        <f t="shared" si="15"/>
        <v>0.9383561954687274</v>
      </c>
      <c r="AK45" s="129">
        <f t="shared" si="16"/>
        <v>0.01486297724601715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F26" sqref="F26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"/>
      <c r="AM2" s="2"/>
      <c r="AN2" s="2"/>
      <c r="AO2" s="2"/>
    </row>
    <row r="3" spans="1:37" ht="16.5" customHeight="1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s="13" customFormat="1" ht="16.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2.75">
      <c r="A7" s="32"/>
      <c r="B7" s="33" t="s">
        <v>39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2.75">
      <c r="A9" s="29"/>
      <c r="B9" s="38" t="s">
        <v>40</v>
      </c>
      <c r="C9" s="39" t="s">
        <v>41</v>
      </c>
      <c r="D9" s="72">
        <v>6517222263</v>
      </c>
      <c r="E9" s="73">
        <v>1753141990</v>
      </c>
      <c r="F9" s="74">
        <f>$D9+$E9</f>
        <v>8270364253</v>
      </c>
      <c r="G9" s="72">
        <v>6564019170</v>
      </c>
      <c r="H9" s="73">
        <v>2099099994</v>
      </c>
      <c r="I9" s="75">
        <f>$G9+$H9</f>
        <v>8663119164</v>
      </c>
      <c r="J9" s="72">
        <v>1795278500</v>
      </c>
      <c r="K9" s="73">
        <v>122873219</v>
      </c>
      <c r="L9" s="73">
        <f>$J9+$K9</f>
        <v>1918151719</v>
      </c>
      <c r="M9" s="99">
        <f>IF($F9=0,0,$L9/$F9)</f>
        <v>0.23193074214406068</v>
      </c>
      <c r="N9" s="110">
        <v>1640217597</v>
      </c>
      <c r="O9" s="111">
        <v>414568738</v>
      </c>
      <c r="P9" s="112">
        <f>$N9+$O9</f>
        <v>2054786335</v>
      </c>
      <c r="Q9" s="99">
        <f>IF($F9=0,0,$P9/$F9)</f>
        <v>0.24845173345958066</v>
      </c>
      <c r="R9" s="110">
        <v>1289737587</v>
      </c>
      <c r="S9" s="112">
        <v>292630485</v>
      </c>
      <c r="T9" s="112">
        <f>$R9+$S9</f>
        <v>1582368072</v>
      </c>
      <c r="U9" s="99">
        <f>IF($I9=0,0,$T9/$I9)</f>
        <v>0.18265569733538992</v>
      </c>
      <c r="V9" s="110">
        <v>1177819587</v>
      </c>
      <c r="W9" s="112">
        <v>643093746</v>
      </c>
      <c r="X9" s="112">
        <f>$V9+$W9</f>
        <v>1820913333</v>
      </c>
      <c r="Y9" s="99">
        <f>IF($I9=0,0,$X9/$I9)</f>
        <v>0.2101914216494783</v>
      </c>
      <c r="Z9" s="72">
        <f>$J9+$N9+$R9+$V9</f>
        <v>5903053271</v>
      </c>
      <c r="AA9" s="73">
        <f>$K9+$O9+$S9+$W9</f>
        <v>1473166188</v>
      </c>
      <c r="AB9" s="73">
        <f>$Z9+$AA9</f>
        <v>7376219459</v>
      </c>
      <c r="AC9" s="99">
        <f>IF($I9=0,0,$AB9/$I9)</f>
        <v>0.8514507672539272</v>
      </c>
      <c r="AD9" s="72">
        <v>723931257</v>
      </c>
      <c r="AE9" s="73">
        <v>641190990</v>
      </c>
      <c r="AF9" s="73">
        <f>$AD9+$AE9</f>
        <v>1365122247</v>
      </c>
      <c r="AG9" s="73">
        <v>7846194904</v>
      </c>
      <c r="AH9" s="73">
        <v>7726079799</v>
      </c>
      <c r="AI9" s="73">
        <v>6629732431</v>
      </c>
      <c r="AJ9" s="99">
        <f>IF($AH9=0,0,$AI9/$AH9)</f>
        <v>0.8580978456704651</v>
      </c>
      <c r="AK9" s="99">
        <f>IF($AF9=0,0,(($X9/$AF9)-1))</f>
        <v>0.33388298154370344</v>
      </c>
    </row>
    <row r="10" spans="1:37" s="13" customFormat="1" ht="12.75">
      <c r="A10" s="29"/>
      <c r="B10" s="38" t="s">
        <v>42</v>
      </c>
      <c r="C10" s="39" t="s">
        <v>43</v>
      </c>
      <c r="D10" s="72">
        <v>39735877464</v>
      </c>
      <c r="E10" s="73">
        <v>8456748211</v>
      </c>
      <c r="F10" s="75">
        <f aca="true" t="shared" si="0" ref="F10:F17">$D10+$E10</f>
        <v>48192625675</v>
      </c>
      <c r="G10" s="72">
        <v>40530966418</v>
      </c>
      <c r="H10" s="73">
        <v>6685324570</v>
      </c>
      <c r="I10" s="75">
        <f aca="true" t="shared" si="1" ref="I10:I17">$G10+$H10</f>
        <v>47216290988</v>
      </c>
      <c r="J10" s="72">
        <v>11311690862</v>
      </c>
      <c r="K10" s="73">
        <v>611414893</v>
      </c>
      <c r="L10" s="73">
        <f aca="true" t="shared" si="2" ref="L10:L17">$J10+$K10</f>
        <v>11923105755</v>
      </c>
      <c r="M10" s="99">
        <f aca="true" t="shared" si="3" ref="M10:M17">IF($F10=0,0,$L10/$F10)</f>
        <v>0.24740519089801596</v>
      </c>
      <c r="N10" s="110">
        <v>11068884119</v>
      </c>
      <c r="O10" s="111">
        <v>1268301736</v>
      </c>
      <c r="P10" s="112">
        <f aca="true" t="shared" si="4" ref="P10:P17">$N10+$O10</f>
        <v>12337185855</v>
      </c>
      <c r="Q10" s="99">
        <f aca="true" t="shared" si="5" ref="Q10:Q17">IF($F10=0,0,$P10/$F10)</f>
        <v>0.2559973788977415</v>
      </c>
      <c r="R10" s="110">
        <v>8998547894</v>
      </c>
      <c r="S10" s="112">
        <v>866753565</v>
      </c>
      <c r="T10" s="112">
        <f aca="true" t="shared" si="6" ref="T10:T17">$R10+$S10</f>
        <v>9865301459</v>
      </c>
      <c r="U10" s="99">
        <f aca="true" t="shared" si="7" ref="U10:U17">IF($I10=0,0,$T10/$I10)</f>
        <v>0.2089385094120854</v>
      </c>
      <c r="V10" s="110">
        <v>8825392810</v>
      </c>
      <c r="W10" s="112">
        <v>2196732889</v>
      </c>
      <c r="X10" s="112">
        <f aca="true" t="shared" si="8" ref="X10:X17">$V10+$W10</f>
        <v>11022125699</v>
      </c>
      <c r="Y10" s="99">
        <f aca="true" t="shared" si="9" ref="Y10:Y17">IF($I10=0,0,$X10/$I10)</f>
        <v>0.23343904123687453</v>
      </c>
      <c r="Z10" s="72">
        <f aca="true" t="shared" si="10" ref="Z10:Z17">$J10+$N10+$R10+$V10</f>
        <v>40204515685</v>
      </c>
      <c r="AA10" s="73">
        <f aca="true" t="shared" si="11" ref="AA10:AA17">$K10+$O10+$S10+$W10</f>
        <v>4943203083</v>
      </c>
      <c r="AB10" s="73">
        <f aca="true" t="shared" si="12" ref="AB10:AB17">$Z10+$AA10</f>
        <v>45147718768</v>
      </c>
      <c r="AC10" s="99">
        <f aca="true" t="shared" si="13" ref="AC10:AC17">IF($I10=0,0,$AB10/$I10)</f>
        <v>0.9561894385027887</v>
      </c>
      <c r="AD10" s="72">
        <v>8511298701</v>
      </c>
      <c r="AE10" s="73">
        <v>2109519994</v>
      </c>
      <c r="AF10" s="73">
        <f aca="true" t="shared" si="14" ref="AF10:AF17">$AD10+$AE10</f>
        <v>10620818695</v>
      </c>
      <c r="AG10" s="73">
        <v>45315745290</v>
      </c>
      <c r="AH10" s="73">
        <v>44884655003</v>
      </c>
      <c r="AI10" s="73">
        <v>42854881127</v>
      </c>
      <c r="AJ10" s="99">
        <f aca="true" t="shared" si="15" ref="AJ10:AJ17">IF($AH10=0,0,$AI10/$AH10)</f>
        <v>0.9547779998339224</v>
      </c>
      <c r="AK10" s="99">
        <f aca="true" t="shared" si="16" ref="AK10:AK17">IF($AF10=0,0,(($X10/$AF10)-1))</f>
        <v>0.03778494064576443</v>
      </c>
    </row>
    <row r="11" spans="1:37" s="13" customFormat="1" ht="12.75">
      <c r="A11" s="29"/>
      <c r="B11" s="38" t="s">
        <v>44</v>
      </c>
      <c r="C11" s="39" t="s">
        <v>45</v>
      </c>
      <c r="D11" s="72">
        <v>35317656761</v>
      </c>
      <c r="E11" s="73">
        <v>6904212611</v>
      </c>
      <c r="F11" s="75">
        <f t="shared" si="0"/>
        <v>42221869372</v>
      </c>
      <c r="G11" s="72">
        <v>36205712171</v>
      </c>
      <c r="H11" s="73">
        <v>6723101575</v>
      </c>
      <c r="I11" s="75">
        <f t="shared" si="1"/>
        <v>42928813746</v>
      </c>
      <c r="J11" s="72">
        <v>9982216472</v>
      </c>
      <c r="K11" s="73">
        <v>163314602</v>
      </c>
      <c r="L11" s="73">
        <f t="shared" si="2"/>
        <v>10145531074</v>
      </c>
      <c r="M11" s="99">
        <f t="shared" si="3"/>
        <v>0.24029090196390368</v>
      </c>
      <c r="N11" s="110">
        <v>8949689169</v>
      </c>
      <c r="O11" s="111">
        <v>825888270</v>
      </c>
      <c r="P11" s="112">
        <f t="shared" si="4"/>
        <v>9775577439</v>
      </c>
      <c r="Q11" s="99">
        <f t="shared" si="5"/>
        <v>0.2315287689626269</v>
      </c>
      <c r="R11" s="110">
        <v>8040173613</v>
      </c>
      <c r="S11" s="112">
        <v>857047892</v>
      </c>
      <c r="T11" s="112">
        <f t="shared" si="6"/>
        <v>8897221505</v>
      </c>
      <c r="U11" s="99">
        <f t="shared" si="7"/>
        <v>0.2072552378838798</v>
      </c>
      <c r="V11" s="110">
        <v>7368828455</v>
      </c>
      <c r="W11" s="112">
        <v>3631912768</v>
      </c>
      <c r="X11" s="112">
        <f t="shared" si="8"/>
        <v>11000741223</v>
      </c>
      <c r="Y11" s="99">
        <f t="shared" si="9"/>
        <v>0.2562554206153675</v>
      </c>
      <c r="Z11" s="72">
        <f t="shared" si="10"/>
        <v>34340907709</v>
      </c>
      <c r="AA11" s="73">
        <f t="shared" si="11"/>
        <v>5478163532</v>
      </c>
      <c r="AB11" s="73">
        <f t="shared" si="12"/>
        <v>39819071241</v>
      </c>
      <c r="AC11" s="99">
        <f t="shared" si="13"/>
        <v>0.9275604836555783</v>
      </c>
      <c r="AD11" s="72">
        <v>7158415757</v>
      </c>
      <c r="AE11" s="73">
        <v>2525556863</v>
      </c>
      <c r="AF11" s="73">
        <f t="shared" si="14"/>
        <v>9683972620</v>
      </c>
      <c r="AG11" s="73">
        <v>39010854191</v>
      </c>
      <c r="AH11" s="73">
        <v>39372853570</v>
      </c>
      <c r="AI11" s="73">
        <v>37500426249</v>
      </c>
      <c r="AJ11" s="99">
        <f t="shared" si="15"/>
        <v>0.9524436978470189</v>
      </c>
      <c r="AK11" s="99">
        <f t="shared" si="16"/>
        <v>0.13597401135568266</v>
      </c>
    </row>
    <row r="12" spans="1:37" s="13" customFormat="1" ht="12.75">
      <c r="A12" s="29"/>
      <c r="B12" s="38" t="s">
        <v>46</v>
      </c>
      <c r="C12" s="39" t="s">
        <v>47</v>
      </c>
      <c r="D12" s="72">
        <v>35175462580</v>
      </c>
      <c r="E12" s="73">
        <v>7110162000</v>
      </c>
      <c r="F12" s="75">
        <f t="shared" si="0"/>
        <v>42285624580</v>
      </c>
      <c r="G12" s="72">
        <v>35366556584</v>
      </c>
      <c r="H12" s="73">
        <v>7100361000</v>
      </c>
      <c r="I12" s="75">
        <f t="shared" si="1"/>
        <v>42466917584</v>
      </c>
      <c r="J12" s="72">
        <v>9149045916</v>
      </c>
      <c r="K12" s="73">
        <v>825714000</v>
      </c>
      <c r="L12" s="73">
        <f t="shared" si="2"/>
        <v>9974759916</v>
      </c>
      <c r="M12" s="99">
        <f t="shared" si="3"/>
        <v>0.23589009302981426</v>
      </c>
      <c r="N12" s="110">
        <v>9392489064</v>
      </c>
      <c r="O12" s="111">
        <v>1247507000</v>
      </c>
      <c r="P12" s="112">
        <f t="shared" si="4"/>
        <v>10639996064</v>
      </c>
      <c r="Q12" s="99">
        <f t="shared" si="5"/>
        <v>0.251622062336344</v>
      </c>
      <c r="R12" s="110">
        <v>9512211579</v>
      </c>
      <c r="S12" s="112">
        <v>1015293000</v>
      </c>
      <c r="T12" s="112">
        <f t="shared" si="6"/>
        <v>10527504579</v>
      </c>
      <c r="U12" s="99">
        <f t="shared" si="7"/>
        <v>0.2478989570687933</v>
      </c>
      <c r="V12" s="110">
        <v>7142386007</v>
      </c>
      <c r="W12" s="112">
        <v>2024605000</v>
      </c>
      <c r="X12" s="112">
        <f t="shared" si="8"/>
        <v>9166991007</v>
      </c>
      <c r="Y12" s="99">
        <f t="shared" si="9"/>
        <v>0.2158619350902405</v>
      </c>
      <c r="Z12" s="72">
        <f t="shared" si="10"/>
        <v>35196132566</v>
      </c>
      <c r="AA12" s="73">
        <f t="shared" si="11"/>
        <v>5113119000</v>
      </c>
      <c r="AB12" s="73">
        <f t="shared" si="12"/>
        <v>40309251566</v>
      </c>
      <c r="AC12" s="99">
        <f t="shared" si="13"/>
        <v>0.9491918382413295</v>
      </c>
      <c r="AD12" s="72">
        <v>7087254847</v>
      </c>
      <c r="AE12" s="73">
        <v>1576235000</v>
      </c>
      <c r="AF12" s="73">
        <f t="shared" si="14"/>
        <v>8663489847</v>
      </c>
      <c r="AG12" s="73">
        <v>40724739704</v>
      </c>
      <c r="AH12" s="73">
        <v>39618030964</v>
      </c>
      <c r="AI12" s="73">
        <v>36767933822</v>
      </c>
      <c r="AJ12" s="99">
        <f t="shared" si="15"/>
        <v>0.9280606059248674</v>
      </c>
      <c r="AK12" s="99">
        <f t="shared" si="16"/>
        <v>0.058117591050718787</v>
      </c>
    </row>
    <row r="13" spans="1:37" s="13" customFormat="1" ht="12.75">
      <c r="A13" s="29"/>
      <c r="B13" s="38" t="s">
        <v>48</v>
      </c>
      <c r="C13" s="39" t="s">
        <v>49</v>
      </c>
      <c r="D13" s="72">
        <v>53046409432</v>
      </c>
      <c r="E13" s="73">
        <v>7810236131</v>
      </c>
      <c r="F13" s="75">
        <f t="shared" si="0"/>
        <v>60856645563</v>
      </c>
      <c r="G13" s="72">
        <v>52214844602</v>
      </c>
      <c r="H13" s="73">
        <v>8064898000</v>
      </c>
      <c r="I13" s="75">
        <f t="shared" si="1"/>
        <v>60279742602</v>
      </c>
      <c r="J13" s="72">
        <v>13361254126</v>
      </c>
      <c r="K13" s="73">
        <v>452270689</v>
      </c>
      <c r="L13" s="73">
        <f t="shared" si="2"/>
        <v>13813524815</v>
      </c>
      <c r="M13" s="99">
        <f t="shared" si="3"/>
        <v>0.22698465692953723</v>
      </c>
      <c r="N13" s="110">
        <v>13430768501</v>
      </c>
      <c r="O13" s="111">
        <v>1478454241</v>
      </c>
      <c r="P13" s="112">
        <f t="shared" si="4"/>
        <v>14909222742</v>
      </c>
      <c r="Q13" s="99">
        <f t="shared" si="5"/>
        <v>0.24498923008442322</v>
      </c>
      <c r="R13" s="110">
        <v>12868573561</v>
      </c>
      <c r="S13" s="112">
        <v>1012901000</v>
      </c>
      <c r="T13" s="112">
        <f t="shared" si="6"/>
        <v>13881474561</v>
      </c>
      <c r="U13" s="99">
        <f t="shared" si="7"/>
        <v>0.23028423748676444</v>
      </c>
      <c r="V13" s="110">
        <v>12367413530</v>
      </c>
      <c r="W13" s="112">
        <v>4423543445</v>
      </c>
      <c r="X13" s="112">
        <f t="shared" si="8"/>
        <v>16790956975</v>
      </c>
      <c r="Y13" s="99">
        <f t="shared" si="9"/>
        <v>0.278550575205059</v>
      </c>
      <c r="Z13" s="72">
        <f t="shared" si="10"/>
        <v>52028009718</v>
      </c>
      <c r="AA13" s="73">
        <f t="shared" si="11"/>
        <v>7367169375</v>
      </c>
      <c r="AB13" s="73">
        <f t="shared" si="12"/>
        <v>59395179093</v>
      </c>
      <c r="AC13" s="99">
        <f t="shared" si="13"/>
        <v>0.9853256920017</v>
      </c>
      <c r="AD13" s="72">
        <v>10768308186</v>
      </c>
      <c r="AE13" s="73">
        <v>2657581000</v>
      </c>
      <c r="AF13" s="73">
        <f t="shared" si="14"/>
        <v>13425889186</v>
      </c>
      <c r="AG13" s="73">
        <v>57439200000</v>
      </c>
      <c r="AH13" s="73">
        <v>55078196800</v>
      </c>
      <c r="AI13" s="73">
        <v>50765030356</v>
      </c>
      <c r="AJ13" s="99">
        <f t="shared" si="15"/>
        <v>0.9216901297683733</v>
      </c>
      <c r="AK13" s="99">
        <f t="shared" si="16"/>
        <v>0.2506402177450535</v>
      </c>
    </row>
    <row r="14" spans="1:37" s="13" customFormat="1" ht="12.75">
      <c r="A14" s="29"/>
      <c r="B14" s="38" t="s">
        <v>50</v>
      </c>
      <c r="C14" s="39" t="s">
        <v>51</v>
      </c>
      <c r="D14" s="72">
        <v>6304423542</v>
      </c>
      <c r="E14" s="73">
        <v>1130454441</v>
      </c>
      <c r="F14" s="75">
        <f t="shared" si="0"/>
        <v>7434877983</v>
      </c>
      <c r="G14" s="72">
        <v>6690061674</v>
      </c>
      <c r="H14" s="73">
        <v>1349124242</v>
      </c>
      <c r="I14" s="75">
        <f t="shared" si="1"/>
        <v>8039185916</v>
      </c>
      <c r="J14" s="72">
        <v>1892957047</v>
      </c>
      <c r="K14" s="73">
        <v>62802730</v>
      </c>
      <c r="L14" s="73">
        <f t="shared" si="2"/>
        <v>1955759777</v>
      </c>
      <c r="M14" s="99">
        <f t="shared" si="3"/>
        <v>0.2630520341385406</v>
      </c>
      <c r="N14" s="110">
        <v>1382483856</v>
      </c>
      <c r="O14" s="111">
        <v>223529219</v>
      </c>
      <c r="P14" s="112">
        <f t="shared" si="4"/>
        <v>1606013075</v>
      </c>
      <c r="Q14" s="99">
        <f t="shared" si="5"/>
        <v>0.21601068352058791</v>
      </c>
      <c r="R14" s="110">
        <v>1748048458</v>
      </c>
      <c r="S14" s="112">
        <v>199691183</v>
      </c>
      <c r="T14" s="112">
        <f t="shared" si="6"/>
        <v>1947739641</v>
      </c>
      <c r="U14" s="99">
        <f t="shared" si="7"/>
        <v>0.2422807061998042</v>
      </c>
      <c r="V14" s="110">
        <v>1658967670</v>
      </c>
      <c r="W14" s="112">
        <v>337685434</v>
      </c>
      <c r="X14" s="112">
        <f t="shared" si="8"/>
        <v>1996653104</v>
      </c>
      <c r="Y14" s="99">
        <f t="shared" si="9"/>
        <v>0.2483650863237481</v>
      </c>
      <c r="Z14" s="72">
        <f t="shared" si="10"/>
        <v>6682457031</v>
      </c>
      <c r="AA14" s="73">
        <f t="shared" si="11"/>
        <v>823708566</v>
      </c>
      <c r="AB14" s="73">
        <f t="shared" si="12"/>
        <v>7506165597</v>
      </c>
      <c r="AC14" s="99">
        <f t="shared" si="13"/>
        <v>0.9336972269867331</v>
      </c>
      <c r="AD14" s="72">
        <v>1250677789</v>
      </c>
      <c r="AE14" s="73">
        <v>219683838</v>
      </c>
      <c r="AF14" s="73">
        <f t="shared" si="14"/>
        <v>1470361627</v>
      </c>
      <c r="AG14" s="73">
        <v>7415007655</v>
      </c>
      <c r="AH14" s="73">
        <v>7562108296</v>
      </c>
      <c r="AI14" s="73">
        <v>6031350745</v>
      </c>
      <c r="AJ14" s="99">
        <f t="shared" si="15"/>
        <v>0.797575293677069</v>
      </c>
      <c r="AK14" s="99">
        <f t="shared" si="16"/>
        <v>0.3579333596142604</v>
      </c>
    </row>
    <row r="15" spans="1:37" s="13" customFormat="1" ht="12.75">
      <c r="A15" s="29"/>
      <c r="B15" s="38" t="s">
        <v>52</v>
      </c>
      <c r="C15" s="39" t="s">
        <v>53</v>
      </c>
      <c r="D15" s="72">
        <v>10363386096</v>
      </c>
      <c r="E15" s="73">
        <v>1740079109</v>
      </c>
      <c r="F15" s="75">
        <f t="shared" si="0"/>
        <v>12103465205</v>
      </c>
      <c r="G15" s="72">
        <v>10361366826</v>
      </c>
      <c r="H15" s="73">
        <v>2063592938</v>
      </c>
      <c r="I15" s="75">
        <f t="shared" si="1"/>
        <v>12424959764</v>
      </c>
      <c r="J15" s="72">
        <v>2616594760</v>
      </c>
      <c r="K15" s="73">
        <v>175058687</v>
      </c>
      <c r="L15" s="73">
        <f t="shared" si="2"/>
        <v>2791653447</v>
      </c>
      <c r="M15" s="99">
        <f t="shared" si="3"/>
        <v>0.2306491074842562</v>
      </c>
      <c r="N15" s="110">
        <v>2315848059</v>
      </c>
      <c r="O15" s="111">
        <v>295924994</v>
      </c>
      <c r="P15" s="112">
        <f t="shared" si="4"/>
        <v>2611773053</v>
      </c>
      <c r="Q15" s="99">
        <f t="shared" si="5"/>
        <v>0.21578721537705284</v>
      </c>
      <c r="R15" s="110">
        <v>2433138575</v>
      </c>
      <c r="S15" s="112">
        <v>275583506</v>
      </c>
      <c r="T15" s="112">
        <f t="shared" si="6"/>
        <v>2708722081</v>
      </c>
      <c r="U15" s="99">
        <f t="shared" si="7"/>
        <v>0.21800650726034818</v>
      </c>
      <c r="V15" s="110">
        <v>1934253409</v>
      </c>
      <c r="W15" s="112">
        <v>510308222</v>
      </c>
      <c r="X15" s="112">
        <f t="shared" si="8"/>
        <v>2444561631</v>
      </c>
      <c r="Y15" s="99">
        <f t="shared" si="9"/>
        <v>0.19674604002202545</v>
      </c>
      <c r="Z15" s="72">
        <f t="shared" si="10"/>
        <v>9299834803</v>
      </c>
      <c r="AA15" s="73">
        <f t="shared" si="11"/>
        <v>1256875409</v>
      </c>
      <c r="AB15" s="73">
        <f t="shared" si="12"/>
        <v>10556710212</v>
      </c>
      <c r="AC15" s="99">
        <f t="shared" si="13"/>
        <v>0.8496373760973412</v>
      </c>
      <c r="AD15" s="72">
        <v>2192293961</v>
      </c>
      <c r="AE15" s="73">
        <v>469196801</v>
      </c>
      <c r="AF15" s="73">
        <f t="shared" si="14"/>
        <v>2661490762</v>
      </c>
      <c r="AG15" s="73">
        <v>10965427137</v>
      </c>
      <c r="AH15" s="73">
        <v>11321752757</v>
      </c>
      <c r="AI15" s="73">
        <v>11116441578</v>
      </c>
      <c r="AJ15" s="99">
        <f t="shared" si="15"/>
        <v>0.9818657779050103</v>
      </c>
      <c r="AK15" s="99">
        <f t="shared" si="16"/>
        <v>-0.08150662557137212</v>
      </c>
    </row>
    <row r="16" spans="1:37" s="13" customFormat="1" ht="12.75">
      <c r="A16" s="29"/>
      <c r="B16" s="38" t="s">
        <v>54</v>
      </c>
      <c r="C16" s="39" t="s">
        <v>55</v>
      </c>
      <c r="D16" s="72">
        <v>32530206898</v>
      </c>
      <c r="E16" s="73">
        <v>4023015060</v>
      </c>
      <c r="F16" s="75">
        <f t="shared" si="0"/>
        <v>36553221958</v>
      </c>
      <c r="G16" s="72">
        <v>32991191054</v>
      </c>
      <c r="H16" s="73">
        <v>4033887866</v>
      </c>
      <c r="I16" s="75">
        <f t="shared" si="1"/>
        <v>37025078920</v>
      </c>
      <c r="J16" s="72">
        <v>8526705171</v>
      </c>
      <c r="K16" s="73">
        <v>135696220</v>
      </c>
      <c r="L16" s="73">
        <f t="shared" si="2"/>
        <v>8662401391</v>
      </c>
      <c r="M16" s="99">
        <f t="shared" si="3"/>
        <v>0.23698051572452852</v>
      </c>
      <c r="N16" s="110">
        <v>8207867807</v>
      </c>
      <c r="O16" s="111">
        <v>757264341</v>
      </c>
      <c r="P16" s="112">
        <f t="shared" si="4"/>
        <v>8965132148</v>
      </c>
      <c r="Q16" s="99">
        <f t="shared" si="5"/>
        <v>0.24526243290676325</v>
      </c>
      <c r="R16" s="110">
        <v>7957448509</v>
      </c>
      <c r="S16" s="112">
        <v>482738813</v>
      </c>
      <c r="T16" s="112">
        <f t="shared" si="6"/>
        <v>8440187322</v>
      </c>
      <c r="U16" s="99">
        <f t="shared" si="7"/>
        <v>0.22795865851458932</v>
      </c>
      <c r="V16" s="110">
        <v>7590974421</v>
      </c>
      <c r="W16" s="112">
        <v>1726464414</v>
      </c>
      <c r="X16" s="112">
        <f t="shared" si="8"/>
        <v>9317438835</v>
      </c>
      <c r="Y16" s="99">
        <f t="shared" si="9"/>
        <v>0.2516520992468961</v>
      </c>
      <c r="Z16" s="72">
        <f t="shared" si="10"/>
        <v>32282995908</v>
      </c>
      <c r="AA16" s="73">
        <f t="shared" si="11"/>
        <v>3102163788</v>
      </c>
      <c r="AB16" s="73">
        <f t="shared" si="12"/>
        <v>35385159696</v>
      </c>
      <c r="AC16" s="99">
        <f t="shared" si="13"/>
        <v>0.9557078803925477</v>
      </c>
      <c r="AD16" s="72">
        <v>6894959006</v>
      </c>
      <c r="AE16" s="73">
        <v>1403284042</v>
      </c>
      <c r="AF16" s="73">
        <f t="shared" si="14"/>
        <v>8298243048</v>
      </c>
      <c r="AG16" s="73">
        <v>34086297523</v>
      </c>
      <c r="AH16" s="73">
        <v>34432885162</v>
      </c>
      <c r="AI16" s="73">
        <v>32947655129</v>
      </c>
      <c r="AJ16" s="99">
        <f t="shared" si="15"/>
        <v>0.9568659429492393</v>
      </c>
      <c r="AK16" s="99">
        <f t="shared" si="16"/>
        <v>0.12282067193074586</v>
      </c>
    </row>
    <row r="17" spans="1:37" s="13" customFormat="1" ht="12.75">
      <c r="A17" s="29"/>
      <c r="B17" s="47" t="s">
        <v>96</v>
      </c>
      <c r="C17" s="39"/>
      <c r="D17" s="76">
        <f>SUM(D9:D16)</f>
        <v>218990645036</v>
      </c>
      <c r="E17" s="77">
        <f>SUM(E9:E16)</f>
        <v>38928049553</v>
      </c>
      <c r="F17" s="78">
        <f t="shared" si="0"/>
        <v>257918694589</v>
      </c>
      <c r="G17" s="76">
        <f>SUM(G9:G16)</f>
        <v>220924718499</v>
      </c>
      <c r="H17" s="77">
        <f>SUM(H9:H16)</f>
        <v>38119390185</v>
      </c>
      <c r="I17" s="78">
        <f t="shared" si="1"/>
        <v>259044108684</v>
      </c>
      <c r="J17" s="76">
        <f>SUM(J9:J16)</f>
        <v>58635742854</v>
      </c>
      <c r="K17" s="77">
        <f>SUM(K9:K16)</f>
        <v>2549145040</v>
      </c>
      <c r="L17" s="77">
        <f t="shared" si="2"/>
        <v>61184887894</v>
      </c>
      <c r="M17" s="100">
        <f t="shared" si="3"/>
        <v>0.23722548685933634</v>
      </c>
      <c r="N17" s="116">
        <f>SUM(N9:N16)</f>
        <v>56388248172</v>
      </c>
      <c r="O17" s="117">
        <f>SUM(O9:O16)</f>
        <v>6511438539</v>
      </c>
      <c r="P17" s="118">
        <f t="shared" si="4"/>
        <v>62899686711</v>
      </c>
      <c r="Q17" s="100">
        <f t="shared" si="5"/>
        <v>0.24387408912421898</v>
      </c>
      <c r="R17" s="116">
        <f>SUM(R9:R16)</f>
        <v>52847879776</v>
      </c>
      <c r="S17" s="118">
        <f>SUM(S9:S16)</f>
        <v>5002639444</v>
      </c>
      <c r="T17" s="118">
        <f t="shared" si="6"/>
        <v>57850519220</v>
      </c>
      <c r="U17" s="100">
        <f t="shared" si="7"/>
        <v>0.22332304530642727</v>
      </c>
      <c r="V17" s="116">
        <f>SUM(V9:V16)</f>
        <v>48066035889</v>
      </c>
      <c r="W17" s="118">
        <f>SUM(W9:W16)</f>
        <v>15494345918</v>
      </c>
      <c r="X17" s="118">
        <f t="shared" si="8"/>
        <v>63560381807</v>
      </c>
      <c r="Y17" s="100">
        <f t="shared" si="9"/>
        <v>0.24536509295617825</v>
      </c>
      <c r="Z17" s="76">
        <f t="shared" si="10"/>
        <v>215937906691</v>
      </c>
      <c r="AA17" s="77">
        <f t="shared" si="11"/>
        <v>29557568941</v>
      </c>
      <c r="AB17" s="77">
        <f t="shared" si="12"/>
        <v>245495475632</v>
      </c>
      <c r="AC17" s="100">
        <f t="shared" si="13"/>
        <v>0.9476975827752656</v>
      </c>
      <c r="AD17" s="76">
        <f>SUM(AD9:AD16)</f>
        <v>44587139504</v>
      </c>
      <c r="AE17" s="77">
        <f>SUM(AE9:AE16)</f>
        <v>11602248528</v>
      </c>
      <c r="AF17" s="77">
        <f t="shared" si="14"/>
        <v>56189388032</v>
      </c>
      <c r="AG17" s="77">
        <f>SUM(AG9:AG16)</f>
        <v>242803466404</v>
      </c>
      <c r="AH17" s="77">
        <f>SUM(AH9:AH16)</f>
        <v>239996562351</v>
      </c>
      <c r="AI17" s="77">
        <f>SUM(AI9:AI16)</f>
        <v>224613451437</v>
      </c>
      <c r="AJ17" s="100">
        <f t="shared" si="15"/>
        <v>0.9359027864261578</v>
      </c>
      <c r="AK17" s="100">
        <f t="shared" si="16"/>
        <v>0.13118124317001278</v>
      </c>
    </row>
    <row r="18" spans="1:37" s="13" customFormat="1" ht="12.75">
      <c r="A18" s="43"/>
      <c r="B18" s="48"/>
      <c r="C18" s="49"/>
      <c r="D18" s="95"/>
      <c r="E18" s="96"/>
      <c r="F18" s="97"/>
      <c r="G18" s="95"/>
      <c r="H18" s="96"/>
      <c r="I18" s="97"/>
      <c r="J18" s="95"/>
      <c r="K18" s="96"/>
      <c r="L18" s="96"/>
      <c r="M18" s="108"/>
      <c r="N18" s="119"/>
      <c r="O18" s="120"/>
      <c r="P18" s="121"/>
      <c r="Q18" s="108"/>
      <c r="R18" s="119"/>
      <c r="S18" s="121"/>
      <c r="T18" s="121"/>
      <c r="U18" s="108"/>
      <c r="V18" s="119"/>
      <c r="W18" s="121"/>
      <c r="X18" s="121"/>
      <c r="Y18" s="108"/>
      <c r="Z18" s="95"/>
      <c r="AA18" s="96"/>
      <c r="AB18" s="96"/>
      <c r="AC18" s="108"/>
      <c r="AD18" s="95"/>
      <c r="AE18" s="96"/>
      <c r="AF18" s="96"/>
      <c r="AG18" s="96"/>
      <c r="AH18" s="96"/>
      <c r="AI18" s="96"/>
      <c r="AJ18" s="108"/>
      <c r="AK18" s="108"/>
    </row>
    <row r="19" spans="1:37" ht="12.75">
      <c r="A19" s="50"/>
      <c r="B19" s="51"/>
      <c r="C19" s="52"/>
      <c r="D19" s="98"/>
      <c r="E19" s="98"/>
      <c r="F19" s="98"/>
      <c r="G19" s="98"/>
      <c r="H19" s="98"/>
      <c r="I19" s="98"/>
      <c r="J19" s="98"/>
      <c r="K19" s="98"/>
      <c r="L19" s="98"/>
      <c r="M19" s="109"/>
      <c r="N19" s="122"/>
      <c r="O19" s="122"/>
      <c r="P19" s="122"/>
      <c r="Q19" s="123"/>
      <c r="R19" s="122"/>
      <c r="S19" s="122"/>
      <c r="T19" s="122"/>
      <c r="U19" s="123"/>
      <c r="V19" s="122"/>
      <c r="W19" s="122"/>
      <c r="X19" s="122"/>
      <c r="Y19" s="123"/>
      <c r="Z19" s="98"/>
      <c r="AA19" s="98"/>
      <c r="AB19" s="98"/>
      <c r="AC19" s="109"/>
      <c r="AD19" s="98"/>
      <c r="AE19" s="98"/>
      <c r="AF19" s="98"/>
      <c r="AG19" s="98"/>
      <c r="AH19" s="98"/>
      <c r="AI19" s="98"/>
      <c r="AJ19" s="109"/>
      <c r="AK19" s="109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3"/>
      <c r="N20" s="84"/>
      <c r="O20" s="84"/>
      <c r="P20" s="84"/>
      <c r="Q20" s="103"/>
      <c r="R20" s="84"/>
      <c r="S20" s="84"/>
      <c r="T20" s="84"/>
      <c r="U20" s="103"/>
      <c r="V20" s="84"/>
      <c r="W20" s="84"/>
      <c r="X20" s="84"/>
      <c r="Y20" s="103"/>
      <c r="Z20" s="84"/>
      <c r="AA20" s="84"/>
      <c r="AB20" s="84"/>
      <c r="AC20" s="103"/>
      <c r="AD20" s="84"/>
      <c r="AE20" s="84"/>
      <c r="AF20" s="84"/>
      <c r="AG20" s="84"/>
      <c r="AH20" s="84"/>
      <c r="AI20" s="84"/>
      <c r="AJ20" s="103"/>
      <c r="AK20" s="103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zoomScalePageLayoutView="0" workbookViewId="0" topLeftCell="A1">
      <selection activeCell="F26" sqref="F26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"/>
      <c r="AM2" s="2"/>
      <c r="AN2" s="2"/>
      <c r="AO2" s="2"/>
    </row>
    <row r="3" spans="1:41" s="7" customFormat="1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56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57</v>
      </c>
      <c r="C9" s="39" t="s">
        <v>58</v>
      </c>
      <c r="D9" s="72">
        <v>2720640025</v>
      </c>
      <c r="E9" s="73">
        <v>220389550</v>
      </c>
      <c r="F9" s="74">
        <f>$D9+$E9</f>
        <v>2941029575</v>
      </c>
      <c r="G9" s="72">
        <v>2682221047</v>
      </c>
      <c r="H9" s="73">
        <v>273601762</v>
      </c>
      <c r="I9" s="75">
        <f>$G9+$H9</f>
        <v>2955822809</v>
      </c>
      <c r="J9" s="72">
        <v>716831828</v>
      </c>
      <c r="K9" s="73">
        <v>17223584</v>
      </c>
      <c r="L9" s="73">
        <f>$J9+$K9</f>
        <v>734055412</v>
      </c>
      <c r="M9" s="99">
        <f>IF($F9=0,0,$L9/$F9)</f>
        <v>0.24959130579297217</v>
      </c>
      <c r="N9" s="110">
        <v>569658712</v>
      </c>
      <c r="O9" s="111">
        <v>66853895</v>
      </c>
      <c r="P9" s="112">
        <f>$N9+$O9</f>
        <v>636512607</v>
      </c>
      <c r="Q9" s="99">
        <f>IF($F9=0,0,$P9/$F9)</f>
        <v>0.21642509562318835</v>
      </c>
      <c r="R9" s="110">
        <v>817539006</v>
      </c>
      <c r="S9" s="112">
        <v>43249233</v>
      </c>
      <c r="T9" s="112">
        <f>$R9+$S9</f>
        <v>860788239</v>
      </c>
      <c r="U9" s="99">
        <f>IF($I9=0,0,$T9/$I9)</f>
        <v>0.29121780790751045</v>
      </c>
      <c r="V9" s="110">
        <v>356069839</v>
      </c>
      <c r="W9" s="112">
        <v>27121136</v>
      </c>
      <c r="X9" s="112">
        <f>$V9+$W9</f>
        <v>383190975</v>
      </c>
      <c r="Y9" s="99">
        <f>IF($I9=0,0,$X9/$I9)</f>
        <v>0.12963935924482542</v>
      </c>
      <c r="Z9" s="72">
        <f>$J9+$N9+$R9+$V9</f>
        <v>2460099385</v>
      </c>
      <c r="AA9" s="73">
        <f>$K9+$O9+$S9+$W9</f>
        <v>154447848</v>
      </c>
      <c r="AB9" s="73">
        <f>$Z9+$AA9</f>
        <v>2614547233</v>
      </c>
      <c r="AC9" s="99">
        <f>IF($I9=0,0,$AB9/$I9)</f>
        <v>0.8845412604027307</v>
      </c>
      <c r="AD9" s="72">
        <v>420754401</v>
      </c>
      <c r="AE9" s="73">
        <v>82436691</v>
      </c>
      <c r="AF9" s="73">
        <f>$AD9+$AE9</f>
        <v>503191092</v>
      </c>
      <c r="AG9" s="73">
        <v>3169521271</v>
      </c>
      <c r="AH9" s="73">
        <v>3160032498</v>
      </c>
      <c r="AI9" s="73">
        <v>2394187863</v>
      </c>
      <c r="AJ9" s="99">
        <f>IF($AH9=0,0,$AI9/$AH9)</f>
        <v>0.7576465952534643</v>
      </c>
      <c r="AK9" s="99">
        <f>IF($AF9=0,0,(($X9/$AF9)-1))</f>
        <v>-0.23847822210652325</v>
      </c>
      <c r="AL9" s="12"/>
      <c r="AM9" s="12"/>
      <c r="AN9" s="12"/>
      <c r="AO9" s="12"/>
    </row>
    <row r="10" spans="1:41" s="13" customFormat="1" ht="12.75">
      <c r="A10" s="29"/>
      <c r="B10" s="38" t="s">
        <v>59</v>
      </c>
      <c r="C10" s="39" t="s">
        <v>60</v>
      </c>
      <c r="D10" s="72">
        <v>2800491177</v>
      </c>
      <c r="E10" s="73">
        <v>630592306</v>
      </c>
      <c r="F10" s="75">
        <f aca="true" t="shared" si="0" ref="F10:F28">$D10+$E10</f>
        <v>3431083483</v>
      </c>
      <c r="G10" s="72">
        <v>2835546060</v>
      </c>
      <c r="H10" s="73">
        <v>745774664</v>
      </c>
      <c r="I10" s="75">
        <f aca="true" t="shared" si="1" ref="I10:I28">$G10+$H10</f>
        <v>3581320724</v>
      </c>
      <c r="J10" s="72">
        <v>814244263</v>
      </c>
      <c r="K10" s="73">
        <v>87390259</v>
      </c>
      <c r="L10" s="73">
        <f aca="true" t="shared" si="2" ref="L10:L28">$J10+$K10</f>
        <v>901634522</v>
      </c>
      <c r="M10" s="99">
        <f aca="true" t="shared" si="3" ref="M10:M28">IF($F10=0,0,$L10/$F10)</f>
        <v>0.2627841981890943</v>
      </c>
      <c r="N10" s="110">
        <v>814565633</v>
      </c>
      <c r="O10" s="111">
        <v>124583303</v>
      </c>
      <c r="P10" s="112">
        <f aca="true" t="shared" si="4" ref="P10:P28">$N10+$O10</f>
        <v>939148936</v>
      </c>
      <c r="Q10" s="99">
        <f aca="true" t="shared" si="5" ref="Q10:Q28">IF($F10=0,0,$P10/$F10)</f>
        <v>0.2737178913463354</v>
      </c>
      <c r="R10" s="110">
        <v>753815302</v>
      </c>
      <c r="S10" s="112">
        <v>145475698</v>
      </c>
      <c r="T10" s="112">
        <f aca="true" t="shared" si="6" ref="T10:T28">$R10+$S10</f>
        <v>899291000</v>
      </c>
      <c r="U10" s="99">
        <f aca="true" t="shared" si="7" ref="U10:U28">IF($I10=0,0,$T10/$I10)</f>
        <v>0.2511059660123308</v>
      </c>
      <c r="V10" s="110">
        <v>412145051</v>
      </c>
      <c r="W10" s="112">
        <v>154056884</v>
      </c>
      <c r="X10" s="112">
        <f aca="true" t="shared" si="8" ref="X10:X28">$V10+$W10</f>
        <v>566201935</v>
      </c>
      <c r="Y10" s="99">
        <f aca="true" t="shared" si="9" ref="Y10:Y28">IF($I10=0,0,$X10/$I10)</f>
        <v>0.15809863975757119</v>
      </c>
      <c r="Z10" s="72">
        <f aca="true" t="shared" si="10" ref="Z10:Z28">$J10+$N10+$R10+$V10</f>
        <v>2794770249</v>
      </c>
      <c r="AA10" s="73">
        <f aca="true" t="shared" si="11" ref="AA10:AA28">$K10+$O10+$S10+$W10</f>
        <v>511506144</v>
      </c>
      <c r="AB10" s="73">
        <f aca="true" t="shared" si="12" ref="AB10:AB28">$Z10+$AA10</f>
        <v>3306276393</v>
      </c>
      <c r="AC10" s="99">
        <f aca="true" t="shared" si="13" ref="AC10:AC28">IF($I10=0,0,$AB10/$I10)</f>
        <v>0.9232003073176867</v>
      </c>
      <c r="AD10" s="72">
        <v>558667344</v>
      </c>
      <c r="AE10" s="73">
        <v>-3721460</v>
      </c>
      <c r="AF10" s="73">
        <f aca="true" t="shared" si="14" ref="AF10:AF28">$AD10+$AE10</f>
        <v>554945884</v>
      </c>
      <c r="AG10" s="73">
        <v>3341211011</v>
      </c>
      <c r="AH10" s="73">
        <v>3318715317</v>
      </c>
      <c r="AI10" s="73">
        <v>2852610982</v>
      </c>
      <c r="AJ10" s="99">
        <f aca="true" t="shared" si="15" ref="AJ10:AJ28">IF($AH10=0,0,$AI10/$AH10)</f>
        <v>0.8595527815801502</v>
      </c>
      <c r="AK10" s="99">
        <f aca="true" t="shared" si="16" ref="AK10:AK28">IF($AF10=0,0,(($X10/$AF10)-1))</f>
        <v>0.020283150708078734</v>
      </c>
      <c r="AL10" s="12"/>
      <c r="AM10" s="12"/>
      <c r="AN10" s="12"/>
      <c r="AO10" s="12"/>
    </row>
    <row r="11" spans="1:41" s="13" customFormat="1" ht="12.75">
      <c r="A11" s="29"/>
      <c r="B11" s="38" t="s">
        <v>61</v>
      </c>
      <c r="C11" s="39" t="s">
        <v>62</v>
      </c>
      <c r="D11" s="72">
        <v>2249326048</v>
      </c>
      <c r="E11" s="73">
        <v>454040366</v>
      </c>
      <c r="F11" s="75">
        <f t="shared" si="0"/>
        <v>2703366414</v>
      </c>
      <c r="G11" s="72">
        <v>2132817675</v>
      </c>
      <c r="H11" s="73">
        <v>615303550</v>
      </c>
      <c r="I11" s="75">
        <f t="shared" si="1"/>
        <v>2748121225</v>
      </c>
      <c r="J11" s="72">
        <v>908321954</v>
      </c>
      <c r="K11" s="73">
        <v>105351039</v>
      </c>
      <c r="L11" s="73">
        <f t="shared" si="2"/>
        <v>1013672993</v>
      </c>
      <c r="M11" s="99">
        <f t="shared" si="3"/>
        <v>0.37496692558968814</v>
      </c>
      <c r="N11" s="110">
        <v>378298192</v>
      </c>
      <c r="O11" s="111">
        <v>127730401</v>
      </c>
      <c r="P11" s="112">
        <f t="shared" si="4"/>
        <v>506028593</v>
      </c>
      <c r="Q11" s="99">
        <f t="shared" si="5"/>
        <v>0.1871846118896112</v>
      </c>
      <c r="R11" s="110">
        <v>359808903</v>
      </c>
      <c r="S11" s="112">
        <v>104661486</v>
      </c>
      <c r="T11" s="112">
        <f t="shared" si="6"/>
        <v>464470389</v>
      </c>
      <c r="U11" s="99">
        <f t="shared" si="7"/>
        <v>0.1690137919589046</v>
      </c>
      <c r="V11" s="110">
        <v>314996997</v>
      </c>
      <c r="W11" s="112">
        <v>205827061</v>
      </c>
      <c r="X11" s="112">
        <f t="shared" si="8"/>
        <v>520824058</v>
      </c>
      <c r="Y11" s="99">
        <f t="shared" si="9"/>
        <v>0.1895200449172325</v>
      </c>
      <c r="Z11" s="72">
        <f t="shared" si="10"/>
        <v>1961426046</v>
      </c>
      <c r="AA11" s="73">
        <f t="shared" si="11"/>
        <v>543569987</v>
      </c>
      <c r="AB11" s="73">
        <f t="shared" si="12"/>
        <v>2504996033</v>
      </c>
      <c r="AC11" s="99">
        <f t="shared" si="13"/>
        <v>0.9115303976446673</v>
      </c>
      <c r="AD11" s="72">
        <v>340975808</v>
      </c>
      <c r="AE11" s="73">
        <v>244115830</v>
      </c>
      <c r="AF11" s="73">
        <f t="shared" si="14"/>
        <v>585091638</v>
      </c>
      <c r="AG11" s="73">
        <v>2740248390</v>
      </c>
      <c r="AH11" s="73">
        <v>2817193502</v>
      </c>
      <c r="AI11" s="73">
        <v>2578835375</v>
      </c>
      <c r="AJ11" s="99">
        <f t="shared" si="15"/>
        <v>0.915391638227625</v>
      </c>
      <c r="AK11" s="99">
        <f t="shared" si="16"/>
        <v>-0.1098419047991932</v>
      </c>
      <c r="AL11" s="12"/>
      <c r="AM11" s="12"/>
      <c r="AN11" s="12"/>
      <c r="AO11" s="12"/>
    </row>
    <row r="12" spans="1:41" s="13" customFormat="1" ht="12.75">
      <c r="A12" s="29"/>
      <c r="B12" s="38" t="s">
        <v>63</v>
      </c>
      <c r="C12" s="39" t="s">
        <v>64</v>
      </c>
      <c r="D12" s="72">
        <v>3064274240</v>
      </c>
      <c r="E12" s="73">
        <v>241812339</v>
      </c>
      <c r="F12" s="75">
        <f t="shared" si="0"/>
        <v>3306086579</v>
      </c>
      <c r="G12" s="72">
        <v>2739918518</v>
      </c>
      <c r="H12" s="73">
        <v>252816416</v>
      </c>
      <c r="I12" s="75">
        <f t="shared" si="1"/>
        <v>2992734934</v>
      </c>
      <c r="J12" s="72">
        <v>736314018</v>
      </c>
      <c r="K12" s="73">
        <v>35262343</v>
      </c>
      <c r="L12" s="73">
        <f t="shared" si="2"/>
        <v>771576361</v>
      </c>
      <c r="M12" s="99">
        <f t="shared" si="3"/>
        <v>0.23338056719415393</v>
      </c>
      <c r="N12" s="110">
        <v>688618643</v>
      </c>
      <c r="O12" s="111">
        <v>60945360</v>
      </c>
      <c r="P12" s="112">
        <f t="shared" si="4"/>
        <v>749564003</v>
      </c>
      <c r="Q12" s="99">
        <f t="shared" si="5"/>
        <v>0.22672243605511458</v>
      </c>
      <c r="R12" s="110">
        <v>660494312</v>
      </c>
      <c r="S12" s="112">
        <v>27890826</v>
      </c>
      <c r="T12" s="112">
        <f t="shared" si="6"/>
        <v>688385138</v>
      </c>
      <c r="U12" s="99">
        <f t="shared" si="7"/>
        <v>0.2300187464580851</v>
      </c>
      <c r="V12" s="110">
        <v>592918754</v>
      </c>
      <c r="W12" s="112">
        <v>52560567</v>
      </c>
      <c r="X12" s="112">
        <f t="shared" si="8"/>
        <v>645479321</v>
      </c>
      <c r="Y12" s="99">
        <f t="shared" si="9"/>
        <v>0.21568208853607748</v>
      </c>
      <c r="Z12" s="72">
        <f t="shared" si="10"/>
        <v>2678345727</v>
      </c>
      <c r="AA12" s="73">
        <f t="shared" si="11"/>
        <v>176659096</v>
      </c>
      <c r="AB12" s="73">
        <f t="shared" si="12"/>
        <v>2855004823</v>
      </c>
      <c r="AC12" s="99">
        <f t="shared" si="13"/>
        <v>0.9539785132872045</v>
      </c>
      <c r="AD12" s="72">
        <v>557995323</v>
      </c>
      <c r="AE12" s="73">
        <v>88976150</v>
      </c>
      <c r="AF12" s="73">
        <f t="shared" si="14"/>
        <v>646971473</v>
      </c>
      <c r="AG12" s="73">
        <v>3162671390</v>
      </c>
      <c r="AH12" s="73">
        <v>3159717340</v>
      </c>
      <c r="AI12" s="73">
        <v>11432338192</v>
      </c>
      <c r="AJ12" s="99">
        <f t="shared" si="15"/>
        <v>3.618152183194969</v>
      </c>
      <c r="AK12" s="99">
        <f t="shared" si="16"/>
        <v>-0.002306364441512221</v>
      </c>
      <c r="AL12" s="12"/>
      <c r="AM12" s="12"/>
      <c r="AN12" s="12"/>
      <c r="AO12" s="12"/>
    </row>
    <row r="13" spans="1:41" s="13" customFormat="1" ht="12.75">
      <c r="A13" s="29"/>
      <c r="B13" s="38" t="s">
        <v>65</v>
      </c>
      <c r="C13" s="39" t="s">
        <v>66</v>
      </c>
      <c r="D13" s="72">
        <v>5492577596</v>
      </c>
      <c r="E13" s="73">
        <v>287612500</v>
      </c>
      <c r="F13" s="75">
        <f t="shared" si="0"/>
        <v>5780190096</v>
      </c>
      <c r="G13" s="72">
        <v>5556315020</v>
      </c>
      <c r="H13" s="73">
        <v>284789407</v>
      </c>
      <c r="I13" s="75">
        <f t="shared" si="1"/>
        <v>5841104427</v>
      </c>
      <c r="J13" s="72">
        <v>1635850247</v>
      </c>
      <c r="K13" s="73">
        <v>29373294</v>
      </c>
      <c r="L13" s="73">
        <f t="shared" si="2"/>
        <v>1665223541</v>
      </c>
      <c r="M13" s="99">
        <f t="shared" si="3"/>
        <v>0.2880914837303302</v>
      </c>
      <c r="N13" s="110">
        <v>1324549656</v>
      </c>
      <c r="O13" s="111">
        <v>46523829</v>
      </c>
      <c r="P13" s="112">
        <f t="shared" si="4"/>
        <v>1371073485</v>
      </c>
      <c r="Q13" s="99">
        <f t="shared" si="5"/>
        <v>0.23720214425972055</v>
      </c>
      <c r="R13" s="110">
        <v>1239452942</v>
      </c>
      <c r="S13" s="112">
        <v>11936323</v>
      </c>
      <c r="T13" s="112">
        <f t="shared" si="6"/>
        <v>1251389265</v>
      </c>
      <c r="U13" s="99">
        <f t="shared" si="7"/>
        <v>0.21423846819371373</v>
      </c>
      <c r="V13" s="110">
        <v>1182943549</v>
      </c>
      <c r="W13" s="112">
        <v>33626049</v>
      </c>
      <c r="X13" s="112">
        <f t="shared" si="8"/>
        <v>1216569598</v>
      </c>
      <c r="Y13" s="99">
        <f t="shared" si="9"/>
        <v>0.20827732378426797</v>
      </c>
      <c r="Z13" s="72">
        <f t="shared" si="10"/>
        <v>5382796394</v>
      </c>
      <c r="AA13" s="73">
        <f t="shared" si="11"/>
        <v>121459495</v>
      </c>
      <c r="AB13" s="73">
        <f t="shared" si="12"/>
        <v>5504255889</v>
      </c>
      <c r="AC13" s="99">
        <f t="shared" si="13"/>
        <v>0.9423313617810106</v>
      </c>
      <c r="AD13" s="72">
        <v>932979953</v>
      </c>
      <c r="AE13" s="73">
        <v>86281410</v>
      </c>
      <c r="AF13" s="73">
        <f t="shared" si="14"/>
        <v>1019261363</v>
      </c>
      <c r="AG13" s="73">
        <v>6451599242</v>
      </c>
      <c r="AH13" s="73">
        <v>5925346068</v>
      </c>
      <c r="AI13" s="73">
        <v>5134098752</v>
      </c>
      <c r="AJ13" s="99">
        <f t="shared" si="15"/>
        <v>0.8664639487855142</v>
      </c>
      <c r="AK13" s="99">
        <f t="shared" si="16"/>
        <v>0.19357962752483937</v>
      </c>
      <c r="AL13" s="12"/>
      <c r="AM13" s="12"/>
      <c r="AN13" s="12"/>
      <c r="AO13" s="12"/>
    </row>
    <row r="14" spans="1:41" s="13" customFormat="1" ht="12.75">
      <c r="A14" s="29"/>
      <c r="B14" s="38" t="s">
        <v>67</v>
      </c>
      <c r="C14" s="39" t="s">
        <v>68</v>
      </c>
      <c r="D14" s="72">
        <v>1918574127</v>
      </c>
      <c r="E14" s="73">
        <v>429110665</v>
      </c>
      <c r="F14" s="75">
        <f t="shared" si="0"/>
        <v>2347684792</v>
      </c>
      <c r="G14" s="72">
        <v>1923188347</v>
      </c>
      <c r="H14" s="73">
        <v>334004202</v>
      </c>
      <c r="I14" s="75">
        <f t="shared" si="1"/>
        <v>2257192549</v>
      </c>
      <c r="J14" s="72">
        <v>418234256</v>
      </c>
      <c r="K14" s="73">
        <v>27846539</v>
      </c>
      <c r="L14" s="73">
        <f t="shared" si="2"/>
        <v>446080795</v>
      </c>
      <c r="M14" s="99">
        <f t="shared" si="3"/>
        <v>0.1900088106035659</v>
      </c>
      <c r="N14" s="110">
        <v>297615967</v>
      </c>
      <c r="O14" s="111">
        <v>52508544</v>
      </c>
      <c r="P14" s="112">
        <f t="shared" si="4"/>
        <v>350124511</v>
      </c>
      <c r="Q14" s="99">
        <f t="shared" si="5"/>
        <v>0.149136081723189</v>
      </c>
      <c r="R14" s="110">
        <v>329921506</v>
      </c>
      <c r="S14" s="112">
        <v>33104853</v>
      </c>
      <c r="T14" s="112">
        <f t="shared" si="6"/>
        <v>363026359</v>
      </c>
      <c r="U14" s="99">
        <f t="shared" si="7"/>
        <v>0.16083092209427632</v>
      </c>
      <c r="V14" s="110">
        <v>255991824</v>
      </c>
      <c r="W14" s="112">
        <v>120574860</v>
      </c>
      <c r="X14" s="112">
        <f t="shared" si="8"/>
        <v>376566684</v>
      </c>
      <c r="Y14" s="99">
        <f t="shared" si="9"/>
        <v>0.1668296681941599</v>
      </c>
      <c r="Z14" s="72">
        <f t="shared" si="10"/>
        <v>1301763553</v>
      </c>
      <c r="AA14" s="73">
        <f t="shared" si="11"/>
        <v>234034796</v>
      </c>
      <c r="AB14" s="73">
        <f t="shared" si="12"/>
        <v>1535798349</v>
      </c>
      <c r="AC14" s="99">
        <f t="shared" si="13"/>
        <v>0.6804020107546439</v>
      </c>
      <c r="AD14" s="72">
        <v>401259993</v>
      </c>
      <c r="AE14" s="73">
        <v>141213123</v>
      </c>
      <c r="AF14" s="73">
        <f t="shared" si="14"/>
        <v>542473116</v>
      </c>
      <c r="AG14" s="73">
        <v>2076199022</v>
      </c>
      <c r="AH14" s="73">
        <v>2102043415</v>
      </c>
      <c r="AI14" s="73">
        <v>1766444243</v>
      </c>
      <c r="AJ14" s="99">
        <f t="shared" si="15"/>
        <v>0.840346222344794</v>
      </c>
      <c r="AK14" s="99">
        <f t="shared" si="16"/>
        <v>-0.3058334636439385</v>
      </c>
      <c r="AL14" s="12"/>
      <c r="AM14" s="12"/>
      <c r="AN14" s="12"/>
      <c r="AO14" s="12"/>
    </row>
    <row r="15" spans="1:41" s="13" customFormat="1" ht="12.75">
      <c r="A15" s="29"/>
      <c r="B15" s="38" t="s">
        <v>69</v>
      </c>
      <c r="C15" s="39" t="s">
        <v>70</v>
      </c>
      <c r="D15" s="72">
        <v>1758947150</v>
      </c>
      <c r="E15" s="73">
        <v>133447667</v>
      </c>
      <c r="F15" s="75">
        <f t="shared" si="0"/>
        <v>1892394817</v>
      </c>
      <c r="G15" s="72">
        <v>1758947150</v>
      </c>
      <c r="H15" s="73">
        <v>124232243</v>
      </c>
      <c r="I15" s="75">
        <f t="shared" si="1"/>
        <v>1883179393</v>
      </c>
      <c r="J15" s="72">
        <v>435275729</v>
      </c>
      <c r="K15" s="73">
        <v>13269590</v>
      </c>
      <c r="L15" s="73">
        <f t="shared" si="2"/>
        <v>448545319</v>
      </c>
      <c r="M15" s="99">
        <f t="shared" si="3"/>
        <v>0.23702523118884658</v>
      </c>
      <c r="N15" s="110">
        <v>436603504</v>
      </c>
      <c r="O15" s="111">
        <v>15662063</v>
      </c>
      <c r="P15" s="112">
        <f t="shared" si="4"/>
        <v>452265567</v>
      </c>
      <c r="Q15" s="99">
        <f t="shared" si="5"/>
        <v>0.2389911253915678</v>
      </c>
      <c r="R15" s="110">
        <v>450542845</v>
      </c>
      <c r="S15" s="112">
        <v>36193749</v>
      </c>
      <c r="T15" s="112">
        <f t="shared" si="6"/>
        <v>486736594</v>
      </c>
      <c r="U15" s="99">
        <f t="shared" si="7"/>
        <v>0.25846533570261937</v>
      </c>
      <c r="V15" s="110">
        <v>372777696</v>
      </c>
      <c r="W15" s="112">
        <v>20739743</v>
      </c>
      <c r="X15" s="112">
        <f t="shared" si="8"/>
        <v>393517439</v>
      </c>
      <c r="Y15" s="99">
        <f t="shared" si="9"/>
        <v>0.2089643931230082</v>
      </c>
      <c r="Z15" s="72">
        <f t="shared" si="10"/>
        <v>1695199774</v>
      </c>
      <c r="AA15" s="73">
        <f t="shared" si="11"/>
        <v>85865145</v>
      </c>
      <c r="AB15" s="73">
        <f t="shared" si="12"/>
        <v>1781064919</v>
      </c>
      <c r="AC15" s="99">
        <f t="shared" si="13"/>
        <v>0.9457754930945126</v>
      </c>
      <c r="AD15" s="72">
        <v>1665757143</v>
      </c>
      <c r="AE15" s="73">
        <v>33831828</v>
      </c>
      <c r="AF15" s="73">
        <f t="shared" si="14"/>
        <v>1699588971</v>
      </c>
      <c r="AG15" s="73">
        <v>1791867796</v>
      </c>
      <c r="AH15" s="73">
        <v>1791867796</v>
      </c>
      <c r="AI15" s="73">
        <v>2063764965</v>
      </c>
      <c r="AJ15" s="99">
        <f t="shared" si="15"/>
        <v>1.1517395254309264</v>
      </c>
      <c r="AK15" s="99">
        <f t="shared" si="16"/>
        <v>-0.768463172146579</v>
      </c>
      <c r="AL15" s="12"/>
      <c r="AM15" s="12"/>
      <c r="AN15" s="12"/>
      <c r="AO15" s="12"/>
    </row>
    <row r="16" spans="1:41" s="13" customFormat="1" ht="12.75">
      <c r="A16" s="29"/>
      <c r="B16" s="38" t="s">
        <v>71</v>
      </c>
      <c r="C16" s="39" t="s">
        <v>72</v>
      </c>
      <c r="D16" s="72">
        <v>1512771503</v>
      </c>
      <c r="E16" s="73">
        <v>132446500</v>
      </c>
      <c r="F16" s="75">
        <f t="shared" si="0"/>
        <v>1645218003</v>
      </c>
      <c r="G16" s="72">
        <v>1552289609</v>
      </c>
      <c r="H16" s="73">
        <v>183575592</v>
      </c>
      <c r="I16" s="75">
        <f t="shared" si="1"/>
        <v>1735865201</v>
      </c>
      <c r="J16" s="72">
        <v>457170394</v>
      </c>
      <c r="K16" s="73">
        <v>11902964</v>
      </c>
      <c r="L16" s="73">
        <f t="shared" si="2"/>
        <v>469073358</v>
      </c>
      <c r="M16" s="99">
        <f t="shared" si="3"/>
        <v>0.28511319299002347</v>
      </c>
      <c r="N16" s="110">
        <v>509061457</v>
      </c>
      <c r="O16" s="111">
        <v>28728034</v>
      </c>
      <c r="P16" s="112">
        <f t="shared" si="4"/>
        <v>537789491</v>
      </c>
      <c r="Q16" s="99">
        <f t="shared" si="5"/>
        <v>0.326880383036995</v>
      </c>
      <c r="R16" s="110">
        <v>363323000</v>
      </c>
      <c r="S16" s="112">
        <v>25576303</v>
      </c>
      <c r="T16" s="112">
        <f t="shared" si="6"/>
        <v>388899303</v>
      </c>
      <c r="U16" s="99">
        <f t="shared" si="7"/>
        <v>0.22403773217872117</v>
      </c>
      <c r="V16" s="110">
        <v>212311776</v>
      </c>
      <c r="W16" s="112">
        <v>48504559</v>
      </c>
      <c r="X16" s="112">
        <f t="shared" si="8"/>
        <v>260816335</v>
      </c>
      <c r="Y16" s="99">
        <f t="shared" si="9"/>
        <v>0.1502514912158781</v>
      </c>
      <c r="Z16" s="72">
        <f t="shared" si="10"/>
        <v>1541866627</v>
      </c>
      <c r="AA16" s="73">
        <f t="shared" si="11"/>
        <v>114711860</v>
      </c>
      <c r="AB16" s="73">
        <f t="shared" si="12"/>
        <v>1656578487</v>
      </c>
      <c r="AC16" s="99">
        <f t="shared" si="13"/>
        <v>0.9543243830486812</v>
      </c>
      <c r="AD16" s="72">
        <v>375413195</v>
      </c>
      <c r="AE16" s="73">
        <v>28254985</v>
      </c>
      <c r="AF16" s="73">
        <f t="shared" si="14"/>
        <v>403668180</v>
      </c>
      <c r="AG16" s="73">
        <v>1814411025</v>
      </c>
      <c r="AH16" s="73">
        <v>1775671957</v>
      </c>
      <c r="AI16" s="73">
        <v>1385288224</v>
      </c>
      <c r="AJ16" s="99">
        <f t="shared" si="15"/>
        <v>0.7801487310417664</v>
      </c>
      <c r="AK16" s="99">
        <f t="shared" si="16"/>
        <v>-0.3538843339100942</v>
      </c>
      <c r="AL16" s="12"/>
      <c r="AM16" s="12"/>
      <c r="AN16" s="12"/>
      <c r="AO16" s="12"/>
    </row>
    <row r="17" spans="1:41" s="13" customFormat="1" ht="12.75">
      <c r="A17" s="29"/>
      <c r="B17" s="38" t="s">
        <v>73</v>
      </c>
      <c r="C17" s="39" t="s">
        <v>74</v>
      </c>
      <c r="D17" s="72">
        <v>1790000000</v>
      </c>
      <c r="E17" s="73">
        <v>285258000</v>
      </c>
      <c r="F17" s="75">
        <f t="shared" si="0"/>
        <v>2075258000</v>
      </c>
      <c r="G17" s="72">
        <v>1790916000</v>
      </c>
      <c r="H17" s="73">
        <v>314227432</v>
      </c>
      <c r="I17" s="75">
        <f t="shared" si="1"/>
        <v>2105143432</v>
      </c>
      <c r="J17" s="72">
        <v>538224731</v>
      </c>
      <c r="K17" s="73">
        <v>36279812</v>
      </c>
      <c r="L17" s="73">
        <f t="shared" si="2"/>
        <v>574504543</v>
      </c>
      <c r="M17" s="99">
        <f t="shared" si="3"/>
        <v>0.2768352383173562</v>
      </c>
      <c r="N17" s="110">
        <v>451661811</v>
      </c>
      <c r="O17" s="111">
        <v>64365356</v>
      </c>
      <c r="P17" s="112">
        <f t="shared" si="4"/>
        <v>516027167</v>
      </c>
      <c r="Q17" s="99">
        <f t="shared" si="5"/>
        <v>0.24865687398867997</v>
      </c>
      <c r="R17" s="110">
        <v>270166769</v>
      </c>
      <c r="S17" s="112">
        <v>57444659</v>
      </c>
      <c r="T17" s="112">
        <f t="shared" si="6"/>
        <v>327611428</v>
      </c>
      <c r="U17" s="99">
        <f t="shared" si="7"/>
        <v>0.15562427862160036</v>
      </c>
      <c r="V17" s="110">
        <v>287303763</v>
      </c>
      <c r="W17" s="112">
        <v>51627716</v>
      </c>
      <c r="X17" s="112">
        <f t="shared" si="8"/>
        <v>338931479</v>
      </c>
      <c r="Y17" s="99">
        <f t="shared" si="9"/>
        <v>0.16100160865428384</v>
      </c>
      <c r="Z17" s="72">
        <f t="shared" si="10"/>
        <v>1547357074</v>
      </c>
      <c r="AA17" s="73">
        <f t="shared" si="11"/>
        <v>209717543</v>
      </c>
      <c r="AB17" s="73">
        <f t="shared" si="12"/>
        <v>1757074617</v>
      </c>
      <c r="AC17" s="99">
        <f t="shared" si="13"/>
        <v>0.8346579099034046</v>
      </c>
      <c r="AD17" s="72">
        <v>236549128</v>
      </c>
      <c r="AE17" s="73">
        <v>49348578</v>
      </c>
      <c r="AF17" s="73">
        <f t="shared" si="14"/>
        <v>285897706</v>
      </c>
      <c r="AG17" s="73">
        <v>1989189792</v>
      </c>
      <c r="AH17" s="73">
        <v>2003601712</v>
      </c>
      <c r="AI17" s="73">
        <v>1883533255</v>
      </c>
      <c r="AJ17" s="99">
        <f t="shared" si="15"/>
        <v>0.9400736901546428</v>
      </c>
      <c r="AK17" s="99">
        <f t="shared" si="16"/>
        <v>0.1854991204441494</v>
      </c>
      <c r="AL17" s="12"/>
      <c r="AM17" s="12"/>
      <c r="AN17" s="12"/>
      <c r="AO17" s="12"/>
    </row>
    <row r="18" spans="1:41" s="13" customFormat="1" ht="12.75">
      <c r="A18" s="29"/>
      <c r="B18" s="38" t="s">
        <v>75</v>
      </c>
      <c r="C18" s="39" t="s">
        <v>76</v>
      </c>
      <c r="D18" s="72">
        <v>2490298150</v>
      </c>
      <c r="E18" s="73">
        <v>163406000</v>
      </c>
      <c r="F18" s="75">
        <f t="shared" si="0"/>
        <v>2653704150</v>
      </c>
      <c r="G18" s="72">
        <v>2490298150</v>
      </c>
      <c r="H18" s="73">
        <v>163406000</v>
      </c>
      <c r="I18" s="75">
        <f t="shared" si="1"/>
        <v>2653704150</v>
      </c>
      <c r="J18" s="72">
        <v>685538147</v>
      </c>
      <c r="K18" s="73">
        <v>23088526</v>
      </c>
      <c r="L18" s="73">
        <f t="shared" si="2"/>
        <v>708626673</v>
      </c>
      <c r="M18" s="99">
        <f t="shared" si="3"/>
        <v>0.26703303493722164</v>
      </c>
      <c r="N18" s="110">
        <v>545189717</v>
      </c>
      <c r="O18" s="111">
        <v>35497430</v>
      </c>
      <c r="P18" s="112">
        <f t="shared" si="4"/>
        <v>580687147</v>
      </c>
      <c r="Q18" s="99">
        <f t="shared" si="5"/>
        <v>0.21882135843967385</v>
      </c>
      <c r="R18" s="110">
        <v>612800134</v>
      </c>
      <c r="S18" s="112">
        <v>34376324</v>
      </c>
      <c r="T18" s="112">
        <f t="shared" si="6"/>
        <v>647176458</v>
      </c>
      <c r="U18" s="99">
        <f t="shared" si="7"/>
        <v>0.24387664239059956</v>
      </c>
      <c r="V18" s="110">
        <v>461347503</v>
      </c>
      <c r="W18" s="112">
        <v>58420527</v>
      </c>
      <c r="X18" s="112">
        <f t="shared" si="8"/>
        <v>519768030</v>
      </c>
      <c r="Y18" s="99">
        <f t="shared" si="9"/>
        <v>0.1958651004860508</v>
      </c>
      <c r="Z18" s="72">
        <f t="shared" si="10"/>
        <v>2304875501</v>
      </c>
      <c r="AA18" s="73">
        <f t="shared" si="11"/>
        <v>151382807</v>
      </c>
      <c r="AB18" s="73">
        <f t="shared" si="12"/>
        <v>2456258308</v>
      </c>
      <c r="AC18" s="99">
        <f t="shared" si="13"/>
        <v>0.9255961362535459</v>
      </c>
      <c r="AD18" s="72">
        <v>398166373</v>
      </c>
      <c r="AE18" s="73">
        <v>54495448</v>
      </c>
      <c r="AF18" s="73">
        <f t="shared" si="14"/>
        <v>452661821</v>
      </c>
      <c r="AG18" s="73">
        <v>2505388494</v>
      </c>
      <c r="AH18" s="73">
        <v>2507309676</v>
      </c>
      <c r="AI18" s="73">
        <v>2328442214</v>
      </c>
      <c r="AJ18" s="99">
        <f t="shared" si="15"/>
        <v>0.9286615994377871</v>
      </c>
      <c r="AK18" s="99">
        <f t="shared" si="16"/>
        <v>0.14824799858700688</v>
      </c>
      <c r="AL18" s="12"/>
      <c r="AM18" s="12"/>
      <c r="AN18" s="12"/>
      <c r="AO18" s="12"/>
    </row>
    <row r="19" spans="1:41" s="13" customFormat="1" ht="12.75">
      <c r="A19" s="29"/>
      <c r="B19" s="38" t="s">
        <v>77</v>
      </c>
      <c r="C19" s="39" t="s">
        <v>78</v>
      </c>
      <c r="D19" s="72">
        <v>2798874028</v>
      </c>
      <c r="E19" s="73">
        <v>386739113</v>
      </c>
      <c r="F19" s="75">
        <f t="shared" si="0"/>
        <v>3185613141</v>
      </c>
      <c r="G19" s="72">
        <v>2742902083</v>
      </c>
      <c r="H19" s="73">
        <v>421915925</v>
      </c>
      <c r="I19" s="75">
        <f t="shared" si="1"/>
        <v>3164818008</v>
      </c>
      <c r="J19" s="72">
        <v>727326608</v>
      </c>
      <c r="K19" s="73">
        <v>27539360</v>
      </c>
      <c r="L19" s="73">
        <f t="shared" si="2"/>
        <v>754865968</v>
      </c>
      <c r="M19" s="99">
        <f t="shared" si="3"/>
        <v>0.23696096625312107</v>
      </c>
      <c r="N19" s="110">
        <v>701264092</v>
      </c>
      <c r="O19" s="111">
        <v>96961845</v>
      </c>
      <c r="P19" s="112">
        <f t="shared" si="4"/>
        <v>798225937</v>
      </c>
      <c r="Q19" s="99">
        <f t="shared" si="5"/>
        <v>0.2505721510018093</v>
      </c>
      <c r="R19" s="110">
        <v>623407038</v>
      </c>
      <c r="S19" s="112">
        <v>82959616</v>
      </c>
      <c r="T19" s="112">
        <f t="shared" si="6"/>
        <v>706366654</v>
      </c>
      <c r="U19" s="99">
        <f t="shared" si="7"/>
        <v>0.2231934513183546</v>
      </c>
      <c r="V19" s="110">
        <v>596840111</v>
      </c>
      <c r="W19" s="112">
        <v>185348222</v>
      </c>
      <c r="X19" s="112">
        <f t="shared" si="8"/>
        <v>782188333</v>
      </c>
      <c r="Y19" s="99">
        <f t="shared" si="9"/>
        <v>0.24715112560115338</v>
      </c>
      <c r="Z19" s="72">
        <f t="shared" si="10"/>
        <v>2648837849</v>
      </c>
      <c r="AA19" s="73">
        <f t="shared" si="11"/>
        <v>392809043</v>
      </c>
      <c r="AB19" s="73">
        <f t="shared" si="12"/>
        <v>3041646892</v>
      </c>
      <c r="AC19" s="99">
        <f t="shared" si="13"/>
        <v>0.9610811377814935</v>
      </c>
      <c r="AD19" s="72">
        <v>558332052</v>
      </c>
      <c r="AE19" s="73">
        <v>127988313</v>
      </c>
      <c r="AF19" s="73">
        <f t="shared" si="14"/>
        <v>686320365</v>
      </c>
      <c r="AG19" s="73">
        <v>2874046320</v>
      </c>
      <c r="AH19" s="73">
        <v>3188510557</v>
      </c>
      <c r="AI19" s="73">
        <v>2885611609</v>
      </c>
      <c r="AJ19" s="99">
        <f t="shared" si="15"/>
        <v>0.9050029966703353</v>
      </c>
      <c r="AK19" s="99">
        <f t="shared" si="16"/>
        <v>0.1396839914549235</v>
      </c>
      <c r="AL19" s="12"/>
      <c r="AM19" s="12"/>
      <c r="AN19" s="12"/>
      <c r="AO19" s="12"/>
    </row>
    <row r="20" spans="1:41" s="13" customFormat="1" ht="12.75">
      <c r="A20" s="29"/>
      <c r="B20" s="38" t="s">
        <v>79</v>
      </c>
      <c r="C20" s="39" t="s">
        <v>80</v>
      </c>
      <c r="D20" s="72">
        <v>5032037524</v>
      </c>
      <c r="E20" s="73">
        <v>571382146</v>
      </c>
      <c r="F20" s="75">
        <f t="shared" si="0"/>
        <v>5603419670</v>
      </c>
      <c r="G20" s="72">
        <v>4969234420</v>
      </c>
      <c r="H20" s="73">
        <v>595676035</v>
      </c>
      <c r="I20" s="75">
        <f t="shared" si="1"/>
        <v>5564910455</v>
      </c>
      <c r="J20" s="72">
        <v>1324407928</v>
      </c>
      <c r="K20" s="73">
        <v>64694300</v>
      </c>
      <c r="L20" s="73">
        <f t="shared" si="2"/>
        <v>1389102228</v>
      </c>
      <c r="M20" s="99">
        <f t="shared" si="3"/>
        <v>0.2479025862433752</v>
      </c>
      <c r="N20" s="110">
        <v>1224260604</v>
      </c>
      <c r="O20" s="111">
        <v>93255157</v>
      </c>
      <c r="P20" s="112">
        <f t="shared" si="4"/>
        <v>1317515761</v>
      </c>
      <c r="Q20" s="99">
        <f t="shared" si="5"/>
        <v>0.23512708999003104</v>
      </c>
      <c r="R20" s="110">
        <v>1149562587</v>
      </c>
      <c r="S20" s="112">
        <v>100760729</v>
      </c>
      <c r="T20" s="112">
        <f t="shared" si="6"/>
        <v>1250323316</v>
      </c>
      <c r="U20" s="99">
        <f t="shared" si="7"/>
        <v>0.22467986252619765</v>
      </c>
      <c r="V20" s="110">
        <v>1310271231</v>
      </c>
      <c r="W20" s="112">
        <v>167342055</v>
      </c>
      <c r="X20" s="112">
        <f t="shared" si="8"/>
        <v>1477613286</v>
      </c>
      <c r="Y20" s="99">
        <f t="shared" si="9"/>
        <v>0.2655232816320312</v>
      </c>
      <c r="Z20" s="72">
        <f t="shared" si="10"/>
        <v>5008502350</v>
      </c>
      <c r="AA20" s="73">
        <f t="shared" si="11"/>
        <v>426052241</v>
      </c>
      <c r="AB20" s="73">
        <f t="shared" si="12"/>
        <v>5434554591</v>
      </c>
      <c r="AC20" s="99">
        <f t="shared" si="13"/>
        <v>0.9765753887588835</v>
      </c>
      <c r="AD20" s="72">
        <v>992019454</v>
      </c>
      <c r="AE20" s="73">
        <v>286723051</v>
      </c>
      <c r="AF20" s="73">
        <f t="shared" si="14"/>
        <v>1278742505</v>
      </c>
      <c r="AG20" s="73">
        <v>5636306347</v>
      </c>
      <c r="AH20" s="73">
        <v>5559990305</v>
      </c>
      <c r="AI20" s="73">
        <v>5031825862</v>
      </c>
      <c r="AJ20" s="99">
        <f t="shared" si="15"/>
        <v>0.9050062295027689</v>
      </c>
      <c r="AK20" s="99">
        <f t="shared" si="16"/>
        <v>0.1555205838723568</v>
      </c>
      <c r="AL20" s="12"/>
      <c r="AM20" s="12"/>
      <c r="AN20" s="12"/>
      <c r="AO20" s="12"/>
    </row>
    <row r="21" spans="1:41" s="13" customFormat="1" ht="12.75">
      <c r="A21" s="29"/>
      <c r="B21" s="38" t="s">
        <v>81</v>
      </c>
      <c r="C21" s="39" t="s">
        <v>82</v>
      </c>
      <c r="D21" s="72">
        <v>1768721180</v>
      </c>
      <c r="E21" s="73">
        <v>205575500</v>
      </c>
      <c r="F21" s="75">
        <f t="shared" si="0"/>
        <v>1974296680</v>
      </c>
      <c r="G21" s="72">
        <v>1845800181</v>
      </c>
      <c r="H21" s="73">
        <v>224064324</v>
      </c>
      <c r="I21" s="75">
        <f t="shared" si="1"/>
        <v>2069864505</v>
      </c>
      <c r="J21" s="72">
        <v>531041804</v>
      </c>
      <c r="K21" s="73">
        <v>15957336</v>
      </c>
      <c r="L21" s="73">
        <f t="shared" si="2"/>
        <v>546999140</v>
      </c>
      <c r="M21" s="99">
        <f t="shared" si="3"/>
        <v>0.27706025418631613</v>
      </c>
      <c r="N21" s="110">
        <v>514118263</v>
      </c>
      <c r="O21" s="111">
        <v>47090052</v>
      </c>
      <c r="P21" s="112">
        <f t="shared" si="4"/>
        <v>561208315</v>
      </c>
      <c r="Q21" s="99">
        <f t="shared" si="5"/>
        <v>0.2842573361365324</v>
      </c>
      <c r="R21" s="110">
        <v>448924968</v>
      </c>
      <c r="S21" s="112">
        <v>32866628</v>
      </c>
      <c r="T21" s="112">
        <f t="shared" si="6"/>
        <v>481791596</v>
      </c>
      <c r="U21" s="99">
        <f t="shared" si="7"/>
        <v>0.23276479925916696</v>
      </c>
      <c r="V21" s="110">
        <v>348801908</v>
      </c>
      <c r="W21" s="112">
        <v>62979220</v>
      </c>
      <c r="X21" s="112">
        <f t="shared" si="8"/>
        <v>411781128</v>
      </c>
      <c r="Y21" s="99">
        <f t="shared" si="9"/>
        <v>0.19894110315206356</v>
      </c>
      <c r="Z21" s="72">
        <f t="shared" si="10"/>
        <v>1842886943</v>
      </c>
      <c r="AA21" s="73">
        <f t="shared" si="11"/>
        <v>158893236</v>
      </c>
      <c r="AB21" s="73">
        <f t="shared" si="12"/>
        <v>2001780179</v>
      </c>
      <c r="AC21" s="99">
        <f t="shared" si="13"/>
        <v>0.967106868186041</v>
      </c>
      <c r="AD21" s="72">
        <v>244760913</v>
      </c>
      <c r="AE21" s="73">
        <v>48636201</v>
      </c>
      <c r="AF21" s="73">
        <f t="shared" si="14"/>
        <v>293397114</v>
      </c>
      <c r="AG21" s="73">
        <v>1994840183</v>
      </c>
      <c r="AH21" s="73">
        <v>1930692602</v>
      </c>
      <c r="AI21" s="73">
        <v>1826675341</v>
      </c>
      <c r="AJ21" s="99">
        <f t="shared" si="15"/>
        <v>0.9461243799804024</v>
      </c>
      <c r="AK21" s="99">
        <f t="shared" si="16"/>
        <v>0.4034941325291972</v>
      </c>
      <c r="AL21" s="12"/>
      <c r="AM21" s="12"/>
      <c r="AN21" s="12"/>
      <c r="AO21" s="12"/>
    </row>
    <row r="22" spans="1:41" s="13" customFormat="1" ht="12.75">
      <c r="A22" s="29"/>
      <c r="B22" s="38" t="s">
        <v>83</v>
      </c>
      <c r="C22" s="39" t="s">
        <v>84</v>
      </c>
      <c r="D22" s="72">
        <v>3634554000</v>
      </c>
      <c r="E22" s="73">
        <v>1912547000</v>
      </c>
      <c r="F22" s="75">
        <f t="shared" si="0"/>
        <v>5547101000</v>
      </c>
      <c r="G22" s="72">
        <v>3584947496</v>
      </c>
      <c r="H22" s="73">
        <v>1912547000</v>
      </c>
      <c r="I22" s="75">
        <f t="shared" si="1"/>
        <v>5497494496</v>
      </c>
      <c r="J22" s="72">
        <v>791237036</v>
      </c>
      <c r="K22" s="73">
        <v>198728057</v>
      </c>
      <c r="L22" s="73">
        <f t="shared" si="2"/>
        <v>989965093</v>
      </c>
      <c r="M22" s="99">
        <f t="shared" si="3"/>
        <v>0.17846530881626277</v>
      </c>
      <c r="N22" s="110">
        <v>749653491</v>
      </c>
      <c r="O22" s="111">
        <v>363835333</v>
      </c>
      <c r="P22" s="112">
        <f t="shared" si="4"/>
        <v>1113488824</v>
      </c>
      <c r="Q22" s="99">
        <f t="shared" si="5"/>
        <v>0.20073346852707388</v>
      </c>
      <c r="R22" s="110">
        <v>761481810</v>
      </c>
      <c r="S22" s="112">
        <v>238063782</v>
      </c>
      <c r="T22" s="112">
        <f t="shared" si="6"/>
        <v>999545592</v>
      </c>
      <c r="U22" s="99">
        <f t="shared" si="7"/>
        <v>0.18181838885464524</v>
      </c>
      <c r="V22" s="110">
        <v>847715735</v>
      </c>
      <c r="W22" s="112">
        <v>460792513</v>
      </c>
      <c r="X22" s="112">
        <f t="shared" si="8"/>
        <v>1308508248</v>
      </c>
      <c r="Y22" s="99">
        <f t="shared" si="9"/>
        <v>0.2380190192008516</v>
      </c>
      <c r="Z22" s="72">
        <f t="shared" si="10"/>
        <v>3150088072</v>
      </c>
      <c r="AA22" s="73">
        <f t="shared" si="11"/>
        <v>1261419685</v>
      </c>
      <c r="AB22" s="73">
        <f t="shared" si="12"/>
        <v>4411507757</v>
      </c>
      <c r="AC22" s="99">
        <f t="shared" si="13"/>
        <v>0.8024578760760618</v>
      </c>
      <c r="AD22" s="72">
        <v>754843361</v>
      </c>
      <c r="AE22" s="73">
        <v>293985343</v>
      </c>
      <c r="AF22" s="73">
        <f t="shared" si="14"/>
        <v>1048828704</v>
      </c>
      <c r="AG22" s="73">
        <v>4522380001</v>
      </c>
      <c r="AH22" s="73">
        <v>4593779684</v>
      </c>
      <c r="AI22" s="73">
        <v>3836050508</v>
      </c>
      <c r="AJ22" s="99">
        <f t="shared" si="15"/>
        <v>0.8350532180201962</v>
      </c>
      <c r="AK22" s="99">
        <f t="shared" si="16"/>
        <v>0.24759004307342058</v>
      </c>
      <c r="AL22" s="12"/>
      <c r="AM22" s="12"/>
      <c r="AN22" s="12"/>
      <c r="AO22" s="12"/>
    </row>
    <row r="23" spans="1:41" s="13" customFormat="1" ht="12.75">
      <c r="A23" s="29"/>
      <c r="B23" s="38" t="s">
        <v>85</v>
      </c>
      <c r="C23" s="39" t="s">
        <v>86</v>
      </c>
      <c r="D23" s="72">
        <v>4779286933</v>
      </c>
      <c r="E23" s="73">
        <v>829492454</v>
      </c>
      <c r="F23" s="75">
        <f t="shared" si="0"/>
        <v>5608779387</v>
      </c>
      <c r="G23" s="72">
        <v>4779286933</v>
      </c>
      <c r="H23" s="73">
        <v>829492454</v>
      </c>
      <c r="I23" s="75">
        <f t="shared" si="1"/>
        <v>5608779387</v>
      </c>
      <c r="J23" s="72">
        <v>1193283074</v>
      </c>
      <c r="K23" s="73">
        <v>129929318</v>
      </c>
      <c r="L23" s="73">
        <f t="shared" si="2"/>
        <v>1323212392</v>
      </c>
      <c r="M23" s="99">
        <f t="shared" si="3"/>
        <v>0.23591806714076416</v>
      </c>
      <c r="N23" s="110">
        <v>821174090</v>
      </c>
      <c r="O23" s="111">
        <v>103041194</v>
      </c>
      <c r="P23" s="112">
        <f t="shared" si="4"/>
        <v>924215284</v>
      </c>
      <c r="Q23" s="99">
        <f t="shared" si="5"/>
        <v>0.16478010993660072</v>
      </c>
      <c r="R23" s="110">
        <v>1019885043</v>
      </c>
      <c r="S23" s="112">
        <v>206518660</v>
      </c>
      <c r="T23" s="112">
        <f t="shared" si="6"/>
        <v>1226403703</v>
      </c>
      <c r="U23" s="99">
        <f t="shared" si="7"/>
        <v>0.2186578608961786</v>
      </c>
      <c r="V23" s="110">
        <v>1002247128</v>
      </c>
      <c r="W23" s="112">
        <v>137706095</v>
      </c>
      <c r="X23" s="112">
        <f t="shared" si="8"/>
        <v>1139953223</v>
      </c>
      <c r="Y23" s="99">
        <f t="shared" si="9"/>
        <v>0.2032444395374469</v>
      </c>
      <c r="Z23" s="72">
        <f t="shared" si="10"/>
        <v>4036589335</v>
      </c>
      <c r="AA23" s="73">
        <f t="shared" si="11"/>
        <v>577195267</v>
      </c>
      <c r="AB23" s="73">
        <f t="shared" si="12"/>
        <v>4613784602</v>
      </c>
      <c r="AC23" s="99">
        <f t="shared" si="13"/>
        <v>0.8226004775109904</v>
      </c>
      <c r="AD23" s="72">
        <v>0</v>
      </c>
      <c r="AE23" s="73">
        <v>0</v>
      </c>
      <c r="AF23" s="73">
        <f t="shared" si="14"/>
        <v>0</v>
      </c>
      <c r="AG23" s="73">
        <v>5298996538</v>
      </c>
      <c r="AH23" s="73">
        <v>5412126169</v>
      </c>
      <c r="AI23" s="73">
        <v>2200030013</v>
      </c>
      <c r="AJ23" s="99">
        <f t="shared" si="15"/>
        <v>0.4065001340141522</v>
      </c>
      <c r="AK23" s="99">
        <f t="shared" si="16"/>
        <v>0</v>
      </c>
      <c r="AL23" s="12"/>
      <c r="AM23" s="12"/>
      <c r="AN23" s="12"/>
      <c r="AO23" s="12"/>
    </row>
    <row r="24" spans="1:41" s="13" customFormat="1" ht="12.75">
      <c r="A24" s="29"/>
      <c r="B24" s="38" t="s">
        <v>87</v>
      </c>
      <c r="C24" s="39" t="s">
        <v>88</v>
      </c>
      <c r="D24" s="72">
        <v>2056106926</v>
      </c>
      <c r="E24" s="73">
        <v>333241530</v>
      </c>
      <c r="F24" s="75">
        <f t="shared" si="0"/>
        <v>2389348456</v>
      </c>
      <c r="G24" s="72">
        <v>1983494754</v>
      </c>
      <c r="H24" s="73">
        <v>231112992</v>
      </c>
      <c r="I24" s="75">
        <f t="shared" si="1"/>
        <v>2214607746</v>
      </c>
      <c r="J24" s="72">
        <v>649592863</v>
      </c>
      <c r="K24" s="73">
        <v>18999004</v>
      </c>
      <c r="L24" s="73">
        <f t="shared" si="2"/>
        <v>668591867</v>
      </c>
      <c r="M24" s="99">
        <f t="shared" si="3"/>
        <v>0.27982183399037885</v>
      </c>
      <c r="N24" s="110">
        <v>399285613</v>
      </c>
      <c r="O24" s="111">
        <v>53370686</v>
      </c>
      <c r="P24" s="112">
        <f t="shared" si="4"/>
        <v>452656299</v>
      </c>
      <c r="Q24" s="99">
        <f t="shared" si="5"/>
        <v>0.18944758679434742</v>
      </c>
      <c r="R24" s="110">
        <v>451457456</v>
      </c>
      <c r="S24" s="112">
        <v>28312258</v>
      </c>
      <c r="T24" s="112">
        <f t="shared" si="6"/>
        <v>479769714</v>
      </c>
      <c r="U24" s="99">
        <f t="shared" si="7"/>
        <v>0.21663868685845372</v>
      </c>
      <c r="V24" s="110">
        <v>363397725</v>
      </c>
      <c r="W24" s="112">
        <v>80469690</v>
      </c>
      <c r="X24" s="112">
        <f t="shared" si="8"/>
        <v>443867415</v>
      </c>
      <c r="Y24" s="99">
        <f t="shared" si="9"/>
        <v>0.20042710308482772</v>
      </c>
      <c r="Z24" s="72">
        <f t="shared" si="10"/>
        <v>1863733657</v>
      </c>
      <c r="AA24" s="73">
        <f t="shared" si="11"/>
        <v>181151638</v>
      </c>
      <c r="AB24" s="73">
        <f t="shared" si="12"/>
        <v>2044885295</v>
      </c>
      <c r="AC24" s="99">
        <f t="shared" si="13"/>
        <v>0.9233622968642863</v>
      </c>
      <c r="AD24" s="72">
        <v>378814710</v>
      </c>
      <c r="AE24" s="73">
        <v>104047613</v>
      </c>
      <c r="AF24" s="73">
        <f t="shared" si="14"/>
        <v>482862323</v>
      </c>
      <c r="AG24" s="73">
        <v>2176794110</v>
      </c>
      <c r="AH24" s="73">
        <v>2204055816</v>
      </c>
      <c r="AI24" s="73">
        <v>2138305921</v>
      </c>
      <c r="AJ24" s="99">
        <f t="shared" si="15"/>
        <v>0.9701686797028012</v>
      </c>
      <c r="AK24" s="99">
        <f t="shared" si="16"/>
        <v>-0.08075781882861877</v>
      </c>
      <c r="AL24" s="12"/>
      <c r="AM24" s="12"/>
      <c r="AN24" s="12"/>
      <c r="AO24" s="12"/>
    </row>
    <row r="25" spans="1:41" s="13" customFormat="1" ht="12.75">
      <c r="A25" s="29"/>
      <c r="B25" s="38" t="s">
        <v>89</v>
      </c>
      <c r="C25" s="39" t="s">
        <v>90</v>
      </c>
      <c r="D25" s="72">
        <v>1629545936</v>
      </c>
      <c r="E25" s="73">
        <v>528040751</v>
      </c>
      <c r="F25" s="75">
        <f t="shared" si="0"/>
        <v>2157586687</v>
      </c>
      <c r="G25" s="72">
        <v>1632320240</v>
      </c>
      <c r="H25" s="73">
        <v>563550230</v>
      </c>
      <c r="I25" s="75">
        <f t="shared" si="1"/>
        <v>2195870470</v>
      </c>
      <c r="J25" s="72">
        <v>454734505</v>
      </c>
      <c r="K25" s="73">
        <v>13178520</v>
      </c>
      <c r="L25" s="73">
        <f t="shared" si="2"/>
        <v>467913025</v>
      </c>
      <c r="M25" s="99">
        <f t="shared" si="3"/>
        <v>0.21686870234196992</v>
      </c>
      <c r="N25" s="110">
        <v>346188071</v>
      </c>
      <c r="O25" s="111">
        <v>134321427</v>
      </c>
      <c r="P25" s="112">
        <f t="shared" si="4"/>
        <v>480509498</v>
      </c>
      <c r="Q25" s="99">
        <f t="shared" si="5"/>
        <v>0.22270692570323594</v>
      </c>
      <c r="R25" s="110">
        <v>325003933</v>
      </c>
      <c r="S25" s="112">
        <v>76066471</v>
      </c>
      <c r="T25" s="112">
        <f t="shared" si="6"/>
        <v>401070404</v>
      </c>
      <c r="U25" s="99">
        <f t="shared" si="7"/>
        <v>0.18264756937143017</v>
      </c>
      <c r="V25" s="110">
        <v>328870189</v>
      </c>
      <c r="W25" s="112">
        <v>179810414</v>
      </c>
      <c r="X25" s="112">
        <f t="shared" si="8"/>
        <v>508680603</v>
      </c>
      <c r="Y25" s="99">
        <f t="shared" si="9"/>
        <v>0.23165328280952746</v>
      </c>
      <c r="Z25" s="72">
        <f t="shared" si="10"/>
        <v>1454796698</v>
      </c>
      <c r="AA25" s="73">
        <f t="shared" si="11"/>
        <v>403376832</v>
      </c>
      <c r="AB25" s="73">
        <f t="shared" si="12"/>
        <v>1858173530</v>
      </c>
      <c r="AC25" s="99">
        <f t="shared" si="13"/>
        <v>0.8462127231029251</v>
      </c>
      <c r="AD25" s="72">
        <v>310964599</v>
      </c>
      <c r="AE25" s="73">
        <v>200971887</v>
      </c>
      <c r="AF25" s="73">
        <f t="shared" si="14"/>
        <v>511936486</v>
      </c>
      <c r="AG25" s="73">
        <v>1846002396</v>
      </c>
      <c r="AH25" s="73">
        <v>2017394031</v>
      </c>
      <c r="AI25" s="73">
        <v>1778710009</v>
      </c>
      <c r="AJ25" s="99">
        <f t="shared" si="15"/>
        <v>0.8816869593483991</v>
      </c>
      <c r="AK25" s="99">
        <f t="shared" si="16"/>
        <v>-0.006359935439334996</v>
      </c>
      <c r="AL25" s="12"/>
      <c r="AM25" s="12"/>
      <c r="AN25" s="12"/>
      <c r="AO25" s="12"/>
    </row>
    <row r="26" spans="1:41" s="13" customFormat="1" ht="12.75">
      <c r="A26" s="29"/>
      <c r="B26" s="38" t="s">
        <v>91</v>
      </c>
      <c r="C26" s="39" t="s">
        <v>92</v>
      </c>
      <c r="D26" s="72">
        <v>1486347745</v>
      </c>
      <c r="E26" s="73">
        <v>374409544</v>
      </c>
      <c r="F26" s="75">
        <f t="shared" si="0"/>
        <v>1860757289</v>
      </c>
      <c r="G26" s="72">
        <v>1530674096</v>
      </c>
      <c r="H26" s="73">
        <v>391144759</v>
      </c>
      <c r="I26" s="75">
        <f t="shared" si="1"/>
        <v>1921818855</v>
      </c>
      <c r="J26" s="72">
        <v>418368005</v>
      </c>
      <c r="K26" s="73">
        <v>30355959</v>
      </c>
      <c r="L26" s="73">
        <f t="shared" si="2"/>
        <v>448723964</v>
      </c>
      <c r="M26" s="99">
        <f t="shared" si="3"/>
        <v>0.24115125957193012</v>
      </c>
      <c r="N26" s="110">
        <v>387573975</v>
      </c>
      <c r="O26" s="111">
        <v>80986522</v>
      </c>
      <c r="P26" s="112">
        <f t="shared" si="4"/>
        <v>468560497</v>
      </c>
      <c r="Q26" s="99">
        <f t="shared" si="5"/>
        <v>0.2518117219101755</v>
      </c>
      <c r="R26" s="110">
        <v>357575612</v>
      </c>
      <c r="S26" s="112">
        <v>55484420</v>
      </c>
      <c r="T26" s="112">
        <f t="shared" si="6"/>
        <v>413060032</v>
      </c>
      <c r="U26" s="99">
        <f t="shared" si="7"/>
        <v>0.2149318240506075</v>
      </c>
      <c r="V26" s="110">
        <v>332174228</v>
      </c>
      <c r="W26" s="112">
        <v>169868654</v>
      </c>
      <c r="X26" s="112">
        <f t="shared" si="8"/>
        <v>502042882</v>
      </c>
      <c r="Y26" s="99">
        <f t="shared" si="9"/>
        <v>0.26123319619527824</v>
      </c>
      <c r="Z26" s="72">
        <f t="shared" si="10"/>
        <v>1495691820</v>
      </c>
      <c r="AA26" s="73">
        <f t="shared" si="11"/>
        <v>336695555</v>
      </c>
      <c r="AB26" s="73">
        <f t="shared" si="12"/>
        <v>1832387375</v>
      </c>
      <c r="AC26" s="99">
        <f t="shared" si="13"/>
        <v>0.9534651875397486</v>
      </c>
      <c r="AD26" s="72">
        <v>338915369</v>
      </c>
      <c r="AE26" s="73">
        <v>106915265</v>
      </c>
      <c r="AF26" s="73">
        <f t="shared" si="14"/>
        <v>445830634</v>
      </c>
      <c r="AG26" s="73">
        <v>1639377115</v>
      </c>
      <c r="AH26" s="73">
        <v>1697209492</v>
      </c>
      <c r="AI26" s="73">
        <v>1731134490</v>
      </c>
      <c r="AJ26" s="99">
        <f t="shared" si="15"/>
        <v>1.0199886921207486</v>
      </c>
      <c r="AK26" s="99">
        <f t="shared" si="16"/>
        <v>0.12608431030336065</v>
      </c>
      <c r="AL26" s="12"/>
      <c r="AM26" s="12"/>
      <c r="AN26" s="12"/>
      <c r="AO26" s="12"/>
    </row>
    <row r="27" spans="1:41" s="13" customFormat="1" ht="12.75">
      <c r="A27" s="29"/>
      <c r="B27" s="40" t="s">
        <v>93</v>
      </c>
      <c r="C27" s="39" t="s">
        <v>94</v>
      </c>
      <c r="D27" s="72">
        <v>3054873500</v>
      </c>
      <c r="E27" s="73">
        <v>525160800</v>
      </c>
      <c r="F27" s="75">
        <f t="shared" si="0"/>
        <v>3580034300</v>
      </c>
      <c r="G27" s="72">
        <v>2990430900</v>
      </c>
      <c r="H27" s="73">
        <v>586328400</v>
      </c>
      <c r="I27" s="75">
        <f t="shared" si="1"/>
        <v>3576759300</v>
      </c>
      <c r="J27" s="72">
        <v>904177997</v>
      </c>
      <c r="K27" s="73">
        <v>57006111</v>
      </c>
      <c r="L27" s="73">
        <f t="shared" si="2"/>
        <v>961184108</v>
      </c>
      <c r="M27" s="99">
        <f t="shared" si="3"/>
        <v>0.2684846086530512</v>
      </c>
      <c r="N27" s="110">
        <v>703921996</v>
      </c>
      <c r="O27" s="111">
        <v>144179450</v>
      </c>
      <c r="P27" s="112">
        <f t="shared" si="4"/>
        <v>848101446</v>
      </c>
      <c r="Q27" s="99">
        <f t="shared" si="5"/>
        <v>0.236897575534402</v>
      </c>
      <c r="R27" s="110">
        <v>672681102</v>
      </c>
      <c r="S27" s="112">
        <v>92595432</v>
      </c>
      <c r="T27" s="112">
        <f t="shared" si="6"/>
        <v>765276534</v>
      </c>
      <c r="U27" s="99">
        <f t="shared" si="7"/>
        <v>0.21395807484165905</v>
      </c>
      <c r="V27" s="110">
        <v>608710697</v>
      </c>
      <c r="W27" s="112">
        <v>189061766</v>
      </c>
      <c r="X27" s="112">
        <f t="shared" si="8"/>
        <v>797772463</v>
      </c>
      <c r="Y27" s="99">
        <f t="shared" si="9"/>
        <v>0.2230433742074844</v>
      </c>
      <c r="Z27" s="72">
        <f t="shared" si="10"/>
        <v>2889491792</v>
      </c>
      <c r="AA27" s="73">
        <f t="shared" si="11"/>
        <v>482842759</v>
      </c>
      <c r="AB27" s="73">
        <f t="shared" si="12"/>
        <v>3372334551</v>
      </c>
      <c r="AC27" s="99">
        <f t="shared" si="13"/>
        <v>0.9428463780048045</v>
      </c>
      <c r="AD27" s="72">
        <v>649421768</v>
      </c>
      <c r="AE27" s="73">
        <v>242786741</v>
      </c>
      <c r="AF27" s="73">
        <f t="shared" si="14"/>
        <v>892208509</v>
      </c>
      <c r="AG27" s="73">
        <v>3416695700</v>
      </c>
      <c r="AH27" s="73">
        <v>3385660200</v>
      </c>
      <c r="AI27" s="73">
        <v>3240748116</v>
      </c>
      <c r="AJ27" s="99">
        <f t="shared" si="15"/>
        <v>0.957198278787694</v>
      </c>
      <c r="AK27" s="99">
        <f t="shared" si="16"/>
        <v>-0.10584526492113966</v>
      </c>
      <c r="AL27" s="12"/>
      <c r="AM27" s="12"/>
      <c r="AN27" s="12"/>
      <c r="AO27" s="12"/>
    </row>
    <row r="28" spans="1:41" s="13" customFormat="1" ht="12.75">
      <c r="A28" s="41"/>
      <c r="B28" s="42" t="s">
        <v>614</v>
      </c>
      <c r="C28" s="41"/>
      <c r="D28" s="76">
        <f>SUM(D9:D27)</f>
        <v>52038247788</v>
      </c>
      <c r="E28" s="77">
        <f>SUM(E9:E27)</f>
        <v>8644704731</v>
      </c>
      <c r="F28" s="78">
        <f t="shared" si="0"/>
        <v>60682952519</v>
      </c>
      <c r="G28" s="76">
        <f>SUM(G9:G27)</f>
        <v>51521548679</v>
      </c>
      <c r="H28" s="77">
        <f>SUM(H9:H27)</f>
        <v>9047563387</v>
      </c>
      <c r="I28" s="78">
        <f t="shared" si="1"/>
        <v>60569112066</v>
      </c>
      <c r="J28" s="76">
        <f>SUM(J9:J27)</f>
        <v>14340175387</v>
      </c>
      <c r="K28" s="77">
        <f>SUM(K9:K27)</f>
        <v>943375915</v>
      </c>
      <c r="L28" s="77">
        <f t="shared" si="2"/>
        <v>15283551302</v>
      </c>
      <c r="M28" s="100">
        <f t="shared" si="3"/>
        <v>0.2518590587235299</v>
      </c>
      <c r="N28" s="113">
        <f>SUM(N9:N27)</f>
        <v>11863263487</v>
      </c>
      <c r="O28" s="114">
        <f>SUM(O9:O27)</f>
        <v>1740439881</v>
      </c>
      <c r="P28" s="115">
        <f t="shared" si="4"/>
        <v>13603703368</v>
      </c>
      <c r="Q28" s="100">
        <f t="shared" si="5"/>
        <v>0.22417668889365003</v>
      </c>
      <c r="R28" s="113">
        <f>SUM(R9:R27)</f>
        <v>11667844268</v>
      </c>
      <c r="S28" s="115">
        <f>SUM(S9:S27)</f>
        <v>1433537450</v>
      </c>
      <c r="T28" s="115">
        <f t="shared" si="6"/>
        <v>13101381718</v>
      </c>
      <c r="U28" s="100">
        <f t="shared" si="7"/>
        <v>0.21630466868531756</v>
      </c>
      <c r="V28" s="113">
        <f>SUM(V9:V27)</f>
        <v>10187835704</v>
      </c>
      <c r="W28" s="115">
        <f>SUM(W9:W27)</f>
        <v>2406437731</v>
      </c>
      <c r="X28" s="115">
        <f t="shared" si="8"/>
        <v>12594273435</v>
      </c>
      <c r="Y28" s="100">
        <f t="shared" si="9"/>
        <v>0.20793227778007492</v>
      </c>
      <c r="Z28" s="76">
        <f t="shared" si="10"/>
        <v>48059118846</v>
      </c>
      <c r="AA28" s="77">
        <f t="shared" si="11"/>
        <v>6523790977</v>
      </c>
      <c r="AB28" s="77">
        <f t="shared" si="12"/>
        <v>54582909823</v>
      </c>
      <c r="AC28" s="100">
        <f t="shared" si="13"/>
        <v>0.9011674096117332</v>
      </c>
      <c r="AD28" s="76">
        <f>SUM(AD9:AD27)</f>
        <v>10116590887</v>
      </c>
      <c r="AE28" s="77">
        <f>SUM(AE9:AE27)</f>
        <v>2217286997</v>
      </c>
      <c r="AF28" s="77">
        <f t="shared" si="14"/>
        <v>12333877884</v>
      </c>
      <c r="AG28" s="77">
        <f>SUM(AG9:AG27)</f>
        <v>58447746143</v>
      </c>
      <c r="AH28" s="77">
        <f>SUM(AH9:AH27)</f>
        <v>58550918137</v>
      </c>
      <c r="AI28" s="77">
        <f>SUM(AI9:AI27)</f>
        <v>58488635934</v>
      </c>
      <c r="AJ28" s="100">
        <f t="shared" si="15"/>
        <v>0.9989362728206197</v>
      </c>
      <c r="AK28" s="100">
        <f t="shared" si="16"/>
        <v>0.02111222062104212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1"/>
      <c r="N29" s="82"/>
      <c r="O29" s="81"/>
      <c r="P29" s="80"/>
      <c r="Q29" s="101"/>
      <c r="R29" s="82"/>
      <c r="S29" s="80"/>
      <c r="T29" s="80"/>
      <c r="U29" s="101"/>
      <c r="V29" s="82"/>
      <c r="W29" s="80"/>
      <c r="X29" s="80"/>
      <c r="Y29" s="101"/>
      <c r="Z29" s="82"/>
      <c r="AA29" s="80"/>
      <c r="AB29" s="81"/>
      <c r="AC29" s="101"/>
      <c r="AD29" s="82"/>
      <c r="AE29" s="80"/>
      <c r="AF29" s="80"/>
      <c r="AG29" s="80"/>
      <c r="AH29" s="80"/>
      <c r="AI29" s="80"/>
      <c r="AJ29" s="101"/>
      <c r="AK29" s="101"/>
      <c r="AL29" s="12"/>
      <c r="AM29" s="12"/>
      <c r="AN29" s="12"/>
      <c r="AO29" s="12"/>
    </row>
    <row r="30" spans="1:41" s="13" customFormat="1" ht="12.7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2"/>
      <c r="N30" s="83"/>
      <c r="O30" s="83"/>
      <c r="P30" s="83"/>
      <c r="Q30" s="102"/>
      <c r="R30" s="83"/>
      <c r="S30" s="83"/>
      <c r="T30" s="83"/>
      <c r="U30" s="102"/>
      <c r="V30" s="83"/>
      <c r="W30" s="83"/>
      <c r="X30" s="83"/>
      <c r="Y30" s="102"/>
      <c r="Z30" s="83"/>
      <c r="AA30" s="83"/>
      <c r="AB30" s="83"/>
      <c r="AC30" s="102"/>
      <c r="AD30" s="83"/>
      <c r="AE30" s="83"/>
      <c r="AF30" s="83"/>
      <c r="AG30" s="83"/>
      <c r="AH30" s="83"/>
      <c r="AI30" s="83"/>
      <c r="AJ30" s="102"/>
      <c r="AK30" s="102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F26" sqref="F2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40</v>
      </c>
      <c r="C9" s="64" t="s">
        <v>41</v>
      </c>
      <c r="D9" s="85">
        <v>6517222263</v>
      </c>
      <c r="E9" s="86">
        <v>1753141990</v>
      </c>
      <c r="F9" s="87">
        <f>$D9+$E9</f>
        <v>8270364253</v>
      </c>
      <c r="G9" s="85">
        <v>6564019170</v>
      </c>
      <c r="H9" s="86">
        <v>2099099994</v>
      </c>
      <c r="I9" s="87">
        <f>$G9+$H9</f>
        <v>8663119164</v>
      </c>
      <c r="J9" s="85">
        <v>1795278500</v>
      </c>
      <c r="K9" s="86">
        <v>122873219</v>
      </c>
      <c r="L9" s="86">
        <f>$J9+$K9</f>
        <v>1918151719</v>
      </c>
      <c r="M9" s="104">
        <f>IF($F9=0,0,$L9/$F9)</f>
        <v>0.23193074214406068</v>
      </c>
      <c r="N9" s="85">
        <v>1640217597</v>
      </c>
      <c r="O9" s="86">
        <v>414568738</v>
      </c>
      <c r="P9" s="86">
        <f>$N9+$O9</f>
        <v>2054786335</v>
      </c>
      <c r="Q9" s="104">
        <f>IF($F9=0,0,$P9/$F9)</f>
        <v>0.24845173345958066</v>
      </c>
      <c r="R9" s="85">
        <v>1289737587</v>
      </c>
      <c r="S9" s="86">
        <v>292630485</v>
      </c>
      <c r="T9" s="86">
        <f>$R9+$S9</f>
        <v>1582368072</v>
      </c>
      <c r="U9" s="104">
        <f>IF($I9=0,0,$T9/$I9)</f>
        <v>0.18265569733538992</v>
      </c>
      <c r="V9" s="85">
        <v>1177819587</v>
      </c>
      <c r="W9" s="86">
        <v>643093746</v>
      </c>
      <c r="X9" s="86">
        <f>$V9+$W9</f>
        <v>1820913333</v>
      </c>
      <c r="Y9" s="104">
        <f>IF($I9=0,0,$X9/$I9)</f>
        <v>0.2101914216494783</v>
      </c>
      <c r="Z9" s="85">
        <f>$J9+$N9+$R9+$V9</f>
        <v>5903053271</v>
      </c>
      <c r="AA9" s="86">
        <f>$K9+$O9+$S9+$W9</f>
        <v>1473166188</v>
      </c>
      <c r="AB9" s="86">
        <f>$Z9+$AA9</f>
        <v>7376219459</v>
      </c>
      <c r="AC9" s="104">
        <f>IF($I9=0,0,$AB9/$I9)</f>
        <v>0.8514507672539272</v>
      </c>
      <c r="AD9" s="85">
        <v>723931257</v>
      </c>
      <c r="AE9" s="86">
        <v>641190990</v>
      </c>
      <c r="AF9" s="86">
        <f>$AD9+$AE9</f>
        <v>1365122247</v>
      </c>
      <c r="AG9" s="86">
        <v>7846194904</v>
      </c>
      <c r="AH9" s="86">
        <v>7726079799</v>
      </c>
      <c r="AI9" s="87">
        <v>6629732431</v>
      </c>
      <c r="AJ9" s="124">
        <f>IF($AH9=0,0,$AI9/$AH9)</f>
        <v>0.8580978456704651</v>
      </c>
      <c r="AK9" s="125">
        <f>IF($AF9=0,0,(($X9/$AF9)-1))</f>
        <v>0.33388298154370344</v>
      </c>
    </row>
    <row r="10" spans="1:37" ht="12.75">
      <c r="A10" s="62" t="s">
        <v>95</v>
      </c>
      <c r="B10" s="63" t="s">
        <v>52</v>
      </c>
      <c r="C10" s="64" t="s">
        <v>53</v>
      </c>
      <c r="D10" s="85">
        <v>10363386096</v>
      </c>
      <c r="E10" s="86">
        <v>1740079109</v>
      </c>
      <c r="F10" s="87">
        <f aca="true" t="shared" si="0" ref="F10:F55">$D10+$E10</f>
        <v>12103465205</v>
      </c>
      <c r="G10" s="85">
        <v>10361366826</v>
      </c>
      <c r="H10" s="86">
        <v>2063592938</v>
      </c>
      <c r="I10" s="87">
        <f aca="true" t="shared" si="1" ref="I10:I55">$G10+$H10</f>
        <v>12424959764</v>
      </c>
      <c r="J10" s="85">
        <v>2616594760</v>
      </c>
      <c r="K10" s="86">
        <v>175058687</v>
      </c>
      <c r="L10" s="86">
        <f aca="true" t="shared" si="2" ref="L10:L55">$J10+$K10</f>
        <v>2791653447</v>
      </c>
      <c r="M10" s="104">
        <f aca="true" t="shared" si="3" ref="M10:M55">IF($F10=0,0,$L10/$F10)</f>
        <v>0.2306491074842562</v>
      </c>
      <c r="N10" s="85">
        <v>2315848059</v>
      </c>
      <c r="O10" s="86">
        <v>295924994</v>
      </c>
      <c r="P10" s="86">
        <f aca="true" t="shared" si="4" ref="P10:P55">$N10+$O10</f>
        <v>2611773053</v>
      </c>
      <c r="Q10" s="104">
        <f aca="true" t="shared" si="5" ref="Q10:Q55">IF($F10=0,0,$P10/$F10)</f>
        <v>0.21578721537705284</v>
      </c>
      <c r="R10" s="85">
        <v>2433138575</v>
      </c>
      <c r="S10" s="86">
        <v>275583506</v>
      </c>
      <c r="T10" s="86">
        <f aca="true" t="shared" si="6" ref="T10:T55">$R10+$S10</f>
        <v>2708722081</v>
      </c>
      <c r="U10" s="104">
        <f aca="true" t="shared" si="7" ref="U10:U55">IF($I10=0,0,$T10/$I10)</f>
        <v>0.21800650726034818</v>
      </c>
      <c r="V10" s="85">
        <v>1934253409</v>
      </c>
      <c r="W10" s="86">
        <v>510308222</v>
      </c>
      <c r="X10" s="86">
        <f aca="true" t="shared" si="8" ref="X10:X55">$V10+$W10</f>
        <v>2444561631</v>
      </c>
      <c r="Y10" s="104">
        <f aca="true" t="shared" si="9" ref="Y10:Y55">IF($I10=0,0,$X10/$I10)</f>
        <v>0.19674604002202545</v>
      </c>
      <c r="Z10" s="85">
        <f aca="true" t="shared" si="10" ref="Z10:Z55">$J10+$N10+$R10+$V10</f>
        <v>9299834803</v>
      </c>
      <c r="AA10" s="86">
        <f aca="true" t="shared" si="11" ref="AA10:AA55">$K10+$O10+$S10+$W10</f>
        <v>1256875409</v>
      </c>
      <c r="AB10" s="86">
        <f aca="true" t="shared" si="12" ref="AB10:AB55">$Z10+$AA10</f>
        <v>10556710212</v>
      </c>
      <c r="AC10" s="104">
        <f aca="true" t="shared" si="13" ref="AC10:AC55">IF($I10=0,0,$AB10/$I10)</f>
        <v>0.8496373760973412</v>
      </c>
      <c r="AD10" s="85">
        <v>2192293961</v>
      </c>
      <c r="AE10" s="86">
        <v>469196801</v>
      </c>
      <c r="AF10" s="86">
        <f aca="true" t="shared" si="14" ref="AF10:AF55">$AD10+$AE10</f>
        <v>2661490762</v>
      </c>
      <c r="AG10" s="86">
        <v>10965427137</v>
      </c>
      <c r="AH10" s="86">
        <v>11321752757</v>
      </c>
      <c r="AI10" s="87">
        <v>11116441578</v>
      </c>
      <c r="AJ10" s="124">
        <f aca="true" t="shared" si="15" ref="AJ10:AJ55">IF($AH10=0,0,$AI10/$AH10)</f>
        <v>0.9818657779050103</v>
      </c>
      <c r="AK10" s="125">
        <f aca="true" t="shared" si="16" ref="AK10:AK55">IF($AF10=0,0,(($X10/$AF10)-1))</f>
        <v>-0.08150662557137212</v>
      </c>
    </row>
    <row r="11" spans="1:37" ht="16.5">
      <c r="A11" s="65"/>
      <c r="B11" s="66" t="s">
        <v>96</v>
      </c>
      <c r="C11" s="67"/>
      <c r="D11" s="88">
        <f>SUM(D9:D10)</f>
        <v>16880608359</v>
      </c>
      <c r="E11" s="89">
        <f>SUM(E9:E10)</f>
        <v>3493221099</v>
      </c>
      <c r="F11" s="90">
        <f t="shared" si="0"/>
        <v>20373829458</v>
      </c>
      <c r="G11" s="88">
        <f>SUM(G9:G10)</f>
        <v>16925385996</v>
      </c>
      <c r="H11" s="89">
        <f>SUM(H9:H10)</f>
        <v>4162692932</v>
      </c>
      <c r="I11" s="90">
        <f t="shared" si="1"/>
        <v>21088078928</v>
      </c>
      <c r="J11" s="88">
        <f>SUM(J9:J10)</f>
        <v>4411873260</v>
      </c>
      <c r="K11" s="89">
        <f>SUM(K9:K10)</f>
        <v>297931906</v>
      </c>
      <c r="L11" s="89">
        <f t="shared" si="2"/>
        <v>4709805166</v>
      </c>
      <c r="M11" s="105">
        <f t="shared" si="3"/>
        <v>0.23116936242688754</v>
      </c>
      <c r="N11" s="88">
        <f>SUM(N9:N10)</f>
        <v>3956065656</v>
      </c>
      <c r="O11" s="89">
        <f>SUM(O9:O10)</f>
        <v>710493732</v>
      </c>
      <c r="P11" s="89">
        <f t="shared" si="4"/>
        <v>4666559388</v>
      </c>
      <c r="Q11" s="105">
        <f t="shared" si="5"/>
        <v>0.22904674831110977</v>
      </c>
      <c r="R11" s="88">
        <f>SUM(R9:R10)</f>
        <v>3722876162</v>
      </c>
      <c r="S11" s="89">
        <f>SUM(S9:S10)</f>
        <v>568213991</v>
      </c>
      <c r="T11" s="89">
        <f t="shared" si="6"/>
        <v>4291090153</v>
      </c>
      <c r="U11" s="105">
        <f t="shared" si="7"/>
        <v>0.2034841659902194</v>
      </c>
      <c r="V11" s="88">
        <f>SUM(V9:V10)</f>
        <v>3112072996</v>
      </c>
      <c r="W11" s="89">
        <f>SUM(W9:W10)</f>
        <v>1153401968</v>
      </c>
      <c r="X11" s="89">
        <f t="shared" si="8"/>
        <v>4265474964</v>
      </c>
      <c r="Y11" s="105">
        <f t="shared" si="9"/>
        <v>0.20226948972276723</v>
      </c>
      <c r="Z11" s="88">
        <f t="shared" si="10"/>
        <v>15202888074</v>
      </c>
      <c r="AA11" s="89">
        <f t="shared" si="11"/>
        <v>2730041597</v>
      </c>
      <c r="AB11" s="89">
        <f t="shared" si="12"/>
        <v>17932929671</v>
      </c>
      <c r="AC11" s="105">
        <f t="shared" si="13"/>
        <v>0.8503823289085519</v>
      </c>
      <c r="AD11" s="88">
        <f>SUM(AD9:AD10)</f>
        <v>2916225218</v>
      </c>
      <c r="AE11" s="89">
        <f>SUM(AE9:AE10)</f>
        <v>1110387791</v>
      </c>
      <c r="AF11" s="89">
        <f t="shared" si="14"/>
        <v>4026613009</v>
      </c>
      <c r="AG11" s="89">
        <f>SUM(AG9:AG10)</f>
        <v>18811622041</v>
      </c>
      <c r="AH11" s="89">
        <f>SUM(AH9:AH10)</f>
        <v>19047832556</v>
      </c>
      <c r="AI11" s="90">
        <f>SUM(AI9:AI10)</f>
        <v>17746174009</v>
      </c>
      <c r="AJ11" s="126">
        <f t="shared" si="15"/>
        <v>0.9316636922771572</v>
      </c>
      <c r="AK11" s="127">
        <f t="shared" si="16"/>
        <v>0.059320812421286284</v>
      </c>
    </row>
    <row r="12" spans="1:37" ht="12.75">
      <c r="A12" s="62" t="s">
        <v>97</v>
      </c>
      <c r="B12" s="63" t="s">
        <v>98</v>
      </c>
      <c r="C12" s="64" t="s">
        <v>99</v>
      </c>
      <c r="D12" s="85">
        <v>297801905</v>
      </c>
      <c r="E12" s="86">
        <v>44883600</v>
      </c>
      <c r="F12" s="87">
        <f t="shared" si="0"/>
        <v>342685505</v>
      </c>
      <c r="G12" s="85">
        <v>309419848</v>
      </c>
      <c r="H12" s="86">
        <v>60681889</v>
      </c>
      <c r="I12" s="87">
        <f t="shared" si="1"/>
        <v>370101737</v>
      </c>
      <c r="J12" s="85">
        <v>121325491</v>
      </c>
      <c r="K12" s="86">
        <v>915052</v>
      </c>
      <c r="L12" s="86">
        <f t="shared" si="2"/>
        <v>122240543</v>
      </c>
      <c r="M12" s="104">
        <f t="shared" si="3"/>
        <v>0.3567134915729803</v>
      </c>
      <c r="N12" s="85">
        <v>38976806</v>
      </c>
      <c r="O12" s="86">
        <v>7518655</v>
      </c>
      <c r="P12" s="86">
        <f t="shared" si="4"/>
        <v>46495461</v>
      </c>
      <c r="Q12" s="104">
        <f t="shared" si="5"/>
        <v>0.13567968391309693</v>
      </c>
      <c r="R12" s="85">
        <v>97399171</v>
      </c>
      <c r="S12" s="86">
        <v>5672056</v>
      </c>
      <c r="T12" s="86">
        <f t="shared" si="6"/>
        <v>103071227</v>
      </c>
      <c r="U12" s="104">
        <f t="shared" si="7"/>
        <v>0.27849430763411953</v>
      </c>
      <c r="V12" s="85">
        <v>50246255</v>
      </c>
      <c r="W12" s="86">
        <v>17354979</v>
      </c>
      <c r="X12" s="86">
        <f t="shared" si="8"/>
        <v>67601234</v>
      </c>
      <c r="Y12" s="104">
        <f t="shared" si="9"/>
        <v>0.18265581390665023</v>
      </c>
      <c r="Z12" s="85">
        <f t="shared" si="10"/>
        <v>307947723</v>
      </c>
      <c r="AA12" s="86">
        <f t="shared" si="11"/>
        <v>31460742</v>
      </c>
      <c r="AB12" s="86">
        <f t="shared" si="12"/>
        <v>339408465</v>
      </c>
      <c r="AC12" s="104">
        <f t="shared" si="13"/>
        <v>0.9170680141930811</v>
      </c>
      <c r="AD12" s="85">
        <v>41862548</v>
      </c>
      <c r="AE12" s="86">
        <v>16553012</v>
      </c>
      <c r="AF12" s="86">
        <f t="shared" si="14"/>
        <v>58415560</v>
      </c>
      <c r="AG12" s="86">
        <v>381681547</v>
      </c>
      <c r="AH12" s="86">
        <v>398781477</v>
      </c>
      <c r="AI12" s="87">
        <v>347813752</v>
      </c>
      <c r="AJ12" s="124">
        <f t="shared" si="15"/>
        <v>0.8721913430297065</v>
      </c>
      <c r="AK12" s="125">
        <f t="shared" si="16"/>
        <v>0.15724704171285864</v>
      </c>
    </row>
    <row r="13" spans="1:37" ht="12.75">
      <c r="A13" s="62" t="s">
        <v>97</v>
      </c>
      <c r="B13" s="63" t="s">
        <v>100</v>
      </c>
      <c r="C13" s="64" t="s">
        <v>101</v>
      </c>
      <c r="D13" s="85">
        <v>206180280</v>
      </c>
      <c r="E13" s="86">
        <v>69841150</v>
      </c>
      <c r="F13" s="87">
        <f t="shared" si="0"/>
        <v>276021430</v>
      </c>
      <c r="G13" s="85">
        <v>210594220</v>
      </c>
      <c r="H13" s="86">
        <v>114654550</v>
      </c>
      <c r="I13" s="87">
        <f t="shared" si="1"/>
        <v>325248770</v>
      </c>
      <c r="J13" s="85">
        <v>66531689</v>
      </c>
      <c r="K13" s="86">
        <v>1188292</v>
      </c>
      <c r="L13" s="86">
        <f t="shared" si="2"/>
        <v>67719981</v>
      </c>
      <c r="M13" s="104">
        <f t="shared" si="3"/>
        <v>0.24534320034498772</v>
      </c>
      <c r="N13" s="85">
        <v>54796698</v>
      </c>
      <c r="O13" s="86">
        <v>18310231</v>
      </c>
      <c r="P13" s="86">
        <f t="shared" si="4"/>
        <v>73106929</v>
      </c>
      <c r="Q13" s="104">
        <f t="shared" si="5"/>
        <v>0.26485961253080964</v>
      </c>
      <c r="R13" s="85">
        <v>54234390</v>
      </c>
      <c r="S13" s="86">
        <v>16670823</v>
      </c>
      <c r="T13" s="86">
        <f t="shared" si="6"/>
        <v>70905213</v>
      </c>
      <c r="U13" s="104">
        <f t="shared" si="7"/>
        <v>0.21800301658327562</v>
      </c>
      <c r="V13" s="85">
        <v>39645778</v>
      </c>
      <c r="W13" s="86">
        <v>52149386</v>
      </c>
      <c r="X13" s="86">
        <f t="shared" si="8"/>
        <v>91795164</v>
      </c>
      <c r="Y13" s="104">
        <f t="shared" si="9"/>
        <v>0.2822306261142817</v>
      </c>
      <c r="Z13" s="85">
        <f t="shared" si="10"/>
        <v>215208555</v>
      </c>
      <c r="AA13" s="86">
        <f t="shared" si="11"/>
        <v>88318732</v>
      </c>
      <c r="AB13" s="86">
        <f t="shared" si="12"/>
        <v>303527287</v>
      </c>
      <c r="AC13" s="104">
        <f t="shared" si="13"/>
        <v>0.9332157874109716</v>
      </c>
      <c r="AD13" s="85">
        <v>41773533</v>
      </c>
      <c r="AE13" s="86">
        <v>11775843</v>
      </c>
      <c r="AF13" s="86">
        <f t="shared" si="14"/>
        <v>53549376</v>
      </c>
      <c r="AG13" s="86">
        <v>231717910</v>
      </c>
      <c r="AH13" s="86">
        <v>226950300</v>
      </c>
      <c r="AI13" s="87">
        <v>237420563</v>
      </c>
      <c r="AJ13" s="124">
        <f t="shared" si="15"/>
        <v>1.0461346074448898</v>
      </c>
      <c r="AK13" s="125">
        <f t="shared" si="16"/>
        <v>0.714215381333295</v>
      </c>
    </row>
    <row r="14" spans="1:37" ht="12.75">
      <c r="A14" s="62" t="s">
        <v>97</v>
      </c>
      <c r="B14" s="63" t="s">
        <v>102</v>
      </c>
      <c r="C14" s="64" t="s">
        <v>103</v>
      </c>
      <c r="D14" s="85">
        <v>435990591</v>
      </c>
      <c r="E14" s="86">
        <v>68498200</v>
      </c>
      <c r="F14" s="87">
        <f t="shared" si="0"/>
        <v>504488791</v>
      </c>
      <c r="G14" s="85">
        <v>471848253</v>
      </c>
      <c r="H14" s="86">
        <v>85103927</v>
      </c>
      <c r="I14" s="87">
        <f t="shared" si="1"/>
        <v>556952180</v>
      </c>
      <c r="J14" s="85">
        <v>50268552</v>
      </c>
      <c r="K14" s="86">
        <v>0</v>
      </c>
      <c r="L14" s="86">
        <f t="shared" si="2"/>
        <v>50268552</v>
      </c>
      <c r="M14" s="104">
        <f t="shared" si="3"/>
        <v>0.09964255479365051</v>
      </c>
      <c r="N14" s="85">
        <v>30162820</v>
      </c>
      <c r="O14" s="86">
        <v>0</v>
      </c>
      <c r="P14" s="86">
        <f t="shared" si="4"/>
        <v>30162820</v>
      </c>
      <c r="Q14" s="104">
        <f t="shared" si="5"/>
        <v>0.05978888042331153</v>
      </c>
      <c r="R14" s="85">
        <v>105167403</v>
      </c>
      <c r="S14" s="86">
        <v>4009181</v>
      </c>
      <c r="T14" s="86">
        <f t="shared" si="6"/>
        <v>109176584</v>
      </c>
      <c r="U14" s="104">
        <f t="shared" si="7"/>
        <v>0.19602505909932877</v>
      </c>
      <c r="V14" s="85">
        <v>81312585</v>
      </c>
      <c r="W14" s="86">
        <v>12067900</v>
      </c>
      <c r="X14" s="86">
        <f t="shared" si="8"/>
        <v>93380485</v>
      </c>
      <c r="Y14" s="104">
        <f t="shared" si="9"/>
        <v>0.1676633800050841</v>
      </c>
      <c r="Z14" s="85">
        <f t="shared" si="10"/>
        <v>266911360</v>
      </c>
      <c r="AA14" s="86">
        <f t="shared" si="11"/>
        <v>16077081</v>
      </c>
      <c r="AB14" s="86">
        <f t="shared" si="12"/>
        <v>282988441</v>
      </c>
      <c r="AC14" s="104">
        <f t="shared" si="13"/>
        <v>0.508101864328819</v>
      </c>
      <c r="AD14" s="85">
        <v>65176560</v>
      </c>
      <c r="AE14" s="86">
        <v>27495771</v>
      </c>
      <c r="AF14" s="86">
        <f t="shared" si="14"/>
        <v>92672331</v>
      </c>
      <c r="AG14" s="86">
        <v>549619625</v>
      </c>
      <c r="AH14" s="86">
        <v>476571565</v>
      </c>
      <c r="AI14" s="87">
        <v>360566651</v>
      </c>
      <c r="AJ14" s="124">
        <f t="shared" si="15"/>
        <v>0.7565844827523438</v>
      </c>
      <c r="AK14" s="125">
        <f t="shared" si="16"/>
        <v>0.007641482547795286</v>
      </c>
    </row>
    <row r="15" spans="1:37" ht="12.75">
      <c r="A15" s="62" t="s">
        <v>97</v>
      </c>
      <c r="B15" s="63" t="s">
        <v>104</v>
      </c>
      <c r="C15" s="64" t="s">
        <v>105</v>
      </c>
      <c r="D15" s="85">
        <v>344031394</v>
      </c>
      <c r="E15" s="86">
        <v>53610736</v>
      </c>
      <c r="F15" s="87">
        <f t="shared" si="0"/>
        <v>397642130</v>
      </c>
      <c r="G15" s="85">
        <v>346410394</v>
      </c>
      <c r="H15" s="86">
        <v>96541826</v>
      </c>
      <c r="I15" s="87">
        <f t="shared" si="1"/>
        <v>442952220</v>
      </c>
      <c r="J15" s="85">
        <v>107034033</v>
      </c>
      <c r="K15" s="86">
        <v>6124895</v>
      </c>
      <c r="L15" s="86">
        <f t="shared" si="2"/>
        <v>113158928</v>
      </c>
      <c r="M15" s="104">
        <f t="shared" si="3"/>
        <v>0.2845747959352295</v>
      </c>
      <c r="N15" s="85">
        <v>100974817</v>
      </c>
      <c r="O15" s="86">
        <v>8402737</v>
      </c>
      <c r="P15" s="86">
        <f t="shared" si="4"/>
        <v>109377554</v>
      </c>
      <c r="Q15" s="104">
        <f t="shared" si="5"/>
        <v>0.2750653055801708</v>
      </c>
      <c r="R15" s="85">
        <v>92360035</v>
      </c>
      <c r="S15" s="86">
        <v>9403601</v>
      </c>
      <c r="T15" s="86">
        <f t="shared" si="6"/>
        <v>101763636</v>
      </c>
      <c r="U15" s="104">
        <f t="shared" si="7"/>
        <v>0.22973953262950123</v>
      </c>
      <c r="V15" s="85">
        <v>67148541</v>
      </c>
      <c r="W15" s="86">
        <v>38171408</v>
      </c>
      <c r="X15" s="86">
        <f t="shared" si="8"/>
        <v>105319949</v>
      </c>
      <c r="Y15" s="104">
        <f t="shared" si="9"/>
        <v>0.23776819314733313</v>
      </c>
      <c r="Z15" s="85">
        <f t="shared" si="10"/>
        <v>367517426</v>
      </c>
      <c r="AA15" s="86">
        <f t="shared" si="11"/>
        <v>62102641</v>
      </c>
      <c r="AB15" s="86">
        <f t="shared" si="12"/>
        <v>429620067</v>
      </c>
      <c r="AC15" s="104">
        <f t="shared" si="13"/>
        <v>0.9699016002222542</v>
      </c>
      <c r="AD15" s="85">
        <v>64872379</v>
      </c>
      <c r="AE15" s="86">
        <v>12896613</v>
      </c>
      <c r="AF15" s="86">
        <f t="shared" si="14"/>
        <v>77768992</v>
      </c>
      <c r="AG15" s="86">
        <v>360847901</v>
      </c>
      <c r="AH15" s="86">
        <v>363730971</v>
      </c>
      <c r="AI15" s="87">
        <v>369060922</v>
      </c>
      <c r="AJ15" s="124">
        <f t="shared" si="15"/>
        <v>1.0146535528314964</v>
      </c>
      <c r="AK15" s="125">
        <f t="shared" si="16"/>
        <v>0.3542666079560348</v>
      </c>
    </row>
    <row r="16" spans="1:37" ht="12.75">
      <c r="A16" s="62" t="s">
        <v>97</v>
      </c>
      <c r="B16" s="63" t="s">
        <v>106</v>
      </c>
      <c r="C16" s="64" t="s">
        <v>107</v>
      </c>
      <c r="D16" s="85">
        <v>208466983</v>
      </c>
      <c r="E16" s="86">
        <v>107087267</v>
      </c>
      <c r="F16" s="87">
        <f t="shared" si="0"/>
        <v>315554250</v>
      </c>
      <c r="G16" s="85">
        <v>198208530</v>
      </c>
      <c r="H16" s="86">
        <v>104558994</v>
      </c>
      <c r="I16" s="87">
        <f t="shared" si="1"/>
        <v>302767524</v>
      </c>
      <c r="J16" s="85">
        <v>77085430</v>
      </c>
      <c r="K16" s="86">
        <v>10385781</v>
      </c>
      <c r="L16" s="86">
        <f t="shared" si="2"/>
        <v>87471211</v>
      </c>
      <c r="M16" s="104">
        <f t="shared" si="3"/>
        <v>0.2771986465084847</v>
      </c>
      <c r="N16" s="85">
        <v>32735133</v>
      </c>
      <c r="O16" s="86">
        <v>7151856</v>
      </c>
      <c r="P16" s="86">
        <f t="shared" si="4"/>
        <v>39886989</v>
      </c>
      <c r="Q16" s="104">
        <f t="shared" si="5"/>
        <v>0.12640295289954104</v>
      </c>
      <c r="R16" s="85">
        <v>36839486</v>
      </c>
      <c r="S16" s="86">
        <v>3022058</v>
      </c>
      <c r="T16" s="86">
        <f t="shared" si="6"/>
        <v>39861544</v>
      </c>
      <c r="U16" s="104">
        <f t="shared" si="7"/>
        <v>0.131657264535413</v>
      </c>
      <c r="V16" s="85">
        <v>23744481</v>
      </c>
      <c r="W16" s="86">
        <v>19188522</v>
      </c>
      <c r="X16" s="86">
        <f t="shared" si="8"/>
        <v>42933003</v>
      </c>
      <c r="Y16" s="104">
        <f t="shared" si="9"/>
        <v>0.14180187634655295</v>
      </c>
      <c r="Z16" s="85">
        <f t="shared" si="10"/>
        <v>170404530</v>
      </c>
      <c r="AA16" s="86">
        <f t="shared" si="11"/>
        <v>39748217</v>
      </c>
      <c r="AB16" s="86">
        <f t="shared" si="12"/>
        <v>210152747</v>
      </c>
      <c r="AC16" s="104">
        <f t="shared" si="13"/>
        <v>0.6941059735323528</v>
      </c>
      <c r="AD16" s="85">
        <v>7670909</v>
      </c>
      <c r="AE16" s="86">
        <v>12710783</v>
      </c>
      <c r="AF16" s="86">
        <f t="shared" si="14"/>
        <v>20381692</v>
      </c>
      <c r="AG16" s="86">
        <v>241570917</v>
      </c>
      <c r="AH16" s="86">
        <v>260966062</v>
      </c>
      <c r="AI16" s="87">
        <v>182365942</v>
      </c>
      <c r="AJ16" s="124">
        <f t="shared" si="15"/>
        <v>0.698810951134328</v>
      </c>
      <c r="AK16" s="125">
        <f t="shared" si="16"/>
        <v>1.1064494056725027</v>
      </c>
    </row>
    <row r="17" spans="1:37" ht="12.75">
      <c r="A17" s="62" t="s">
        <v>97</v>
      </c>
      <c r="B17" s="63" t="s">
        <v>108</v>
      </c>
      <c r="C17" s="64" t="s">
        <v>109</v>
      </c>
      <c r="D17" s="85">
        <v>753716869</v>
      </c>
      <c r="E17" s="86">
        <v>67744823</v>
      </c>
      <c r="F17" s="87">
        <f t="shared" si="0"/>
        <v>821461692</v>
      </c>
      <c r="G17" s="85">
        <v>760246185</v>
      </c>
      <c r="H17" s="86">
        <v>206972170</v>
      </c>
      <c r="I17" s="87">
        <f t="shared" si="1"/>
        <v>967218355</v>
      </c>
      <c r="J17" s="85">
        <v>263571128</v>
      </c>
      <c r="K17" s="86">
        <v>11999851</v>
      </c>
      <c r="L17" s="86">
        <f t="shared" si="2"/>
        <v>275570979</v>
      </c>
      <c r="M17" s="104">
        <f t="shared" si="3"/>
        <v>0.3354641874158144</v>
      </c>
      <c r="N17" s="85">
        <v>185291250</v>
      </c>
      <c r="O17" s="86">
        <v>15337478</v>
      </c>
      <c r="P17" s="86">
        <f t="shared" si="4"/>
        <v>200628728</v>
      </c>
      <c r="Q17" s="104">
        <f t="shared" si="5"/>
        <v>0.24423382119199297</v>
      </c>
      <c r="R17" s="85">
        <v>180429845</v>
      </c>
      <c r="S17" s="86">
        <v>19324708</v>
      </c>
      <c r="T17" s="86">
        <f t="shared" si="6"/>
        <v>199754553</v>
      </c>
      <c r="U17" s="104">
        <f t="shared" si="7"/>
        <v>0.2065247748529338</v>
      </c>
      <c r="V17" s="85">
        <v>143376533</v>
      </c>
      <c r="W17" s="86">
        <v>55204903</v>
      </c>
      <c r="X17" s="86">
        <f t="shared" si="8"/>
        <v>198581436</v>
      </c>
      <c r="Y17" s="104">
        <f t="shared" si="9"/>
        <v>0.20531189774619196</v>
      </c>
      <c r="Z17" s="85">
        <f t="shared" si="10"/>
        <v>772668756</v>
      </c>
      <c r="AA17" s="86">
        <f t="shared" si="11"/>
        <v>101866940</v>
      </c>
      <c r="AB17" s="86">
        <f t="shared" si="12"/>
        <v>874535696</v>
      </c>
      <c r="AC17" s="104">
        <f t="shared" si="13"/>
        <v>0.9041760751118086</v>
      </c>
      <c r="AD17" s="85">
        <v>118167268</v>
      </c>
      <c r="AE17" s="86">
        <v>29997600</v>
      </c>
      <c r="AF17" s="86">
        <f t="shared" si="14"/>
        <v>148164868</v>
      </c>
      <c r="AG17" s="86">
        <v>744018841</v>
      </c>
      <c r="AH17" s="86">
        <v>758460440</v>
      </c>
      <c r="AI17" s="87">
        <v>730436914</v>
      </c>
      <c r="AJ17" s="124">
        <f t="shared" si="15"/>
        <v>0.9630520927367022</v>
      </c>
      <c r="AK17" s="125">
        <f t="shared" si="16"/>
        <v>0.34027343108084174</v>
      </c>
    </row>
    <row r="18" spans="1:37" ht="12.75">
      <c r="A18" s="62" t="s">
        <v>97</v>
      </c>
      <c r="B18" s="63" t="s">
        <v>110</v>
      </c>
      <c r="C18" s="64" t="s">
        <v>111</v>
      </c>
      <c r="D18" s="85">
        <v>116791471</v>
      </c>
      <c r="E18" s="86">
        <v>19706810</v>
      </c>
      <c r="F18" s="87">
        <f t="shared" si="0"/>
        <v>136498281</v>
      </c>
      <c r="G18" s="85">
        <v>137117785</v>
      </c>
      <c r="H18" s="86">
        <v>39238499</v>
      </c>
      <c r="I18" s="87">
        <f t="shared" si="1"/>
        <v>176356284</v>
      </c>
      <c r="J18" s="85">
        <v>50923580</v>
      </c>
      <c r="K18" s="86">
        <v>990831</v>
      </c>
      <c r="L18" s="86">
        <f t="shared" si="2"/>
        <v>51914411</v>
      </c>
      <c r="M18" s="104">
        <f t="shared" si="3"/>
        <v>0.3803301449635106</v>
      </c>
      <c r="N18" s="85">
        <v>25278419</v>
      </c>
      <c r="O18" s="86">
        <v>4111785</v>
      </c>
      <c r="P18" s="86">
        <f t="shared" si="4"/>
        <v>29390204</v>
      </c>
      <c r="Q18" s="104">
        <f t="shared" si="5"/>
        <v>0.21531556137326008</v>
      </c>
      <c r="R18" s="85">
        <v>22165318</v>
      </c>
      <c r="S18" s="86">
        <v>-2031171</v>
      </c>
      <c r="T18" s="86">
        <f t="shared" si="6"/>
        <v>20134147</v>
      </c>
      <c r="U18" s="104">
        <f t="shared" si="7"/>
        <v>0.11416744866318458</v>
      </c>
      <c r="V18" s="85">
        <v>16367878</v>
      </c>
      <c r="W18" s="86">
        <v>8970022</v>
      </c>
      <c r="X18" s="86">
        <f t="shared" si="8"/>
        <v>25337900</v>
      </c>
      <c r="Y18" s="104">
        <f t="shared" si="9"/>
        <v>0.14367449475177194</v>
      </c>
      <c r="Z18" s="85">
        <f t="shared" si="10"/>
        <v>114735195</v>
      </c>
      <c r="AA18" s="86">
        <f t="shared" si="11"/>
        <v>12041467</v>
      </c>
      <c r="AB18" s="86">
        <f t="shared" si="12"/>
        <v>126776662</v>
      </c>
      <c r="AC18" s="104">
        <f t="shared" si="13"/>
        <v>0.7188667118887581</v>
      </c>
      <c r="AD18" s="85">
        <v>15278136</v>
      </c>
      <c r="AE18" s="86">
        <v>3506743</v>
      </c>
      <c r="AF18" s="86">
        <f t="shared" si="14"/>
        <v>18784879</v>
      </c>
      <c r="AG18" s="86">
        <v>122935165</v>
      </c>
      <c r="AH18" s="86">
        <v>141579964</v>
      </c>
      <c r="AI18" s="87">
        <v>136417798</v>
      </c>
      <c r="AJ18" s="124">
        <f t="shared" si="15"/>
        <v>0.9635388662763045</v>
      </c>
      <c r="AK18" s="125">
        <f t="shared" si="16"/>
        <v>0.34884552623415876</v>
      </c>
    </row>
    <row r="19" spans="1:37" ht="12.75">
      <c r="A19" s="62" t="s">
        <v>112</v>
      </c>
      <c r="B19" s="63" t="s">
        <v>113</v>
      </c>
      <c r="C19" s="64" t="s">
        <v>114</v>
      </c>
      <c r="D19" s="85">
        <v>132547020</v>
      </c>
      <c r="E19" s="86">
        <v>1747000</v>
      </c>
      <c r="F19" s="87">
        <f t="shared" si="0"/>
        <v>134294020</v>
      </c>
      <c r="G19" s="85">
        <v>179346361</v>
      </c>
      <c r="H19" s="86">
        <v>9424000</v>
      </c>
      <c r="I19" s="87">
        <f t="shared" si="1"/>
        <v>188770361</v>
      </c>
      <c r="J19" s="85">
        <v>40193366</v>
      </c>
      <c r="K19" s="86">
        <v>8283</v>
      </c>
      <c r="L19" s="86">
        <f t="shared" si="2"/>
        <v>40201649</v>
      </c>
      <c r="M19" s="104">
        <f t="shared" si="3"/>
        <v>0.2993554664608298</v>
      </c>
      <c r="N19" s="85">
        <v>34242626</v>
      </c>
      <c r="O19" s="86">
        <v>720738</v>
      </c>
      <c r="P19" s="86">
        <f t="shared" si="4"/>
        <v>34963364</v>
      </c>
      <c r="Q19" s="104">
        <f t="shared" si="5"/>
        <v>0.2603493737100133</v>
      </c>
      <c r="R19" s="85">
        <v>27406857</v>
      </c>
      <c r="S19" s="86">
        <v>96744</v>
      </c>
      <c r="T19" s="86">
        <f t="shared" si="6"/>
        <v>27503601</v>
      </c>
      <c r="U19" s="104">
        <f t="shared" si="7"/>
        <v>0.14569872544768828</v>
      </c>
      <c r="V19" s="85">
        <v>6500288</v>
      </c>
      <c r="W19" s="86">
        <v>2758950</v>
      </c>
      <c r="X19" s="86">
        <f t="shared" si="8"/>
        <v>9259238</v>
      </c>
      <c r="Y19" s="104">
        <f t="shared" si="9"/>
        <v>0.04905027437013801</v>
      </c>
      <c r="Z19" s="85">
        <f t="shared" si="10"/>
        <v>108343137</v>
      </c>
      <c r="AA19" s="86">
        <f t="shared" si="11"/>
        <v>3584715</v>
      </c>
      <c r="AB19" s="86">
        <f t="shared" si="12"/>
        <v>111927852</v>
      </c>
      <c r="AC19" s="104">
        <f t="shared" si="13"/>
        <v>0.5929312811983233</v>
      </c>
      <c r="AD19" s="85">
        <v>65140113</v>
      </c>
      <c r="AE19" s="86">
        <v>68351</v>
      </c>
      <c r="AF19" s="86">
        <f t="shared" si="14"/>
        <v>65208464</v>
      </c>
      <c r="AG19" s="86">
        <v>141365500</v>
      </c>
      <c r="AH19" s="86">
        <v>151522500</v>
      </c>
      <c r="AI19" s="87">
        <v>168646531</v>
      </c>
      <c r="AJ19" s="124">
        <f t="shared" si="15"/>
        <v>1.113013123463512</v>
      </c>
      <c r="AK19" s="125">
        <f t="shared" si="16"/>
        <v>-0.8580055803798722</v>
      </c>
    </row>
    <row r="20" spans="1:37" ht="16.5">
      <c r="A20" s="65"/>
      <c r="B20" s="66" t="s">
        <v>115</v>
      </c>
      <c r="C20" s="67"/>
      <c r="D20" s="88">
        <f>SUM(D12:D19)</f>
        <v>2495526513</v>
      </c>
      <c r="E20" s="89">
        <f>SUM(E12:E19)</f>
        <v>433119586</v>
      </c>
      <c r="F20" s="90">
        <f t="shared" si="0"/>
        <v>2928646099</v>
      </c>
      <c r="G20" s="88">
        <f>SUM(G12:G19)</f>
        <v>2613191576</v>
      </c>
      <c r="H20" s="89">
        <f>SUM(H12:H19)</f>
        <v>717175855</v>
      </c>
      <c r="I20" s="90">
        <f t="shared" si="1"/>
        <v>3330367431</v>
      </c>
      <c r="J20" s="88">
        <f>SUM(J12:J19)</f>
        <v>776933269</v>
      </c>
      <c r="K20" s="89">
        <f>SUM(K12:K19)</f>
        <v>31612985</v>
      </c>
      <c r="L20" s="89">
        <f t="shared" si="2"/>
        <v>808546254</v>
      </c>
      <c r="M20" s="105">
        <f t="shared" si="3"/>
        <v>0.27608192545903104</v>
      </c>
      <c r="N20" s="88">
        <f>SUM(N12:N19)</f>
        <v>502458569</v>
      </c>
      <c r="O20" s="89">
        <f>SUM(O12:O19)</f>
        <v>61553480</v>
      </c>
      <c r="P20" s="89">
        <f t="shared" si="4"/>
        <v>564012049</v>
      </c>
      <c r="Q20" s="105">
        <f t="shared" si="5"/>
        <v>0.19258456977529123</v>
      </c>
      <c r="R20" s="88">
        <f>SUM(R12:R19)</f>
        <v>616002505</v>
      </c>
      <c r="S20" s="89">
        <f>SUM(S12:S19)</f>
        <v>56168000</v>
      </c>
      <c r="T20" s="89">
        <f t="shared" si="6"/>
        <v>672170505</v>
      </c>
      <c r="U20" s="105">
        <f t="shared" si="7"/>
        <v>0.2018307345739834</v>
      </c>
      <c r="V20" s="88">
        <f>SUM(V12:V19)</f>
        <v>428342339</v>
      </c>
      <c r="W20" s="89">
        <f>SUM(W12:W19)</f>
        <v>205866070</v>
      </c>
      <c r="X20" s="89">
        <f t="shared" si="8"/>
        <v>634208409</v>
      </c>
      <c r="Y20" s="105">
        <f t="shared" si="9"/>
        <v>0.19043196348144925</v>
      </c>
      <c r="Z20" s="88">
        <f t="shared" si="10"/>
        <v>2323736682</v>
      </c>
      <c r="AA20" s="89">
        <f t="shared" si="11"/>
        <v>355200535</v>
      </c>
      <c r="AB20" s="89">
        <f t="shared" si="12"/>
        <v>2678937217</v>
      </c>
      <c r="AC20" s="105">
        <f t="shared" si="13"/>
        <v>0.804396893887352</v>
      </c>
      <c r="AD20" s="88">
        <f>SUM(AD12:AD19)</f>
        <v>419941446</v>
      </c>
      <c r="AE20" s="89">
        <f>SUM(AE12:AE19)</f>
        <v>115004716</v>
      </c>
      <c r="AF20" s="89">
        <f t="shared" si="14"/>
        <v>534946162</v>
      </c>
      <c r="AG20" s="89">
        <f>SUM(AG12:AG19)</f>
        <v>2773757406</v>
      </c>
      <c r="AH20" s="89">
        <f>SUM(AH12:AH19)</f>
        <v>2778563279</v>
      </c>
      <c r="AI20" s="90">
        <f>SUM(AI12:AI19)</f>
        <v>2532729073</v>
      </c>
      <c r="AJ20" s="126">
        <f t="shared" si="15"/>
        <v>0.9115247049228711</v>
      </c>
      <c r="AK20" s="127">
        <f t="shared" si="16"/>
        <v>0.1855555830681892</v>
      </c>
    </row>
    <row r="21" spans="1:37" ht="12.75">
      <c r="A21" s="62" t="s">
        <v>97</v>
      </c>
      <c r="B21" s="63" t="s">
        <v>116</v>
      </c>
      <c r="C21" s="64" t="s">
        <v>117</v>
      </c>
      <c r="D21" s="85">
        <v>266026000</v>
      </c>
      <c r="E21" s="86">
        <v>62877846</v>
      </c>
      <c r="F21" s="87">
        <f t="shared" si="0"/>
        <v>328903846</v>
      </c>
      <c r="G21" s="85">
        <v>268526000</v>
      </c>
      <c r="H21" s="86">
        <v>63057845</v>
      </c>
      <c r="I21" s="87">
        <f t="shared" si="1"/>
        <v>331583845</v>
      </c>
      <c r="J21" s="85">
        <v>99404693</v>
      </c>
      <c r="K21" s="86">
        <v>14137510</v>
      </c>
      <c r="L21" s="86">
        <f t="shared" si="2"/>
        <v>113542203</v>
      </c>
      <c r="M21" s="104">
        <f t="shared" si="3"/>
        <v>0.3452139717454079</v>
      </c>
      <c r="N21" s="85">
        <v>81527264</v>
      </c>
      <c r="O21" s="86">
        <v>18087330</v>
      </c>
      <c r="P21" s="86">
        <f t="shared" si="4"/>
        <v>99614594</v>
      </c>
      <c r="Q21" s="104">
        <f t="shared" si="5"/>
        <v>0.3028684377257176</v>
      </c>
      <c r="R21" s="85">
        <v>65469455</v>
      </c>
      <c r="S21" s="86">
        <v>11426241</v>
      </c>
      <c r="T21" s="86">
        <f t="shared" si="6"/>
        <v>76895696</v>
      </c>
      <c r="U21" s="104">
        <f t="shared" si="7"/>
        <v>0.23190422923046808</v>
      </c>
      <c r="V21" s="85">
        <v>10699399</v>
      </c>
      <c r="W21" s="86">
        <v>11247575</v>
      </c>
      <c r="X21" s="86">
        <f t="shared" si="8"/>
        <v>21946974</v>
      </c>
      <c r="Y21" s="104">
        <f t="shared" si="9"/>
        <v>0.06618830902331807</v>
      </c>
      <c r="Z21" s="85">
        <f t="shared" si="10"/>
        <v>257100811</v>
      </c>
      <c r="AA21" s="86">
        <f t="shared" si="11"/>
        <v>54898656</v>
      </c>
      <c r="AB21" s="86">
        <f t="shared" si="12"/>
        <v>311999467</v>
      </c>
      <c r="AC21" s="104">
        <f t="shared" si="13"/>
        <v>0.9409368752569957</v>
      </c>
      <c r="AD21" s="85">
        <v>4122430</v>
      </c>
      <c r="AE21" s="86">
        <v>4642182</v>
      </c>
      <c r="AF21" s="86">
        <f t="shared" si="14"/>
        <v>8764612</v>
      </c>
      <c r="AG21" s="86">
        <v>422971248</v>
      </c>
      <c r="AH21" s="86">
        <v>346382234</v>
      </c>
      <c r="AI21" s="87">
        <v>299123944</v>
      </c>
      <c r="AJ21" s="124">
        <f t="shared" si="15"/>
        <v>0.863566068460659</v>
      </c>
      <c r="AK21" s="125">
        <f t="shared" si="16"/>
        <v>1.5040439896255533</v>
      </c>
    </row>
    <row r="22" spans="1:37" ht="12.75">
      <c r="A22" s="62" t="s">
        <v>97</v>
      </c>
      <c r="B22" s="63" t="s">
        <v>118</v>
      </c>
      <c r="C22" s="64" t="s">
        <v>119</v>
      </c>
      <c r="D22" s="85">
        <v>288507095</v>
      </c>
      <c r="E22" s="86">
        <v>71584400</v>
      </c>
      <c r="F22" s="87">
        <f t="shared" si="0"/>
        <v>360091495</v>
      </c>
      <c r="G22" s="85">
        <v>285256078</v>
      </c>
      <c r="H22" s="86">
        <v>88455000</v>
      </c>
      <c r="I22" s="87">
        <f t="shared" si="1"/>
        <v>373711078</v>
      </c>
      <c r="J22" s="85">
        <v>103061434</v>
      </c>
      <c r="K22" s="86">
        <v>40517</v>
      </c>
      <c r="L22" s="86">
        <f t="shared" si="2"/>
        <v>103101951</v>
      </c>
      <c r="M22" s="104">
        <f t="shared" si="3"/>
        <v>0.2863215389188795</v>
      </c>
      <c r="N22" s="85">
        <v>87328813</v>
      </c>
      <c r="O22" s="86">
        <v>183410</v>
      </c>
      <c r="P22" s="86">
        <f t="shared" si="4"/>
        <v>87512223</v>
      </c>
      <c r="Q22" s="104">
        <f t="shared" si="5"/>
        <v>0.24302774215758693</v>
      </c>
      <c r="R22" s="85">
        <v>76224044</v>
      </c>
      <c r="S22" s="86">
        <v>1142371</v>
      </c>
      <c r="T22" s="86">
        <f t="shared" si="6"/>
        <v>77366415</v>
      </c>
      <c r="U22" s="104">
        <f t="shared" si="7"/>
        <v>0.20702200056269138</v>
      </c>
      <c r="V22" s="85">
        <v>27946515</v>
      </c>
      <c r="W22" s="86">
        <v>79548667</v>
      </c>
      <c r="X22" s="86">
        <f t="shared" si="8"/>
        <v>107495182</v>
      </c>
      <c r="Y22" s="104">
        <f t="shared" si="9"/>
        <v>0.2876424819282451</v>
      </c>
      <c r="Z22" s="85">
        <f t="shared" si="10"/>
        <v>294560806</v>
      </c>
      <c r="AA22" s="86">
        <f t="shared" si="11"/>
        <v>80914965</v>
      </c>
      <c r="AB22" s="86">
        <f t="shared" si="12"/>
        <v>375475771</v>
      </c>
      <c r="AC22" s="104">
        <f t="shared" si="13"/>
        <v>1.0047220783752093</v>
      </c>
      <c r="AD22" s="85">
        <v>7925143</v>
      </c>
      <c r="AE22" s="86">
        <v>21800</v>
      </c>
      <c r="AF22" s="86">
        <f t="shared" si="14"/>
        <v>7946943</v>
      </c>
      <c r="AG22" s="86">
        <v>353923512</v>
      </c>
      <c r="AH22" s="86">
        <v>354410995</v>
      </c>
      <c r="AI22" s="87">
        <v>279438637</v>
      </c>
      <c r="AJ22" s="124">
        <f t="shared" si="15"/>
        <v>0.7884592773426795</v>
      </c>
      <c r="AK22" s="125">
        <f t="shared" si="16"/>
        <v>12.526607904448289</v>
      </c>
    </row>
    <row r="23" spans="1:37" ht="12.75">
      <c r="A23" s="62" t="s">
        <v>97</v>
      </c>
      <c r="B23" s="63" t="s">
        <v>120</v>
      </c>
      <c r="C23" s="64" t="s">
        <v>121</v>
      </c>
      <c r="D23" s="85">
        <v>110049325</v>
      </c>
      <c r="E23" s="86">
        <v>17626750</v>
      </c>
      <c r="F23" s="87">
        <f t="shared" si="0"/>
        <v>127676075</v>
      </c>
      <c r="G23" s="85">
        <v>101417162</v>
      </c>
      <c r="H23" s="86">
        <v>28244502</v>
      </c>
      <c r="I23" s="87">
        <f t="shared" si="1"/>
        <v>129661664</v>
      </c>
      <c r="J23" s="85">
        <v>32324173</v>
      </c>
      <c r="K23" s="86">
        <v>32562</v>
      </c>
      <c r="L23" s="86">
        <f t="shared" si="2"/>
        <v>32356735</v>
      </c>
      <c r="M23" s="104">
        <f t="shared" si="3"/>
        <v>0.2534283341651911</v>
      </c>
      <c r="N23" s="85">
        <v>14830495</v>
      </c>
      <c r="O23" s="86">
        <v>1564313</v>
      </c>
      <c r="P23" s="86">
        <f t="shared" si="4"/>
        <v>16394808</v>
      </c>
      <c r="Q23" s="104">
        <f t="shared" si="5"/>
        <v>0.12840939855019823</v>
      </c>
      <c r="R23" s="85">
        <v>11977577</v>
      </c>
      <c r="S23" s="86">
        <v>1204565</v>
      </c>
      <c r="T23" s="86">
        <f t="shared" si="6"/>
        <v>13182142</v>
      </c>
      <c r="U23" s="104">
        <f t="shared" si="7"/>
        <v>0.10166568585761787</v>
      </c>
      <c r="V23" s="85">
        <v>8710356</v>
      </c>
      <c r="W23" s="86">
        <v>8592607</v>
      </c>
      <c r="X23" s="86">
        <f t="shared" si="8"/>
        <v>17302963</v>
      </c>
      <c r="Y23" s="104">
        <f t="shared" si="9"/>
        <v>0.13344702255247934</v>
      </c>
      <c r="Z23" s="85">
        <f t="shared" si="10"/>
        <v>67842601</v>
      </c>
      <c r="AA23" s="86">
        <f t="shared" si="11"/>
        <v>11394047</v>
      </c>
      <c r="AB23" s="86">
        <f t="shared" si="12"/>
        <v>79236648</v>
      </c>
      <c r="AC23" s="104">
        <f t="shared" si="13"/>
        <v>0.6111031245133488</v>
      </c>
      <c r="AD23" s="85">
        <v>11583198</v>
      </c>
      <c r="AE23" s="86">
        <v>1921316</v>
      </c>
      <c r="AF23" s="86">
        <f t="shared" si="14"/>
        <v>13504514</v>
      </c>
      <c r="AG23" s="86">
        <v>127100758</v>
      </c>
      <c r="AH23" s="86">
        <v>119919742</v>
      </c>
      <c r="AI23" s="87">
        <v>99645903</v>
      </c>
      <c r="AJ23" s="124">
        <f t="shared" si="15"/>
        <v>0.8309382703641908</v>
      </c>
      <c r="AK23" s="125">
        <f t="shared" si="16"/>
        <v>0.28127254338808494</v>
      </c>
    </row>
    <row r="24" spans="1:37" ht="12.75">
      <c r="A24" s="62" t="s">
        <v>97</v>
      </c>
      <c r="B24" s="63" t="s">
        <v>122</v>
      </c>
      <c r="C24" s="64" t="s">
        <v>123</v>
      </c>
      <c r="D24" s="85">
        <v>208324054</v>
      </c>
      <c r="E24" s="86">
        <v>32572300</v>
      </c>
      <c r="F24" s="87">
        <f t="shared" si="0"/>
        <v>240896354</v>
      </c>
      <c r="G24" s="85">
        <v>200669430</v>
      </c>
      <c r="H24" s="86">
        <v>23607300</v>
      </c>
      <c r="I24" s="87">
        <f t="shared" si="1"/>
        <v>224276730</v>
      </c>
      <c r="J24" s="85">
        <v>44608554</v>
      </c>
      <c r="K24" s="86">
        <v>2644509</v>
      </c>
      <c r="L24" s="86">
        <f t="shared" si="2"/>
        <v>47253063</v>
      </c>
      <c r="M24" s="104">
        <f t="shared" si="3"/>
        <v>0.1961551605716706</v>
      </c>
      <c r="N24" s="85">
        <v>34153270</v>
      </c>
      <c r="O24" s="86">
        <v>739174</v>
      </c>
      <c r="P24" s="86">
        <f t="shared" si="4"/>
        <v>34892444</v>
      </c>
      <c r="Q24" s="104">
        <f t="shared" si="5"/>
        <v>0.14484421794113164</v>
      </c>
      <c r="R24" s="85">
        <v>42624087</v>
      </c>
      <c r="S24" s="86">
        <v>6766374</v>
      </c>
      <c r="T24" s="86">
        <f t="shared" si="6"/>
        <v>49390461</v>
      </c>
      <c r="U24" s="104">
        <f t="shared" si="7"/>
        <v>0.2202210679636715</v>
      </c>
      <c r="V24" s="85">
        <v>38440710</v>
      </c>
      <c r="W24" s="86">
        <v>8990288</v>
      </c>
      <c r="X24" s="86">
        <f t="shared" si="8"/>
        <v>47430998</v>
      </c>
      <c r="Y24" s="104">
        <f t="shared" si="9"/>
        <v>0.21148425875479815</v>
      </c>
      <c r="Z24" s="85">
        <f t="shared" si="10"/>
        <v>159826621</v>
      </c>
      <c r="AA24" s="86">
        <f t="shared" si="11"/>
        <v>19140345</v>
      </c>
      <c r="AB24" s="86">
        <f t="shared" si="12"/>
        <v>178966966</v>
      </c>
      <c r="AC24" s="104">
        <f t="shared" si="13"/>
        <v>0.7979738513219806</v>
      </c>
      <c r="AD24" s="85">
        <v>36324368</v>
      </c>
      <c r="AE24" s="86">
        <v>15627117</v>
      </c>
      <c r="AF24" s="86">
        <f t="shared" si="14"/>
        <v>51951485</v>
      </c>
      <c r="AG24" s="86">
        <v>257765819</v>
      </c>
      <c r="AH24" s="86">
        <v>262645444</v>
      </c>
      <c r="AI24" s="87">
        <v>249793638</v>
      </c>
      <c r="AJ24" s="124">
        <f t="shared" si="15"/>
        <v>0.9510678509999206</v>
      </c>
      <c r="AK24" s="125">
        <f t="shared" si="16"/>
        <v>-0.08701362434586812</v>
      </c>
    </row>
    <row r="25" spans="1:37" ht="12.75">
      <c r="A25" s="62" t="s">
        <v>97</v>
      </c>
      <c r="B25" s="63" t="s">
        <v>124</v>
      </c>
      <c r="C25" s="64" t="s">
        <v>125</v>
      </c>
      <c r="D25" s="85">
        <v>144213363</v>
      </c>
      <c r="E25" s="86">
        <v>32680568</v>
      </c>
      <c r="F25" s="87">
        <f t="shared" si="0"/>
        <v>176893931</v>
      </c>
      <c r="G25" s="85">
        <v>142316445</v>
      </c>
      <c r="H25" s="86">
        <v>30257630</v>
      </c>
      <c r="I25" s="87">
        <f t="shared" si="1"/>
        <v>172574075</v>
      </c>
      <c r="J25" s="85">
        <v>60242959</v>
      </c>
      <c r="K25" s="86">
        <v>9155564</v>
      </c>
      <c r="L25" s="86">
        <f t="shared" si="2"/>
        <v>69398523</v>
      </c>
      <c r="M25" s="104">
        <f t="shared" si="3"/>
        <v>0.3923171507789038</v>
      </c>
      <c r="N25" s="85">
        <v>35261005</v>
      </c>
      <c r="O25" s="86">
        <v>12184710</v>
      </c>
      <c r="P25" s="86">
        <f t="shared" si="4"/>
        <v>47445715</v>
      </c>
      <c r="Q25" s="104">
        <f t="shared" si="5"/>
        <v>0.26821561786650555</v>
      </c>
      <c r="R25" s="85">
        <v>22196980</v>
      </c>
      <c r="S25" s="86">
        <v>6771131</v>
      </c>
      <c r="T25" s="86">
        <f t="shared" si="6"/>
        <v>28968111</v>
      </c>
      <c r="U25" s="104">
        <f t="shared" si="7"/>
        <v>0.16785899620206568</v>
      </c>
      <c r="V25" s="85">
        <v>5068576</v>
      </c>
      <c r="W25" s="86">
        <v>14055059</v>
      </c>
      <c r="X25" s="86">
        <f t="shared" si="8"/>
        <v>19123635</v>
      </c>
      <c r="Y25" s="104">
        <f t="shared" si="9"/>
        <v>0.11081406636541438</v>
      </c>
      <c r="Z25" s="85">
        <f t="shared" si="10"/>
        <v>122769520</v>
      </c>
      <c r="AA25" s="86">
        <f t="shared" si="11"/>
        <v>42166464</v>
      </c>
      <c r="AB25" s="86">
        <f t="shared" si="12"/>
        <v>164935984</v>
      </c>
      <c r="AC25" s="104">
        <f t="shared" si="13"/>
        <v>0.9557402176427716</v>
      </c>
      <c r="AD25" s="85">
        <v>2758474</v>
      </c>
      <c r="AE25" s="86">
        <v>17123926</v>
      </c>
      <c r="AF25" s="86">
        <f t="shared" si="14"/>
        <v>19882400</v>
      </c>
      <c r="AG25" s="86">
        <v>144449640</v>
      </c>
      <c r="AH25" s="86">
        <v>148068578</v>
      </c>
      <c r="AI25" s="87">
        <v>146235696</v>
      </c>
      <c r="AJ25" s="124">
        <f t="shared" si="15"/>
        <v>0.9876213979714183</v>
      </c>
      <c r="AK25" s="125">
        <f t="shared" si="16"/>
        <v>-0.038162646360600294</v>
      </c>
    </row>
    <row r="26" spans="1:37" ht="12.75">
      <c r="A26" s="62" t="s">
        <v>97</v>
      </c>
      <c r="B26" s="63" t="s">
        <v>126</v>
      </c>
      <c r="C26" s="64" t="s">
        <v>127</v>
      </c>
      <c r="D26" s="85">
        <v>360561599</v>
      </c>
      <c r="E26" s="86">
        <v>32713100</v>
      </c>
      <c r="F26" s="87">
        <f t="shared" si="0"/>
        <v>393274699</v>
      </c>
      <c r="G26" s="85">
        <v>365530478</v>
      </c>
      <c r="H26" s="86">
        <v>105632000</v>
      </c>
      <c r="I26" s="87">
        <f t="shared" si="1"/>
        <v>471162478</v>
      </c>
      <c r="J26" s="85">
        <v>167870435</v>
      </c>
      <c r="K26" s="86">
        <v>17101518</v>
      </c>
      <c r="L26" s="86">
        <f t="shared" si="2"/>
        <v>184971953</v>
      </c>
      <c r="M26" s="104">
        <f t="shared" si="3"/>
        <v>0.4703377905325153</v>
      </c>
      <c r="N26" s="85">
        <v>103883370</v>
      </c>
      <c r="O26" s="86">
        <v>2654056</v>
      </c>
      <c r="P26" s="86">
        <f t="shared" si="4"/>
        <v>106537426</v>
      </c>
      <c r="Q26" s="104">
        <f t="shared" si="5"/>
        <v>0.2708982456051667</v>
      </c>
      <c r="R26" s="85">
        <v>66333195</v>
      </c>
      <c r="S26" s="86">
        <v>7136689</v>
      </c>
      <c r="T26" s="86">
        <f t="shared" si="6"/>
        <v>73469884</v>
      </c>
      <c r="U26" s="104">
        <f t="shared" si="7"/>
        <v>0.15593322352804165</v>
      </c>
      <c r="V26" s="85">
        <v>43535826</v>
      </c>
      <c r="W26" s="86">
        <v>23378711</v>
      </c>
      <c r="X26" s="86">
        <f t="shared" si="8"/>
        <v>66914537</v>
      </c>
      <c r="Y26" s="104">
        <f t="shared" si="9"/>
        <v>0.14202008887473422</v>
      </c>
      <c r="Z26" s="85">
        <f t="shared" si="10"/>
        <v>381622826</v>
      </c>
      <c r="AA26" s="86">
        <f t="shared" si="11"/>
        <v>50270974</v>
      </c>
      <c r="AB26" s="86">
        <f t="shared" si="12"/>
        <v>431893800</v>
      </c>
      <c r="AC26" s="104">
        <f t="shared" si="13"/>
        <v>0.9166557613698602</v>
      </c>
      <c r="AD26" s="85">
        <v>32939061</v>
      </c>
      <c r="AE26" s="86">
        <v>8421164</v>
      </c>
      <c r="AF26" s="86">
        <f t="shared" si="14"/>
        <v>41360225</v>
      </c>
      <c r="AG26" s="86">
        <v>410036365</v>
      </c>
      <c r="AH26" s="86">
        <v>420640516</v>
      </c>
      <c r="AI26" s="87">
        <v>405249436</v>
      </c>
      <c r="AJ26" s="124">
        <f t="shared" si="15"/>
        <v>0.9634103720051541</v>
      </c>
      <c r="AK26" s="125">
        <f t="shared" si="16"/>
        <v>0.6178475092918378</v>
      </c>
    </row>
    <row r="27" spans="1:37" ht="12.75">
      <c r="A27" s="62" t="s">
        <v>112</v>
      </c>
      <c r="B27" s="63" t="s">
        <v>128</v>
      </c>
      <c r="C27" s="64" t="s">
        <v>129</v>
      </c>
      <c r="D27" s="85">
        <v>1267770894</v>
      </c>
      <c r="E27" s="86">
        <v>612983032</v>
      </c>
      <c r="F27" s="87">
        <f t="shared" si="0"/>
        <v>1880753926</v>
      </c>
      <c r="G27" s="85">
        <v>1581359950</v>
      </c>
      <c r="H27" s="86">
        <v>675432874</v>
      </c>
      <c r="I27" s="87">
        <f t="shared" si="1"/>
        <v>2256792824</v>
      </c>
      <c r="J27" s="85">
        <v>8071083</v>
      </c>
      <c r="K27" s="86">
        <v>55434756</v>
      </c>
      <c r="L27" s="86">
        <f t="shared" si="2"/>
        <v>63505839</v>
      </c>
      <c r="M27" s="104">
        <f t="shared" si="3"/>
        <v>0.03376616053917518</v>
      </c>
      <c r="N27" s="85">
        <v>325232586</v>
      </c>
      <c r="O27" s="86">
        <v>106344298</v>
      </c>
      <c r="P27" s="86">
        <f t="shared" si="4"/>
        <v>431576884</v>
      </c>
      <c r="Q27" s="104">
        <f t="shared" si="5"/>
        <v>0.22947014919590283</v>
      </c>
      <c r="R27" s="85">
        <v>368513151</v>
      </c>
      <c r="S27" s="86">
        <v>51699653</v>
      </c>
      <c r="T27" s="86">
        <f t="shared" si="6"/>
        <v>420212804</v>
      </c>
      <c r="U27" s="104">
        <f t="shared" si="7"/>
        <v>0.1861991050003445</v>
      </c>
      <c r="V27" s="85">
        <v>144382839</v>
      </c>
      <c r="W27" s="86">
        <v>155617953</v>
      </c>
      <c r="X27" s="86">
        <f t="shared" si="8"/>
        <v>300000792</v>
      </c>
      <c r="Y27" s="104">
        <f t="shared" si="9"/>
        <v>0.13293235817201446</v>
      </c>
      <c r="Z27" s="85">
        <f t="shared" si="10"/>
        <v>846199659</v>
      </c>
      <c r="AA27" s="86">
        <f t="shared" si="11"/>
        <v>369096660</v>
      </c>
      <c r="AB27" s="86">
        <f t="shared" si="12"/>
        <v>1215296319</v>
      </c>
      <c r="AC27" s="104">
        <f t="shared" si="13"/>
        <v>0.5385059302191401</v>
      </c>
      <c r="AD27" s="85">
        <v>279908628</v>
      </c>
      <c r="AE27" s="86">
        <v>485470633</v>
      </c>
      <c r="AF27" s="86">
        <f t="shared" si="14"/>
        <v>765379261</v>
      </c>
      <c r="AG27" s="86">
        <v>1967079092</v>
      </c>
      <c r="AH27" s="86">
        <v>1652329865</v>
      </c>
      <c r="AI27" s="87">
        <v>1550779842</v>
      </c>
      <c r="AJ27" s="124">
        <f t="shared" si="15"/>
        <v>0.938541313601446</v>
      </c>
      <c r="AK27" s="125">
        <f t="shared" si="16"/>
        <v>-0.608036424180038</v>
      </c>
    </row>
    <row r="28" spans="1:37" ht="16.5">
      <c r="A28" s="65"/>
      <c r="B28" s="66" t="s">
        <v>130</v>
      </c>
      <c r="C28" s="67"/>
      <c r="D28" s="88">
        <f>SUM(D21:D27)</f>
        <v>2645452330</v>
      </c>
      <c r="E28" s="89">
        <f>SUM(E21:E27)</f>
        <v>863037996</v>
      </c>
      <c r="F28" s="90">
        <f t="shared" si="0"/>
        <v>3508490326</v>
      </c>
      <c r="G28" s="88">
        <f>SUM(G21:G27)</f>
        <v>2945075543</v>
      </c>
      <c r="H28" s="89">
        <f>SUM(H21:H27)</f>
        <v>1014687151</v>
      </c>
      <c r="I28" s="90">
        <f t="shared" si="1"/>
        <v>3959762694</v>
      </c>
      <c r="J28" s="88">
        <f>SUM(J21:J27)</f>
        <v>515583331</v>
      </c>
      <c r="K28" s="89">
        <f>SUM(K21:K27)</f>
        <v>98546936</v>
      </c>
      <c r="L28" s="89">
        <f t="shared" si="2"/>
        <v>614130267</v>
      </c>
      <c r="M28" s="105">
        <f t="shared" si="3"/>
        <v>0.17504117439028674</v>
      </c>
      <c r="N28" s="88">
        <f>SUM(N21:N27)</f>
        <v>682216803</v>
      </c>
      <c r="O28" s="89">
        <f>SUM(O21:O27)</f>
        <v>141757291</v>
      </c>
      <c r="P28" s="89">
        <f t="shared" si="4"/>
        <v>823974094</v>
      </c>
      <c r="Q28" s="105">
        <f t="shared" si="5"/>
        <v>0.23485146528518602</v>
      </c>
      <c r="R28" s="88">
        <f>SUM(R21:R27)</f>
        <v>653338489</v>
      </c>
      <c r="S28" s="89">
        <f>SUM(S21:S27)</f>
        <v>86147024</v>
      </c>
      <c r="T28" s="89">
        <f t="shared" si="6"/>
        <v>739485513</v>
      </c>
      <c r="U28" s="105">
        <f t="shared" si="7"/>
        <v>0.18674995704174388</v>
      </c>
      <c r="V28" s="88">
        <f>SUM(V21:V27)</f>
        <v>278784221</v>
      </c>
      <c r="W28" s="89">
        <f>SUM(W21:W27)</f>
        <v>301430860</v>
      </c>
      <c r="X28" s="89">
        <f t="shared" si="8"/>
        <v>580215081</v>
      </c>
      <c r="Y28" s="105">
        <f t="shared" si="9"/>
        <v>0.14652774063434823</v>
      </c>
      <c r="Z28" s="88">
        <f t="shared" si="10"/>
        <v>2129922844</v>
      </c>
      <c r="AA28" s="89">
        <f t="shared" si="11"/>
        <v>627882111</v>
      </c>
      <c r="AB28" s="89">
        <f t="shared" si="12"/>
        <v>2757804955</v>
      </c>
      <c r="AC28" s="105">
        <f t="shared" si="13"/>
        <v>0.6964571283978059</v>
      </c>
      <c r="AD28" s="88">
        <f>SUM(AD21:AD27)</f>
        <v>375561302</v>
      </c>
      <c r="AE28" s="89">
        <f>SUM(AE21:AE27)</f>
        <v>533228138</v>
      </c>
      <c r="AF28" s="89">
        <f t="shared" si="14"/>
        <v>908789440</v>
      </c>
      <c r="AG28" s="89">
        <f>SUM(AG21:AG27)</f>
        <v>3683326434</v>
      </c>
      <c r="AH28" s="89">
        <f>SUM(AH21:AH27)</f>
        <v>3304397374</v>
      </c>
      <c r="AI28" s="90">
        <f>SUM(AI21:AI27)</f>
        <v>3030267096</v>
      </c>
      <c r="AJ28" s="126">
        <f t="shared" si="15"/>
        <v>0.9170407650856582</v>
      </c>
      <c r="AK28" s="127">
        <f t="shared" si="16"/>
        <v>-0.36155169122563746</v>
      </c>
    </row>
    <row r="29" spans="1:37" ht="12.75">
      <c r="A29" s="62" t="s">
        <v>97</v>
      </c>
      <c r="B29" s="63" t="s">
        <v>131</v>
      </c>
      <c r="C29" s="64" t="s">
        <v>132</v>
      </c>
      <c r="D29" s="85">
        <v>294554522</v>
      </c>
      <c r="E29" s="86">
        <v>42663715</v>
      </c>
      <c r="F29" s="87">
        <f t="shared" si="0"/>
        <v>337218237</v>
      </c>
      <c r="G29" s="85">
        <v>294554522</v>
      </c>
      <c r="H29" s="86">
        <v>4751610</v>
      </c>
      <c r="I29" s="87">
        <f t="shared" si="1"/>
        <v>299306132</v>
      </c>
      <c r="J29" s="85">
        <v>94772807</v>
      </c>
      <c r="K29" s="86">
        <v>7727301</v>
      </c>
      <c r="L29" s="86">
        <f t="shared" si="2"/>
        <v>102500108</v>
      </c>
      <c r="M29" s="104">
        <f t="shared" si="3"/>
        <v>0.3039577838727625</v>
      </c>
      <c r="N29" s="85">
        <v>53692529</v>
      </c>
      <c r="O29" s="86">
        <v>6467857</v>
      </c>
      <c r="P29" s="86">
        <f t="shared" si="4"/>
        <v>60160386</v>
      </c>
      <c r="Q29" s="104">
        <f t="shared" si="5"/>
        <v>0.17840193500566814</v>
      </c>
      <c r="R29" s="85">
        <v>38860942</v>
      </c>
      <c r="S29" s="86">
        <v>2226898</v>
      </c>
      <c r="T29" s="86">
        <f t="shared" si="6"/>
        <v>41087840</v>
      </c>
      <c r="U29" s="104">
        <f t="shared" si="7"/>
        <v>0.137276973663874</v>
      </c>
      <c r="V29" s="85">
        <v>45311391</v>
      </c>
      <c r="W29" s="86">
        <v>10449840</v>
      </c>
      <c r="X29" s="86">
        <f t="shared" si="8"/>
        <v>55761231</v>
      </c>
      <c r="Y29" s="104">
        <f t="shared" si="9"/>
        <v>0.18630166588100508</v>
      </c>
      <c r="Z29" s="85">
        <f t="shared" si="10"/>
        <v>232637669</v>
      </c>
      <c r="AA29" s="86">
        <f t="shared" si="11"/>
        <v>26871896</v>
      </c>
      <c r="AB29" s="86">
        <f t="shared" si="12"/>
        <v>259509565</v>
      </c>
      <c r="AC29" s="104">
        <f t="shared" si="13"/>
        <v>0.8670372480039934</v>
      </c>
      <c r="AD29" s="85">
        <v>24594322</v>
      </c>
      <c r="AE29" s="86">
        <v>2734585</v>
      </c>
      <c r="AF29" s="86">
        <f t="shared" si="14"/>
        <v>27328907</v>
      </c>
      <c r="AG29" s="86">
        <v>340252369</v>
      </c>
      <c r="AH29" s="86">
        <v>297485717</v>
      </c>
      <c r="AI29" s="87">
        <v>133656710</v>
      </c>
      <c r="AJ29" s="124">
        <f t="shared" si="15"/>
        <v>0.4492878224469513</v>
      </c>
      <c r="AK29" s="125">
        <f t="shared" si="16"/>
        <v>1.040375452995614</v>
      </c>
    </row>
    <row r="30" spans="1:37" ht="12.75">
      <c r="A30" s="62" t="s">
        <v>97</v>
      </c>
      <c r="B30" s="63" t="s">
        <v>133</v>
      </c>
      <c r="C30" s="64" t="s">
        <v>134</v>
      </c>
      <c r="D30" s="85">
        <v>183573627</v>
      </c>
      <c r="E30" s="86">
        <v>58055709</v>
      </c>
      <c r="F30" s="87">
        <f t="shared" si="0"/>
        <v>241629336</v>
      </c>
      <c r="G30" s="85">
        <v>183573627</v>
      </c>
      <c r="H30" s="86">
        <v>48732734</v>
      </c>
      <c r="I30" s="87">
        <f t="shared" si="1"/>
        <v>232306361</v>
      </c>
      <c r="J30" s="85">
        <v>3028807</v>
      </c>
      <c r="K30" s="86">
        <v>6058785</v>
      </c>
      <c r="L30" s="86">
        <f t="shared" si="2"/>
        <v>9087592</v>
      </c>
      <c r="M30" s="104">
        <f t="shared" si="3"/>
        <v>0.03760963859123463</v>
      </c>
      <c r="N30" s="85">
        <v>54334066</v>
      </c>
      <c r="O30" s="86">
        <v>9405769</v>
      </c>
      <c r="P30" s="86">
        <f t="shared" si="4"/>
        <v>63739835</v>
      </c>
      <c r="Q30" s="104">
        <f t="shared" si="5"/>
        <v>0.2637917897518868</v>
      </c>
      <c r="R30" s="85">
        <v>41504495</v>
      </c>
      <c r="S30" s="86">
        <v>6059807</v>
      </c>
      <c r="T30" s="86">
        <f t="shared" si="6"/>
        <v>47564302</v>
      </c>
      <c r="U30" s="104">
        <f t="shared" si="7"/>
        <v>0.20474816873395904</v>
      </c>
      <c r="V30" s="85">
        <v>3310444</v>
      </c>
      <c r="W30" s="86">
        <v>18881042</v>
      </c>
      <c r="X30" s="86">
        <f t="shared" si="8"/>
        <v>22191486</v>
      </c>
      <c r="Y30" s="104">
        <f t="shared" si="9"/>
        <v>0.09552681168295689</v>
      </c>
      <c r="Z30" s="85">
        <f t="shared" si="10"/>
        <v>102177812</v>
      </c>
      <c r="AA30" s="86">
        <f t="shared" si="11"/>
        <v>40405403</v>
      </c>
      <c r="AB30" s="86">
        <f t="shared" si="12"/>
        <v>142583215</v>
      </c>
      <c r="AC30" s="104">
        <f t="shared" si="13"/>
        <v>0.6137723236945716</v>
      </c>
      <c r="AD30" s="85">
        <v>0</v>
      </c>
      <c r="AE30" s="86">
        <v>10080651</v>
      </c>
      <c r="AF30" s="86">
        <f t="shared" si="14"/>
        <v>10080651</v>
      </c>
      <c r="AG30" s="86">
        <v>213328046</v>
      </c>
      <c r="AH30" s="86">
        <v>213328046</v>
      </c>
      <c r="AI30" s="87">
        <v>127049853</v>
      </c>
      <c r="AJ30" s="124">
        <f t="shared" si="15"/>
        <v>0.5955609465433345</v>
      </c>
      <c r="AK30" s="125">
        <f t="shared" si="16"/>
        <v>1.2013941361525164</v>
      </c>
    </row>
    <row r="31" spans="1:37" ht="12.75">
      <c r="A31" s="62" t="s">
        <v>97</v>
      </c>
      <c r="B31" s="63" t="s">
        <v>135</v>
      </c>
      <c r="C31" s="64" t="s">
        <v>136</v>
      </c>
      <c r="D31" s="85">
        <v>155332869</v>
      </c>
      <c r="E31" s="86">
        <v>60553600</v>
      </c>
      <c r="F31" s="87">
        <f t="shared" si="0"/>
        <v>215886469</v>
      </c>
      <c r="G31" s="85">
        <v>167385617</v>
      </c>
      <c r="H31" s="86">
        <v>47101546</v>
      </c>
      <c r="I31" s="87">
        <f t="shared" si="1"/>
        <v>214487163</v>
      </c>
      <c r="J31" s="85">
        <v>56374921</v>
      </c>
      <c r="K31" s="86">
        <v>1868190</v>
      </c>
      <c r="L31" s="86">
        <f t="shared" si="2"/>
        <v>58243111</v>
      </c>
      <c r="M31" s="104">
        <f t="shared" si="3"/>
        <v>0.2697858335901543</v>
      </c>
      <c r="N31" s="85">
        <v>52269578</v>
      </c>
      <c r="O31" s="86">
        <v>16464093</v>
      </c>
      <c r="P31" s="86">
        <f t="shared" si="4"/>
        <v>68733671</v>
      </c>
      <c r="Q31" s="104">
        <f t="shared" si="5"/>
        <v>0.31837878176607726</v>
      </c>
      <c r="R31" s="85">
        <v>40813424</v>
      </c>
      <c r="S31" s="86">
        <v>5628742</v>
      </c>
      <c r="T31" s="86">
        <f t="shared" si="6"/>
        <v>46442166</v>
      </c>
      <c r="U31" s="104">
        <f t="shared" si="7"/>
        <v>0.2165265526869783</v>
      </c>
      <c r="V31" s="85">
        <v>3394422</v>
      </c>
      <c r="W31" s="86">
        <v>2999724</v>
      </c>
      <c r="X31" s="86">
        <f t="shared" si="8"/>
        <v>6394146</v>
      </c>
      <c r="Y31" s="104">
        <f t="shared" si="9"/>
        <v>0.029811322554534416</v>
      </c>
      <c r="Z31" s="85">
        <f t="shared" si="10"/>
        <v>152852345</v>
      </c>
      <c r="AA31" s="86">
        <f t="shared" si="11"/>
        <v>26960749</v>
      </c>
      <c r="AB31" s="86">
        <f t="shared" si="12"/>
        <v>179813094</v>
      </c>
      <c r="AC31" s="104">
        <f t="shared" si="13"/>
        <v>0.8383396539213864</v>
      </c>
      <c r="AD31" s="85">
        <v>8844420</v>
      </c>
      <c r="AE31" s="86">
        <v>13613830</v>
      </c>
      <c r="AF31" s="86">
        <f t="shared" si="14"/>
        <v>22458250</v>
      </c>
      <c r="AG31" s="86">
        <v>194926044</v>
      </c>
      <c r="AH31" s="86">
        <v>197184999</v>
      </c>
      <c r="AI31" s="87">
        <v>182192996</v>
      </c>
      <c r="AJ31" s="124">
        <f t="shared" si="15"/>
        <v>0.9239698604050504</v>
      </c>
      <c r="AK31" s="125">
        <f t="shared" si="16"/>
        <v>-0.7152874333485468</v>
      </c>
    </row>
    <row r="32" spans="1:37" ht="12.75">
      <c r="A32" s="62" t="s">
        <v>97</v>
      </c>
      <c r="B32" s="63" t="s">
        <v>137</v>
      </c>
      <c r="C32" s="64" t="s">
        <v>138</v>
      </c>
      <c r="D32" s="85">
        <v>183898891</v>
      </c>
      <c r="E32" s="86">
        <v>72079000</v>
      </c>
      <c r="F32" s="87">
        <f t="shared" si="0"/>
        <v>255977891</v>
      </c>
      <c r="G32" s="85">
        <v>265876122</v>
      </c>
      <c r="H32" s="86">
        <v>85938113</v>
      </c>
      <c r="I32" s="87">
        <f t="shared" si="1"/>
        <v>351814235</v>
      </c>
      <c r="J32" s="85">
        <v>69749280</v>
      </c>
      <c r="K32" s="86">
        <v>2487562</v>
      </c>
      <c r="L32" s="86">
        <f t="shared" si="2"/>
        <v>72236842</v>
      </c>
      <c r="M32" s="104">
        <f t="shared" si="3"/>
        <v>0.28219953574037376</v>
      </c>
      <c r="N32" s="85">
        <v>53826788</v>
      </c>
      <c r="O32" s="86">
        <v>14176855</v>
      </c>
      <c r="P32" s="86">
        <f t="shared" si="4"/>
        <v>68003643</v>
      </c>
      <c r="Q32" s="104">
        <f t="shared" si="5"/>
        <v>0.2656621739257942</v>
      </c>
      <c r="R32" s="85">
        <v>39399643</v>
      </c>
      <c r="S32" s="86">
        <v>20374634</v>
      </c>
      <c r="T32" s="86">
        <f t="shared" si="6"/>
        <v>59774277</v>
      </c>
      <c r="U32" s="104">
        <f t="shared" si="7"/>
        <v>0.16990295176657647</v>
      </c>
      <c r="V32" s="85">
        <v>8841970</v>
      </c>
      <c r="W32" s="86">
        <v>12636618</v>
      </c>
      <c r="X32" s="86">
        <f t="shared" si="8"/>
        <v>21478588</v>
      </c>
      <c r="Y32" s="104">
        <f t="shared" si="9"/>
        <v>0.0610509350197271</v>
      </c>
      <c r="Z32" s="85">
        <f t="shared" si="10"/>
        <v>171817681</v>
      </c>
      <c r="AA32" s="86">
        <f t="shared" si="11"/>
        <v>49675669</v>
      </c>
      <c r="AB32" s="86">
        <f t="shared" si="12"/>
        <v>221493350</v>
      </c>
      <c r="AC32" s="104">
        <f t="shared" si="13"/>
        <v>0.6295747242859573</v>
      </c>
      <c r="AD32" s="85">
        <v>9568796</v>
      </c>
      <c r="AE32" s="86">
        <v>26541104</v>
      </c>
      <c r="AF32" s="86">
        <f t="shared" si="14"/>
        <v>36109900</v>
      </c>
      <c r="AG32" s="86">
        <v>231088800</v>
      </c>
      <c r="AH32" s="86">
        <v>271544228</v>
      </c>
      <c r="AI32" s="87">
        <v>202770109</v>
      </c>
      <c r="AJ32" s="124">
        <f t="shared" si="15"/>
        <v>0.7467295861652415</v>
      </c>
      <c r="AK32" s="125">
        <f t="shared" si="16"/>
        <v>-0.405188383241161</v>
      </c>
    </row>
    <row r="33" spans="1:37" ht="12.75">
      <c r="A33" s="62" t="s">
        <v>97</v>
      </c>
      <c r="B33" s="63" t="s">
        <v>139</v>
      </c>
      <c r="C33" s="64" t="s">
        <v>140</v>
      </c>
      <c r="D33" s="85">
        <v>92320744</v>
      </c>
      <c r="E33" s="86">
        <v>19212000</v>
      </c>
      <c r="F33" s="87">
        <f t="shared" si="0"/>
        <v>111532744</v>
      </c>
      <c r="G33" s="85">
        <v>92320744</v>
      </c>
      <c r="H33" s="86">
        <v>19212000</v>
      </c>
      <c r="I33" s="87">
        <f t="shared" si="1"/>
        <v>111532744</v>
      </c>
      <c r="J33" s="85">
        <v>32927216</v>
      </c>
      <c r="K33" s="86">
        <v>12523783</v>
      </c>
      <c r="L33" s="86">
        <f t="shared" si="2"/>
        <v>45450999</v>
      </c>
      <c r="M33" s="104">
        <f t="shared" si="3"/>
        <v>0.40751260454956617</v>
      </c>
      <c r="N33" s="85">
        <v>25475707</v>
      </c>
      <c r="O33" s="86">
        <v>5495842</v>
      </c>
      <c r="P33" s="86">
        <f t="shared" si="4"/>
        <v>30971549</v>
      </c>
      <c r="Q33" s="104">
        <f t="shared" si="5"/>
        <v>0.2776901911424326</v>
      </c>
      <c r="R33" s="85">
        <v>15511950</v>
      </c>
      <c r="S33" s="86">
        <v>147130</v>
      </c>
      <c r="T33" s="86">
        <f t="shared" si="6"/>
        <v>15659080</v>
      </c>
      <c r="U33" s="104">
        <f t="shared" si="7"/>
        <v>0.14039894867107366</v>
      </c>
      <c r="V33" s="85">
        <v>2133071</v>
      </c>
      <c r="W33" s="86">
        <v>2383402</v>
      </c>
      <c r="X33" s="86">
        <f t="shared" si="8"/>
        <v>4516473</v>
      </c>
      <c r="Y33" s="104">
        <f t="shared" si="9"/>
        <v>0.04049459233245441</v>
      </c>
      <c r="Z33" s="85">
        <f t="shared" si="10"/>
        <v>76047944</v>
      </c>
      <c r="AA33" s="86">
        <f t="shared" si="11"/>
        <v>20550157</v>
      </c>
      <c r="AB33" s="86">
        <f t="shared" si="12"/>
        <v>96598101</v>
      </c>
      <c r="AC33" s="104">
        <f t="shared" si="13"/>
        <v>0.8660963366955269</v>
      </c>
      <c r="AD33" s="85">
        <v>5615597</v>
      </c>
      <c r="AE33" s="86">
        <v>4262070</v>
      </c>
      <c r="AF33" s="86">
        <f t="shared" si="14"/>
        <v>9877667</v>
      </c>
      <c r="AG33" s="86">
        <v>124149534</v>
      </c>
      <c r="AH33" s="86">
        <v>124149534</v>
      </c>
      <c r="AI33" s="87">
        <v>116280842</v>
      </c>
      <c r="AJ33" s="124">
        <f t="shared" si="15"/>
        <v>0.9366192385385836</v>
      </c>
      <c r="AK33" s="125">
        <f t="shared" si="16"/>
        <v>-0.5427591353302353</v>
      </c>
    </row>
    <row r="34" spans="1:37" ht="12.75">
      <c r="A34" s="62" t="s">
        <v>97</v>
      </c>
      <c r="B34" s="63" t="s">
        <v>141</v>
      </c>
      <c r="C34" s="64" t="s">
        <v>142</v>
      </c>
      <c r="D34" s="85">
        <v>663964115</v>
      </c>
      <c r="E34" s="86">
        <v>61196000</v>
      </c>
      <c r="F34" s="87">
        <f t="shared" si="0"/>
        <v>725160115</v>
      </c>
      <c r="G34" s="85">
        <v>617476998</v>
      </c>
      <c r="H34" s="86">
        <v>24227469</v>
      </c>
      <c r="I34" s="87">
        <f t="shared" si="1"/>
        <v>641704467</v>
      </c>
      <c r="J34" s="85">
        <v>604781614</v>
      </c>
      <c r="K34" s="86">
        <v>961698</v>
      </c>
      <c r="L34" s="86">
        <f t="shared" si="2"/>
        <v>605743312</v>
      </c>
      <c r="M34" s="104">
        <f t="shared" si="3"/>
        <v>0.8353235367888373</v>
      </c>
      <c r="N34" s="85">
        <v>41687597</v>
      </c>
      <c r="O34" s="86">
        <v>14385496</v>
      </c>
      <c r="P34" s="86">
        <f t="shared" si="4"/>
        <v>56073093</v>
      </c>
      <c r="Q34" s="104">
        <f t="shared" si="5"/>
        <v>0.07732512012191955</v>
      </c>
      <c r="R34" s="85">
        <v>252990291</v>
      </c>
      <c r="S34" s="86">
        <v>5576410</v>
      </c>
      <c r="T34" s="86">
        <f t="shared" si="6"/>
        <v>258566701</v>
      </c>
      <c r="U34" s="104">
        <f t="shared" si="7"/>
        <v>0.40293735558490357</v>
      </c>
      <c r="V34" s="85">
        <v>2681371</v>
      </c>
      <c r="W34" s="86">
        <v>33698683</v>
      </c>
      <c r="X34" s="86">
        <f t="shared" si="8"/>
        <v>36380054</v>
      </c>
      <c r="Y34" s="104">
        <f t="shared" si="9"/>
        <v>0.05669284829834292</v>
      </c>
      <c r="Z34" s="85">
        <f t="shared" si="10"/>
        <v>902140873</v>
      </c>
      <c r="AA34" s="86">
        <f t="shared" si="11"/>
        <v>54622287</v>
      </c>
      <c r="AB34" s="86">
        <f t="shared" si="12"/>
        <v>956763160</v>
      </c>
      <c r="AC34" s="104">
        <f t="shared" si="13"/>
        <v>1.490971637571599</v>
      </c>
      <c r="AD34" s="85">
        <v>195464012</v>
      </c>
      <c r="AE34" s="86">
        <v>15261261</v>
      </c>
      <c r="AF34" s="86">
        <f t="shared" si="14"/>
        <v>210725273</v>
      </c>
      <c r="AG34" s="86">
        <v>735736971</v>
      </c>
      <c r="AH34" s="86">
        <v>673452771</v>
      </c>
      <c r="AI34" s="87">
        <v>2429104987</v>
      </c>
      <c r="AJ34" s="124">
        <f t="shared" si="15"/>
        <v>3.606941854872849</v>
      </c>
      <c r="AK34" s="125">
        <f t="shared" si="16"/>
        <v>-0.8273578983570709</v>
      </c>
    </row>
    <row r="35" spans="1:37" ht="12.75">
      <c r="A35" s="62" t="s">
        <v>112</v>
      </c>
      <c r="B35" s="63" t="s">
        <v>143</v>
      </c>
      <c r="C35" s="64" t="s">
        <v>144</v>
      </c>
      <c r="D35" s="85">
        <v>937496492</v>
      </c>
      <c r="E35" s="86">
        <v>551919198</v>
      </c>
      <c r="F35" s="87">
        <f t="shared" si="0"/>
        <v>1489415690</v>
      </c>
      <c r="G35" s="85">
        <v>943696492</v>
      </c>
      <c r="H35" s="86">
        <v>631350827</v>
      </c>
      <c r="I35" s="87">
        <f t="shared" si="1"/>
        <v>1575047319</v>
      </c>
      <c r="J35" s="85">
        <v>308638231</v>
      </c>
      <c r="K35" s="86">
        <v>31295269</v>
      </c>
      <c r="L35" s="86">
        <f t="shared" si="2"/>
        <v>339933500</v>
      </c>
      <c r="M35" s="104">
        <f t="shared" si="3"/>
        <v>0.22823279107527059</v>
      </c>
      <c r="N35" s="85">
        <v>287130415</v>
      </c>
      <c r="O35" s="86">
        <v>132453143</v>
      </c>
      <c r="P35" s="86">
        <f t="shared" si="4"/>
        <v>419583558</v>
      </c>
      <c r="Q35" s="104">
        <f t="shared" si="5"/>
        <v>0.28171017723064273</v>
      </c>
      <c r="R35" s="85">
        <v>267332674</v>
      </c>
      <c r="S35" s="86">
        <v>43095556</v>
      </c>
      <c r="T35" s="86">
        <f t="shared" si="6"/>
        <v>310428230</v>
      </c>
      <c r="U35" s="104">
        <f t="shared" si="7"/>
        <v>0.19709136751338452</v>
      </c>
      <c r="V35" s="85">
        <v>146265627</v>
      </c>
      <c r="W35" s="86">
        <v>103242551</v>
      </c>
      <c r="X35" s="86">
        <f t="shared" si="8"/>
        <v>249508178</v>
      </c>
      <c r="Y35" s="104">
        <f t="shared" si="9"/>
        <v>0.15841313145970315</v>
      </c>
      <c r="Z35" s="85">
        <f t="shared" si="10"/>
        <v>1009366947</v>
      </c>
      <c r="AA35" s="86">
        <f t="shared" si="11"/>
        <v>310086519</v>
      </c>
      <c r="AB35" s="86">
        <f t="shared" si="12"/>
        <v>1319453466</v>
      </c>
      <c r="AC35" s="104">
        <f t="shared" si="13"/>
        <v>0.8377230639887842</v>
      </c>
      <c r="AD35" s="85">
        <v>134787274</v>
      </c>
      <c r="AE35" s="86">
        <v>181821050</v>
      </c>
      <c r="AF35" s="86">
        <f t="shared" si="14"/>
        <v>316608324</v>
      </c>
      <c r="AG35" s="86">
        <v>1650647579</v>
      </c>
      <c r="AH35" s="86">
        <v>1608574404</v>
      </c>
      <c r="AI35" s="87">
        <v>1386656866</v>
      </c>
      <c r="AJ35" s="124">
        <f t="shared" si="15"/>
        <v>0.8620408621148244</v>
      </c>
      <c r="AK35" s="125">
        <f t="shared" si="16"/>
        <v>-0.21193424465997301</v>
      </c>
    </row>
    <row r="36" spans="1:37" ht="16.5">
      <c r="A36" s="65"/>
      <c r="B36" s="66" t="s">
        <v>145</v>
      </c>
      <c r="C36" s="67"/>
      <c r="D36" s="88">
        <f>SUM(D29:D35)</f>
        <v>2511141260</v>
      </c>
      <c r="E36" s="89">
        <f>SUM(E29:E35)</f>
        <v>865679222</v>
      </c>
      <c r="F36" s="90">
        <f t="shared" si="0"/>
        <v>3376820482</v>
      </c>
      <c r="G36" s="88">
        <f>SUM(G29:G35)</f>
        <v>2564884122</v>
      </c>
      <c r="H36" s="89">
        <f>SUM(H29:H35)</f>
        <v>861314299</v>
      </c>
      <c r="I36" s="90">
        <f t="shared" si="1"/>
        <v>3426198421</v>
      </c>
      <c r="J36" s="88">
        <f>SUM(J29:J35)</f>
        <v>1170272876</v>
      </c>
      <c r="K36" s="89">
        <f>SUM(K29:K35)</f>
        <v>62922588</v>
      </c>
      <c r="L36" s="89">
        <f t="shared" si="2"/>
        <v>1233195464</v>
      </c>
      <c r="M36" s="105">
        <f t="shared" si="3"/>
        <v>0.3651942620502028</v>
      </c>
      <c r="N36" s="88">
        <f>SUM(N29:N35)</f>
        <v>568416680</v>
      </c>
      <c r="O36" s="89">
        <f>SUM(O29:O35)</f>
        <v>198849055</v>
      </c>
      <c r="P36" s="89">
        <f t="shared" si="4"/>
        <v>767265735</v>
      </c>
      <c r="Q36" s="105">
        <f t="shared" si="5"/>
        <v>0.2272154350786125</v>
      </c>
      <c r="R36" s="88">
        <f>SUM(R29:R35)</f>
        <v>696413419</v>
      </c>
      <c r="S36" s="89">
        <f>SUM(S29:S35)</f>
        <v>83109177</v>
      </c>
      <c r="T36" s="89">
        <f t="shared" si="6"/>
        <v>779522596</v>
      </c>
      <c r="U36" s="105">
        <f t="shared" si="7"/>
        <v>0.22751822872315777</v>
      </c>
      <c r="V36" s="88">
        <f>SUM(V29:V35)</f>
        <v>211938296</v>
      </c>
      <c r="W36" s="89">
        <f>SUM(W29:W35)</f>
        <v>184291860</v>
      </c>
      <c r="X36" s="89">
        <f t="shared" si="8"/>
        <v>396230156</v>
      </c>
      <c r="Y36" s="105">
        <f t="shared" si="9"/>
        <v>0.11564717138721721</v>
      </c>
      <c r="Z36" s="88">
        <f t="shared" si="10"/>
        <v>2647041271</v>
      </c>
      <c r="AA36" s="89">
        <f t="shared" si="11"/>
        <v>529172680</v>
      </c>
      <c r="AB36" s="89">
        <f t="shared" si="12"/>
        <v>3176213951</v>
      </c>
      <c r="AC36" s="105">
        <f t="shared" si="13"/>
        <v>0.9270373634907468</v>
      </c>
      <c r="AD36" s="88">
        <f>SUM(AD29:AD35)</f>
        <v>378874421</v>
      </c>
      <c r="AE36" s="89">
        <f>SUM(AE29:AE35)</f>
        <v>254314551</v>
      </c>
      <c r="AF36" s="89">
        <f t="shared" si="14"/>
        <v>633188972</v>
      </c>
      <c r="AG36" s="89">
        <f>SUM(AG29:AG35)</f>
        <v>3490129343</v>
      </c>
      <c r="AH36" s="89">
        <f>SUM(AH29:AH35)</f>
        <v>3385719699</v>
      </c>
      <c r="AI36" s="90">
        <f>SUM(AI29:AI35)</f>
        <v>4577712363</v>
      </c>
      <c r="AJ36" s="126">
        <f t="shared" si="15"/>
        <v>1.3520647808949053</v>
      </c>
      <c r="AK36" s="127">
        <f t="shared" si="16"/>
        <v>-0.37423080072215786</v>
      </c>
    </row>
    <row r="37" spans="1:37" ht="12.75">
      <c r="A37" s="62" t="s">
        <v>97</v>
      </c>
      <c r="B37" s="63" t="s">
        <v>146</v>
      </c>
      <c r="C37" s="64" t="s">
        <v>147</v>
      </c>
      <c r="D37" s="85">
        <v>277117004</v>
      </c>
      <c r="E37" s="86">
        <v>86897353</v>
      </c>
      <c r="F37" s="87">
        <f t="shared" si="0"/>
        <v>364014357</v>
      </c>
      <c r="G37" s="85">
        <v>285363328</v>
      </c>
      <c r="H37" s="86">
        <v>88150579</v>
      </c>
      <c r="I37" s="87">
        <f t="shared" si="1"/>
        <v>373513907</v>
      </c>
      <c r="J37" s="85">
        <v>92161061</v>
      </c>
      <c r="K37" s="86">
        <v>2366718</v>
      </c>
      <c r="L37" s="86">
        <f t="shared" si="2"/>
        <v>94527779</v>
      </c>
      <c r="M37" s="104">
        <f t="shared" si="3"/>
        <v>0.25968145811347765</v>
      </c>
      <c r="N37" s="85">
        <v>65333052</v>
      </c>
      <c r="O37" s="86">
        <v>19855542</v>
      </c>
      <c r="P37" s="86">
        <f t="shared" si="4"/>
        <v>85188594</v>
      </c>
      <c r="Q37" s="104">
        <f t="shared" si="5"/>
        <v>0.23402536840051064</v>
      </c>
      <c r="R37" s="85">
        <v>97410163</v>
      </c>
      <c r="S37" s="86">
        <v>8525461</v>
      </c>
      <c r="T37" s="86">
        <f t="shared" si="6"/>
        <v>105935624</v>
      </c>
      <c r="U37" s="104">
        <f t="shared" si="7"/>
        <v>0.2836189550500458</v>
      </c>
      <c r="V37" s="85">
        <v>17626937</v>
      </c>
      <c r="W37" s="86">
        <v>26313702</v>
      </c>
      <c r="X37" s="86">
        <f t="shared" si="8"/>
        <v>43940639</v>
      </c>
      <c r="Y37" s="104">
        <f t="shared" si="9"/>
        <v>0.11764123952685918</v>
      </c>
      <c r="Z37" s="85">
        <f t="shared" si="10"/>
        <v>272531213</v>
      </c>
      <c r="AA37" s="86">
        <f t="shared" si="11"/>
        <v>57061423</v>
      </c>
      <c r="AB37" s="86">
        <f t="shared" si="12"/>
        <v>329592636</v>
      </c>
      <c r="AC37" s="104">
        <f t="shared" si="13"/>
        <v>0.8824106139641007</v>
      </c>
      <c r="AD37" s="85">
        <v>11887102</v>
      </c>
      <c r="AE37" s="86">
        <v>34831765</v>
      </c>
      <c r="AF37" s="86">
        <f t="shared" si="14"/>
        <v>46718867</v>
      </c>
      <c r="AG37" s="86">
        <v>435098558</v>
      </c>
      <c r="AH37" s="86">
        <v>445066698</v>
      </c>
      <c r="AI37" s="87">
        <v>219208531</v>
      </c>
      <c r="AJ37" s="124">
        <f t="shared" si="15"/>
        <v>0.49252961856067695</v>
      </c>
      <c r="AK37" s="125">
        <f t="shared" si="16"/>
        <v>-0.059466938699519356</v>
      </c>
    </row>
    <row r="38" spans="1:37" ht="12.75">
      <c r="A38" s="62" t="s">
        <v>97</v>
      </c>
      <c r="B38" s="63" t="s">
        <v>148</v>
      </c>
      <c r="C38" s="64" t="s">
        <v>149</v>
      </c>
      <c r="D38" s="85">
        <v>224204057</v>
      </c>
      <c r="E38" s="86">
        <v>77567250</v>
      </c>
      <c r="F38" s="87">
        <f t="shared" si="0"/>
        <v>301771307</v>
      </c>
      <c r="G38" s="85">
        <v>227778788</v>
      </c>
      <c r="H38" s="86">
        <v>79894984</v>
      </c>
      <c r="I38" s="87">
        <f t="shared" si="1"/>
        <v>307673772</v>
      </c>
      <c r="J38" s="85">
        <v>86073001</v>
      </c>
      <c r="K38" s="86">
        <v>2759024</v>
      </c>
      <c r="L38" s="86">
        <f t="shared" si="2"/>
        <v>88832025</v>
      </c>
      <c r="M38" s="104">
        <f t="shared" si="3"/>
        <v>0.29436869224945894</v>
      </c>
      <c r="N38" s="85">
        <v>63031158</v>
      </c>
      <c r="O38" s="86">
        <v>20954038</v>
      </c>
      <c r="P38" s="86">
        <f t="shared" si="4"/>
        <v>83985196</v>
      </c>
      <c r="Q38" s="104">
        <f t="shared" si="5"/>
        <v>0.27830742702121775</v>
      </c>
      <c r="R38" s="85">
        <v>55352169</v>
      </c>
      <c r="S38" s="86">
        <v>10686827</v>
      </c>
      <c r="T38" s="86">
        <f t="shared" si="6"/>
        <v>66038996</v>
      </c>
      <c r="U38" s="104">
        <f t="shared" si="7"/>
        <v>0.21463966710818627</v>
      </c>
      <c r="V38" s="85">
        <v>30636339</v>
      </c>
      <c r="W38" s="86">
        <v>20565041</v>
      </c>
      <c r="X38" s="86">
        <f t="shared" si="8"/>
        <v>51201380</v>
      </c>
      <c r="Y38" s="104">
        <f t="shared" si="9"/>
        <v>0.16641450997649548</v>
      </c>
      <c r="Z38" s="85">
        <f t="shared" si="10"/>
        <v>235092667</v>
      </c>
      <c r="AA38" s="86">
        <f t="shared" si="11"/>
        <v>54964930</v>
      </c>
      <c r="AB38" s="86">
        <f t="shared" si="12"/>
        <v>290057597</v>
      </c>
      <c r="AC38" s="104">
        <f t="shared" si="13"/>
        <v>0.9427439820902251</v>
      </c>
      <c r="AD38" s="85">
        <v>13649018</v>
      </c>
      <c r="AE38" s="86">
        <v>13455309</v>
      </c>
      <c r="AF38" s="86">
        <f t="shared" si="14"/>
        <v>27104327</v>
      </c>
      <c r="AG38" s="86">
        <v>285530445</v>
      </c>
      <c r="AH38" s="86">
        <v>287292600</v>
      </c>
      <c r="AI38" s="87">
        <v>258834608</v>
      </c>
      <c r="AJ38" s="124">
        <f t="shared" si="15"/>
        <v>0.9009442220231221</v>
      </c>
      <c r="AK38" s="125">
        <f t="shared" si="16"/>
        <v>0.8890481951461109</v>
      </c>
    </row>
    <row r="39" spans="1:37" ht="12.75">
      <c r="A39" s="62" t="s">
        <v>97</v>
      </c>
      <c r="B39" s="63" t="s">
        <v>150</v>
      </c>
      <c r="C39" s="64" t="s">
        <v>151</v>
      </c>
      <c r="D39" s="85">
        <v>256335562</v>
      </c>
      <c r="E39" s="86">
        <v>25601000</v>
      </c>
      <c r="F39" s="87">
        <f t="shared" si="0"/>
        <v>281936562</v>
      </c>
      <c r="G39" s="85">
        <v>256335562</v>
      </c>
      <c r="H39" s="86">
        <v>25601000</v>
      </c>
      <c r="I39" s="87">
        <f t="shared" si="1"/>
        <v>281936562</v>
      </c>
      <c r="J39" s="85">
        <v>64826918</v>
      </c>
      <c r="K39" s="86">
        <v>0</v>
      </c>
      <c r="L39" s="86">
        <f t="shared" si="2"/>
        <v>64826918</v>
      </c>
      <c r="M39" s="104">
        <f t="shared" si="3"/>
        <v>0.2299344134018347</v>
      </c>
      <c r="N39" s="85">
        <v>48262262</v>
      </c>
      <c r="O39" s="86">
        <v>9557911</v>
      </c>
      <c r="P39" s="86">
        <f t="shared" si="4"/>
        <v>57820173</v>
      </c>
      <c r="Q39" s="104">
        <f t="shared" si="5"/>
        <v>0.2050822092382612</v>
      </c>
      <c r="R39" s="85">
        <v>51051682</v>
      </c>
      <c r="S39" s="86">
        <v>1578490</v>
      </c>
      <c r="T39" s="86">
        <f t="shared" si="6"/>
        <v>52630172</v>
      </c>
      <c r="U39" s="104">
        <f t="shared" si="7"/>
        <v>0.18667380926635546</v>
      </c>
      <c r="V39" s="85">
        <v>59661004</v>
      </c>
      <c r="W39" s="86">
        <v>4507739</v>
      </c>
      <c r="X39" s="86">
        <f t="shared" si="8"/>
        <v>64168743</v>
      </c>
      <c r="Y39" s="104">
        <f t="shared" si="9"/>
        <v>0.2275999343426767</v>
      </c>
      <c r="Z39" s="85">
        <f t="shared" si="10"/>
        <v>223801866</v>
      </c>
      <c r="AA39" s="86">
        <f t="shared" si="11"/>
        <v>15644140</v>
      </c>
      <c r="AB39" s="86">
        <f t="shared" si="12"/>
        <v>239446006</v>
      </c>
      <c r="AC39" s="104">
        <f t="shared" si="13"/>
        <v>0.849290366249128</v>
      </c>
      <c r="AD39" s="85">
        <v>38952454</v>
      </c>
      <c r="AE39" s="86">
        <v>2688516</v>
      </c>
      <c r="AF39" s="86">
        <f t="shared" si="14"/>
        <v>41640970</v>
      </c>
      <c r="AG39" s="86">
        <v>256511796</v>
      </c>
      <c r="AH39" s="86">
        <v>266746546</v>
      </c>
      <c r="AI39" s="87">
        <v>229996681</v>
      </c>
      <c r="AJ39" s="124">
        <f t="shared" si="15"/>
        <v>0.8622292751262092</v>
      </c>
      <c r="AK39" s="125">
        <f t="shared" si="16"/>
        <v>0.5410001976418897</v>
      </c>
    </row>
    <row r="40" spans="1:37" ht="12.75">
      <c r="A40" s="62" t="s">
        <v>112</v>
      </c>
      <c r="B40" s="63" t="s">
        <v>152</v>
      </c>
      <c r="C40" s="64" t="s">
        <v>153</v>
      </c>
      <c r="D40" s="85">
        <v>559014947</v>
      </c>
      <c r="E40" s="86">
        <v>225522134</v>
      </c>
      <c r="F40" s="87">
        <f t="shared" si="0"/>
        <v>784537081</v>
      </c>
      <c r="G40" s="85">
        <v>571297163</v>
      </c>
      <c r="H40" s="86">
        <v>194838416</v>
      </c>
      <c r="I40" s="87">
        <f t="shared" si="1"/>
        <v>766135579</v>
      </c>
      <c r="J40" s="85">
        <v>65822064</v>
      </c>
      <c r="K40" s="86">
        <v>0</v>
      </c>
      <c r="L40" s="86">
        <f t="shared" si="2"/>
        <v>65822064</v>
      </c>
      <c r="M40" s="104">
        <f t="shared" si="3"/>
        <v>0.0838992389194667</v>
      </c>
      <c r="N40" s="85">
        <v>192514933</v>
      </c>
      <c r="O40" s="86">
        <v>0</v>
      </c>
      <c r="P40" s="86">
        <f t="shared" si="4"/>
        <v>192514933</v>
      </c>
      <c r="Q40" s="104">
        <f t="shared" si="5"/>
        <v>0.24538665878560303</v>
      </c>
      <c r="R40" s="85">
        <v>133529897</v>
      </c>
      <c r="S40" s="86">
        <v>67724986</v>
      </c>
      <c r="T40" s="86">
        <f t="shared" si="6"/>
        <v>201254883</v>
      </c>
      <c r="U40" s="104">
        <f t="shared" si="7"/>
        <v>0.2626883393963877</v>
      </c>
      <c r="V40" s="85">
        <v>119371592</v>
      </c>
      <c r="W40" s="86">
        <v>115679173</v>
      </c>
      <c r="X40" s="86">
        <f t="shared" si="8"/>
        <v>235050765</v>
      </c>
      <c r="Y40" s="104">
        <f t="shared" si="9"/>
        <v>0.306800482111535</v>
      </c>
      <c r="Z40" s="85">
        <f t="shared" si="10"/>
        <v>511238486</v>
      </c>
      <c r="AA40" s="86">
        <f t="shared" si="11"/>
        <v>183404159</v>
      </c>
      <c r="AB40" s="86">
        <f t="shared" si="12"/>
        <v>694642645</v>
      </c>
      <c r="AC40" s="104">
        <f t="shared" si="13"/>
        <v>0.9066837046083719</v>
      </c>
      <c r="AD40" s="85">
        <v>-36382281</v>
      </c>
      <c r="AE40" s="86">
        <v>39298346</v>
      </c>
      <c r="AF40" s="86">
        <f t="shared" si="14"/>
        <v>2916065</v>
      </c>
      <c r="AG40" s="86">
        <v>767893982</v>
      </c>
      <c r="AH40" s="86">
        <v>832432335</v>
      </c>
      <c r="AI40" s="87">
        <v>540148619</v>
      </c>
      <c r="AJ40" s="124">
        <f t="shared" si="15"/>
        <v>0.6488799104614311</v>
      </c>
      <c r="AK40" s="125">
        <f t="shared" si="16"/>
        <v>79.60546146948028</v>
      </c>
    </row>
    <row r="41" spans="1:37" ht="16.5">
      <c r="A41" s="65"/>
      <c r="B41" s="66" t="s">
        <v>154</v>
      </c>
      <c r="C41" s="67"/>
      <c r="D41" s="88">
        <f>SUM(D37:D40)</f>
        <v>1316671570</v>
      </c>
      <c r="E41" s="89">
        <f>SUM(E37:E40)</f>
        <v>415587737</v>
      </c>
      <c r="F41" s="90">
        <f t="shared" si="0"/>
        <v>1732259307</v>
      </c>
      <c r="G41" s="88">
        <f>SUM(G37:G40)</f>
        <v>1340774841</v>
      </c>
      <c r="H41" s="89">
        <f>SUM(H37:H40)</f>
        <v>388484979</v>
      </c>
      <c r="I41" s="90">
        <f t="shared" si="1"/>
        <v>1729259820</v>
      </c>
      <c r="J41" s="88">
        <f>SUM(J37:J40)</f>
        <v>308883044</v>
      </c>
      <c r="K41" s="89">
        <f>SUM(K37:K40)</f>
        <v>5125742</v>
      </c>
      <c r="L41" s="89">
        <f t="shared" si="2"/>
        <v>314008786</v>
      </c>
      <c r="M41" s="105">
        <f t="shared" si="3"/>
        <v>0.18127123620066657</v>
      </c>
      <c r="N41" s="88">
        <f>SUM(N37:N40)</f>
        <v>369141405</v>
      </c>
      <c r="O41" s="89">
        <f>SUM(O37:O40)</f>
        <v>50367491</v>
      </c>
      <c r="P41" s="89">
        <f t="shared" si="4"/>
        <v>419508896</v>
      </c>
      <c r="Q41" s="105">
        <f t="shared" si="5"/>
        <v>0.24217442175359027</v>
      </c>
      <c r="R41" s="88">
        <f>SUM(R37:R40)</f>
        <v>337343911</v>
      </c>
      <c r="S41" s="89">
        <f>SUM(S37:S40)</f>
        <v>88515764</v>
      </c>
      <c r="T41" s="89">
        <f t="shared" si="6"/>
        <v>425859675</v>
      </c>
      <c r="U41" s="105">
        <f t="shared" si="7"/>
        <v>0.24626702712609144</v>
      </c>
      <c r="V41" s="88">
        <f>SUM(V37:V40)</f>
        <v>227295872</v>
      </c>
      <c r="W41" s="89">
        <f>SUM(W37:W40)</f>
        <v>167065655</v>
      </c>
      <c r="X41" s="89">
        <f t="shared" si="8"/>
        <v>394361527</v>
      </c>
      <c r="Y41" s="105">
        <f t="shared" si="9"/>
        <v>0.22805221195736797</v>
      </c>
      <c r="Z41" s="88">
        <f t="shared" si="10"/>
        <v>1242664232</v>
      </c>
      <c r="AA41" s="89">
        <f t="shared" si="11"/>
        <v>311074652</v>
      </c>
      <c r="AB41" s="89">
        <f t="shared" si="12"/>
        <v>1553738884</v>
      </c>
      <c r="AC41" s="105">
        <f t="shared" si="13"/>
        <v>0.8984993845517095</v>
      </c>
      <c r="AD41" s="88">
        <f>SUM(AD37:AD40)</f>
        <v>28106293</v>
      </c>
      <c r="AE41" s="89">
        <f>SUM(AE37:AE40)</f>
        <v>90273936</v>
      </c>
      <c r="AF41" s="89">
        <f t="shared" si="14"/>
        <v>118380229</v>
      </c>
      <c r="AG41" s="89">
        <f>SUM(AG37:AG40)</f>
        <v>1745034781</v>
      </c>
      <c r="AH41" s="89">
        <f>SUM(AH37:AH40)</f>
        <v>1831538179</v>
      </c>
      <c r="AI41" s="90">
        <f>SUM(AI37:AI40)</f>
        <v>1248188439</v>
      </c>
      <c r="AJ41" s="126">
        <f t="shared" si="15"/>
        <v>0.6814973628786146</v>
      </c>
      <c r="AK41" s="127">
        <f t="shared" si="16"/>
        <v>2.3313124187316787</v>
      </c>
    </row>
    <row r="42" spans="1:37" ht="12.75">
      <c r="A42" s="62" t="s">
        <v>97</v>
      </c>
      <c r="B42" s="63" t="s">
        <v>155</v>
      </c>
      <c r="C42" s="64" t="s">
        <v>156</v>
      </c>
      <c r="D42" s="85">
        <v>315789050</v>
      </c>
      <c r="E42" s="86">
        <v>134489983</v>
      </c>
      <c r="F42" s="87">
        <f t="shared" si="0"/>
        <v>450279033</v>
      </c>
      <c r="G42" s="85">
        <v>342996342</v>
      </c>
      <c r="H42" s="86">
        <v>159555727</v>
      </c>
      <c r="I42" s="87">
        <f t="shared" si="1"/>
        <v>502552069</v>
      </c>
      <c r="J42" s="85">
        <v>107085426</v>
      </c>
      <c r="K42" s="86">
        <v>9274098</v>
      </c>
      <c r="L42" s="86">
        <f t="shared" si="2"/>
        <v>116359524</v>
      </c>
      <c r="M42" s="104">
        <f t="shared" si="3"/>
        <v>0.25841648283010327</v>
      </c>
      <c r="N42" s="85">
        <v>188966078</v>
      </c>
      <c r="O42" s="86">
        <v>25651439</v>
      </c>
      <c r="P42" s="86">
        <f t="shared" si="4"/>
        <v>214617517</v>
      </c>
      <c r="Q42" s="104">
        <f t="shared" si="5"/>
        <v>0.476632268595993</v>
      </c>
      <c r="R42" s="85">
        <v>71390310</v>
      </c>
      <c r="S42" s="86">
        <v>24082708</v>
      </c>
      <c r="T42" s="86">
        <f t="shared" si="6"/>
        <v>95473018</v>
      </c>
      <c r="U42" s="104">
        <f t="shared" si="7"/>
        <v>0.18997637038879647</v>
      </c>
      <c r="V42" s="85">
        <v>6193447</v>
      </c>
      <c r="W42" s="86">
        <v>41894632</v>
      </c>
      <c r="X42" s="86">
        <f t="shared" si="8"/>
        <v>48088079</v>
      </c>
      <c r="Y42" s="104">
        <f t="shared" si="9"/>
        <v>0.09568775449614157</v>
      </c>
      <c r="Z42" s="85">
        <f t="shared" si="10"/>
        <v>373635261</v>
      </c>
      <c r="AA42" s="86">
        <f t="shared" si="11"/>
        <v>100902877</v>
      </c>
      <c r="AB42" s="86">
        <f t="shared" si="12"/>
        <v>474538138</v>
      </c>
      <c r="AC42" s="104">
        <f t="shared" si="13"/>
        <v>0.9442566597014647</v>
      </c>
      <c r="AD42" s="85">
        <v>4365843</v>
      </c>
      <c r="AE42" s="86">
        <v>38392818</v>
      </c>
      <c r="AF42" s="86">
        <f t="shared" si="14"/>
        <v>42758661</v>
      </c>
      <c r="AG42" s="86">
        <v>453404934</v>
      </c>
      <c r="AH42" s="86">
        <v>483472197</v>
      </c>
      <c r="AI42" s="87">
        <v>349639756</v>
      </c>
      <c r="AJ42" s="124">
        <f t="shared" si="15"/>
        <v>0.7231848246280851</v>
      </c>
      <c r="AK42" s="125">
        <f t="shared" si="16"/>
        <v>0.12463949701324828</v>
      </c>
    </row>
    <row r="43" spans="1:37" ht="12.75">
      <c r="A43" s="62" t="s">
        <v>97</v>
      </c>
      <c r="B43" s="63" t="s">
        <v>157</v>
      </c>
      <c r="C43" s="64" t="s">
        <v>158</v>
      </c>
      <c r="D43" s="85">
        <v>178037239</v>
      </c>
      <c r="E43" s="86">
        <v>93734452</v>
      </c>
      <c r="F43" s="87">
        <f t="shared" si="0"/>
        <v>271771691</v>
      </c>
      <c r="G43" s="85">
        <v>177905005</v>
      </c>
      <c r="H43" s="86">
        <v>97431710</v>
      </c>
      <c r="I43" s="87">
        <f t="shared" si="1"/>
        <v>275336715</v>
      </c>
      <c r="J43" s="85">
        <v>68758891</v>
      </c>
      <c r="K43" s="86">
        <v>11301216</v>
      </c>
      <c r="L43" s="86">
        <f t="shared" si="2"/>
        <v>80060107</v>
      </c>
      <c r="M43" s="104">
        <f t="shared" si="3"/>
        <v>0.29458589562957826</v>
      </c>
      <c r="N43" s="85">
        <v>56282106</v>
      </c>
      <c r="O43" s="86">
        <v>23409535</v>
      </c>
      <c r="P43" s="86">
        <f t="shared" si="4"/>
        <v>79691641</v>
      </c>
      <c r="Q43" s="104">
        <f t="shared" si="5"/>
        <v>0.29323010320453136</v>
      </c>
      <c r="R43" s="85">
        <v>4073401</v>
      </c>
      <c r="S43" s="86">
        <v>13367276</v>
      </c>
      <c r="T43" s="86">
        <f t="shared" si="6"/>
        <v>17440677</v>
      </c>
      <c r="U43" s="104">
        <f t="shared" si="7"/>
        <v>0.06334308521113866</v>
      </c>
      <c r="V43" s="85">
        <v>7324503</v>
      </c>
      <c r="W43" s="86">
        <v>20614813</v>
      </c>
      <c r="X43" s="86">
        <f t="shared" si="8"/>
        <v>27939316</v>
      </c>
      <c r="Y43" s="104">
        <f t="shared" si="9"/>
        <v>0.10147326701417209</v>
      </c>
      <c r="Z43" s="85">
        <f t="shared" si="10"/>
        <v>136438901</v>
      </c>
      <c r="AA43" s="86">
        <f t="shared" si="11"/>
        <v>68692840</v>
      </c>
      <c r="AB43" s="86">
        <f t="shared" si="12"/>
        <v>205131741</v>
      </c>
      <c r="AC43" s="104">
        <f t="shared" si="13"/>
        <v>0.7450213859056174</v>
      </c>
      <c r="AD43" s="85">
        <v>1544174</v>
      </c>
      <c r="AE43" s="86">
        <v>9613211</v>
      </c>
      <c r="AF43" s="86">
        <f t="shared" si="14"/>
        <v>11157385</v>
      </c>
      <c r="AG43" s="86">
        <v>244098765</v>
      </c>
      <c r="AH43" s="86">
        <v>210141899</v>
      </c>
      <c r="AI43" s="87">
        <v>107750551</v>
      </c>
      <c r="AJ43" s="124">
        <f t="shared" si="15"/>
        <v>0.5127513909065797</v>
      </c>
      <c r="AK43" s="125">
        <f t="shared" si="16"/>
        <v>1.5041096995398116</v>
      </c>
    </row>
    <row r="44" spans="1:37" ht="12.75">
      <c r="A44" s="62" t="s">
        <v>97</v>
      </c>
      <c r="B44" s="63" t="s">
        <v>159</v>
      </c>
      <c r="C44" s="64" t="s">
        <v>160</v>
      </c>
      <c r="D44" s="85">
        <v>357224163</v>
      </c>
      <c r="E44" s="86">
        <v>118968750</v>
      </c>
      <c r="F44" s="87">
        <f t="shared" si="0"/>
        <v>476192913</v>
      </c>
      <c r="G44" s="85">
        <v>379786787</v>
      </c>
      <c r="H44" s="86">
        <v>131039036</v>
      </c>
      <c r="I44" s="87">
        <f t="shared" si="1"/>
        <v>510825823</v>
      </c>
      <c r="J44" s="85">
        <v>129459023</v>
      </c>
      <c r="K44" s="86">
        <v>22456364</v>
      </c>
      <c r="L44" s="86">
        <f t="shared" si="2"/>
        <v>151915387</v>
      </c>
      <c r="M44" s="104">
        <f t="shared" si="3"/>
        <v>0.31902068017547336</v>
      </c>
      <c r="N44" s="85">
        <v>34957124</v>
      </c>
      <c r="O44" s="86">
        <v>8400144</v>
      </c>
      <c r="P44" s="86">
        <f t="shared" si="4"/>
        <v>43357268</v>
      </c>
      <c r="Q44" s="104">
        <f t="shared" si="5"/>
        <v>0.09104979687087447</v>
      </c>
      <c r="R44" s="85">
        <v>76341445</v>
      </c>
      <c r="S44" s="86">
        <v>23440656</v>
      </c>
      <c r="T44" s="86">
        <f t="shared" si="6"/>
        <v>99782101</v>
      </c>
      <c r="U44" s="104">
        <f t="shared" si="7"/>
        <v>0.195334880319862</v>
      </c>
      <c r="V44" s="85">
        <v>4912498</v>
      </c>
      <c r="W44" s="86">
        <v>21744218</v>
      </c>
      <c r="X44" s="86">
        <f t="shared" si="8"/>
        <v>26656716</v>
      </c>
      <c r="Y44" s="104">
        <f t="shared" si="9"/>
        <v>0.052183571776871586</v>
      </c>
      <c r="Z44" s="85">
        <f t="shared" si="10"/>
        <v>245670090</v>
      </c>
      <c r="AA44" s="86">
        <f t="shared" si="11"/>
        <v>76041382</v>
      </c>
      <c r="AB44" s="86">
        <f t="shared" si="12"/>
        <v>321711472</v>
      </c>
      <c r="AC44" s="104">
        <f t="shared" si="13"/>
        <v>0.6297870184217371</v>
      </c>
      <c r="AD44" s="85">
        <v>4224451</v>
      </c>
      <c r="AE44" s="86">
        <v>27979423</v>
      </c>
      <c r="AF44" s="86">
        <f t="shared" si="14"/>
        <v>32203874</v>
      </c>
      <c r="AG44" s="86">
        <v>446649659</v>
      </c>
      <c r="AH44" s="86">
        <v>488778109</v>
      </c>
      <c r="AI44" s="87">
        <v>366790323</v>
      </c>
      <c r="AJ44" s="124">
        <f t="shared" si="15"/>
        <v>0.7504229756738144</v>
      </c>
      <c r="AK44" s="125">
        <f t="shared" si="16"/>
        <v>-0.17225126393178658</v>
      </c>
    </row>
    <row r="45" spans="1:37" ht="12.75">
      <c r="A45" s="62" t="s">
        <v>97</v>
      </c>
      <c r="B45" s="63" t="s">
        <v>161</v>
      </c>
      <c r="C45" s="64" t="s">
        <v>162</v>
      </c>
      <c r="D45" s="85">
        <v>227183322</v>
      </c>
      <c r="E45" s="86">
        <v>62611060</v>
      </c>
      <c r="F45" s="87">
        <f t="shared" si="0"/>
        <v>289794382</v>
      </c>
      <c r="G45" s="85">
        <v>227183322</v>
      </c>
      <c r="H45" s="86">
        <v>62611060</v>
      </c>
      <c r="I45" s="87">
        <f t="shared" si="1"/>
        <v>289794382</v>
      </c>
      <c r="J45" s="85">
        <v>95712617</v>
      </c>
      <c r="K45" s="86">
        <v>4748415</v>
      </c>
      <c r="L45" s="86">
        <f t="shared" si="2"/>
        <v>100461032</v>
      </c>
      <c r="M45" s="104">
        <f t="shared" si="3"/>
        <v>0.34666314545738847</v>
      </c>
      <c r="N45" s="85">
        <v>128971883</v>
      </c>
      <c r="O45" s="86">
        <v>10608776</v>
      </c>
      <c r="P45" s="86">
        <f t="shared" si="4"/>
        <v>139580659</v>
      </c>
      <c r="Q45" s="104">
        <f t="shared" si="5"/>
        <v>0.48165412330181057</v>
      </c>
      <c r="R45" s="85">
        <v>40987304</v>
      </c>
      <c r="S45" s="86">
        <v>9472520</v>
      </c>
      <c r="T45" s="86">
        <f t="shared" si="6"/>
        <v>50459824</v>
      </c>
      <c r="U45" s="104">
        <f t="shared" si="7"/>
        <v>0.17412285100820207</v>
      </c>
      <c r="V45" s="85">
        <v>41650090</v>
      </c>
      <c r="W45" s="86">
        <v>9130244</v>
      </c>
      <c r="X45" s="86">
        <f t="shared" si="8"/>
        <v>50780334</v>
      </c>
      <c r="Y45" s="104">
        <f t="shared" si="9"/>
        <v>0.1752288420829359</v>
      </c>
      <c r="Z45" s="85">
        <f t="shared" si="10"/>
        <v>307321894</v>
      </c>
      <c r="AA45" s="86">
        <f t="shared" si="11"/>
        <v>33959955</v>
      </c>
      <c r="AB45" s="86">
        <f t="shared" si="12"/>
        <v>341281849</v>
      </c>
      <c r="AC45" s="104">
        <f t="shared" si="13"/>
        <v>1.177668961850337</v>
      </c>
      <c r="AD45" s="85">
        <v>56677720</v>
      </c>
      <c r="AE45" s="86">
        <v>21177823</v>
      </c>
      <c r="AF45" s="86">
        <f t="shared" si="14"/>
        <v>77855543</v>
      </c>
      <c r="AG45" s="86">
        <v>254888781</v>
      </c>
      <c r="AH45" s="86">
        <v>277248471</v>
      </c>
      <c r="AI45" s="87">
        <v>290329385</v>
      </c>
      <c r="AJ45" s="124">
        <f t="shared" si="15"/>
        <v>1.047181194373476</v>
      </c>
      <c r="AK45" s="125">
        <f t="shared" si="16"/>
        <v>-0.34776212401472817</v>
      </c>
    </row>
    <row r="46" spans="1:37" ht="12.75">
      <c r="A46" s="62" t="s">
        <v>97</v>
      </c>
      <c r="B46" s="63" t="s">
        <v>163</v>
      </c>
      <c r="C46" s="64" t="s">
        <v>164</v>
      </c>
      <c r="D46" s="85">
        <v>1129403794</v>
      </c>
      <c r="E46" s="86">
        <v>418200996</v>
      </c>
      <c r="F46" s="87">
        <f t="shared" si="0"/>
        <v>1547604790</v>
      </c>
      <c r="G46" s="85">
        <v>1145216306</v>
      </c>
      <c r="H46" s="86">
        <v>421065327</v>
      </c>
      <c r="I46" s="87">
        <f t="shared" si="1"/>
        <v>1566281633</v>
      </c>
      <c r="J46" s="85">
        <v>528298264</v>
      </c>
      <c r="K46" s="86">
        <v>21035411</v>
      </c>
      <c r="L46" s="86">
        <f t="shared" si="2"/>
        <v>549333675</v>
      </c>
      <c r="M46" s="104">
        <f t="shared" si="3"/>
        <v>0.35495733700850074</v>
      </c>
      <c r="N46" s="85">
        <v>212591219</v>
      </c>
      <c r="O46" s="86">
        <v>3566770</v>
      </c>
      <c r="P46" s="86">
        <f t="shared" si="4"/>
        <v>216157989</v>
      </c>
      <c r="Q46" s="104">
        <f t="shared" si="5"/>
        <v>0.1396726027191994</v>
      </c>
      <c r="R46" s="85">
        <v>163794901</v>
      </c>
      <c r="S46" s="86">
        <v>18106683</v>
      </c>
      <c r="T46" s="86">
        <f t="shared" si="6"/>
        <v>181901584</v>
      </c>
      <c r="U46" s="104">
        <f t="shared" si="7"/>
        <v>0.11613593632684832</v>
      </c>
      <c r="V46" s="85">
        <v>17337743</v>
      </c>
      <c r="W46" s="86">
        <v>26477436</v>
      </c>
      <c r="X46" s="86">
        <f t="shared" si="8"/>
        <v>43815179</v>
      </c>
      <c r="Y46" s="104">
        <f t="shared" si="9"/>
        <v>0.027974010597364898</v>
      </c>
      <c r="Z46" s="85">
        <f t="shared" si="10"/>
        <v>922022127</v>
      </c>
      <c r="AA46" s="86">
        <f t="shared" si="11"/>
        <v>69186300</v>
      </c>
      <c r="AB46" s="86">
        <f t="shared" si="12"/>
        <v>991208427</v>
      </c>
      <c r="AC46" s="104">
        <f t="shared" si="13"/>
        <v>0.6328417610959752</v>
      </c>
      <c r="AD46" s="85">
        <v>114393806</v>
      </c>
      <c r="AE46" s="86">
        <v>51676903</v>
      </c>
      <c r="AF46" s="86">
        <f t="shared" si="14"/>
        <v>166070709</v>
      </c>
      <c r="AG46" s="86">
        <v>1298897441</v>
      </c>
      <c r="AH46" s="86">
        <v>1343902282</v>
      </c>
      <c r="AI46" s="87">
        <v>1264142306</v>
      </c>
      <c r="AJ46" s="124">
        <f t="shared" si="15"/>
        <v>0.9406504646444227</v>
      </c>
      <c r="AK46" s="125">
        <f t="shared" si="16"/>
        <v>-0.736165520916756</v>
      </c>
    </row>
    <row r="47" spans="1:37" ht="12.75">
      <c r="A47" s="62" t="s">
        <v>112</v>
      </c>
      <c r="B47" s="63" t="s">
        <v>165</v>
      </c>
      <c r="C47" s="64" t="s">
        <v>166</v>
      </c>
      <c r="D47" s="85">
        <v>1474657287</v>
      </c>
      <c r="E47" s="86">
        <v>1184390453</v>
      </c>
      <c r="F47" s="87">
        <f t="shared" si="0"/>
        <v>2659047740</v>
      </c>
      <c r="G47" s="85">
        <v>1496656697</v>
      </c>
      <c r="H47" s="86">
        <v>1339257453</v>
      </c>
      <c r="I47" s="87">
        <f t="shared" si="1"/>
        <v>2835914150</v>
      </c>
      <c r="J47" s="85">
        <v>420204739</v>
      </c>
      <c r="K47" s="86">
        <v>65262601</v>
      </c>
      <c r="L47" s="86">
        <f t="shared" si="2"/>
        <v>485467340</v>
      </c>
      <c r="M47" s="104">
        <f t="shared" si="3"/>
        <v>0.18257187815665168</v>
      </c>
      <c r="N47" s="85">
        <v>344858936</v>
      </c>
      <c r="O47" s="86">
        <v>250990261</v>
      </c>
      <c r="P47" s="86">
        <f t="shared" si="4"/>
        <v>595849197</v>
      </c>
      <c r="Q47" s="104">
        <f t="shared" si="5"/>
        <v>0.22408367779060634</v>
      </c>
      <c r="R47" s="85">
        <v>309826197</v>
      </c>
      <c r="S47" s="86">
        <v>198069818</v>
      </c>
      <c r="T47" s="86">
        <f t="shared" si="6"/>
        <v>507896015</v>
      </c>
      <c r="U47" s="104">
        <f t="shared" si="7"/>
        <v>0.17909428428924762</v>
      </c>
      <c r="V47" s="85">
        <v>80115720</v>
      </c>
      <c r="W47" s="86">
        <v>506560773</v>
      </c>
      <c r="X47" s="86">
        <f t="shared" si="8"/>
        <v>586676493</v>
      </c>
      <c r="Y47" s="104">
        <f t="shared" si="9"/>
        <v>0.2068738551200501</v>
      </c>
      <c r="Z47" s="85">
        <f t="shared" si="10"/>
        <v>1155005592</v>
      </c>
      <c r="AA47" s="86">
        <f t="shared" si="11"/>
        <v>1020883453</v>
      </c>
      <c r="AB47" s="86">
        <f t="shared" si="12"/>
        <v>2175889045</v>
      </c>
      <c r="AC47" s="104">
        <f t="shared" si="13"/>
        <v>0.7672619585469469</v>
      </c>
      <c r="AD47" s="85">
        <v>115160761</v>
      </c>
      <c r="AE47" s="86">
        <v>464738795</v>
      </c>
      <c r="AF47" s="86">
        <f t="shared" si="14"/>
        <v>579899556</v>
      </c>
      <c r="AG47" s="86">
        <v>2649957821</v>
      </c>
      <c r="AH47" s="86">
        <v>2647363821</v>
      </c>
      <c r="AI47" s="87">
        <v>2216120934</v>
      </c>
      <c r="AJ47" s="124">
        <f t="shared" si="15"/>
        <v>0.8371047894591591</v>
      </c>
      <c r="AK47" s="125">
        <f t="shared" si="16"/>
        <v>0.01168639798027371</v>
      </c>
    </row>
    <row r="48" spans="1:37" ht="16.5">
      <c r="A48" s="65"/>
      <c r="B48" s="66" t="s">
        <v>167</v>
      </c>
      <c r="C48" s="67"/>
      <c r="D48" s="88">
        <f>SUM(D42:D47)</f>
        <v>3682294855</v>
      </c>
      <c r="E48" s="89">
        <f>SUM(E42:E47)</f>
        <v>2012395694</v>
      </c>
      <c r="F48" s="90">
        <f t="shared" si="0"/>
        <v>5694690549</v>
      </c>
      <c r="G48" s="88">
        <f>SUM(G42:G47)</f>
        <v>3769744459</v>
      </c>
      <c r="H48" s="89">
        <f>SUM(H42:H47)</f>
        <v>2210960313</v>
      </c>
      <c r="I48" s="90">
        <f t="shared" si="1"/>
        <v>5980704772</v>
      </c>
      <c r="J48" s="88">
        <f>SUM(J42:J47)</f>
        <v>1349518960</v>
      </c>
      <c r="K48" s="89">
        <f>SUM(K42:K47)</f>
        <v>134078105</v>
      </c>
      <c r="L48" s="89">
        <f t="shared" si="2"/>
        <v>1483597065</v>
      </c>
      <c r="M48" s="105">
        <f t="shared" si="3"/>
        <v>0.26052285936072905</v>
      </c>
      <c r="N48" s="88">
        <f>SUM(N42:N47)</f>
        <v>966627346</v>
      </c>
      <c r="O48" s="89">
        <f>SUM(O42:O47)</f>
        <v>322626925</v>
      </c>
      <c r="P48" s="89">
        <f t="shared" si="4"/>
        <v>1289254271</v>
      </c>
      <c r="Q48" s="105">
        <f t="shared" si="5"/>
        <v>0.2263958436207558</v>
      </c>
      <c r="R48" s="88">
        <f>SUM(R42:R47)</f>
        <v>666413558</v>
      </c>
      <c r="S48" s="89">
        <f>SUM(S42:S47)</f>
        <v>286539661</v>
      </c>
      <c r="T48" s="89">
        <f t="shared" si="6"/>
        <v>952953219</v>
      </c>
      <c r="U48" s="105">
        <f t="shared" si="7"/>
        <v>0.15933794683554062</v>
      </c>
      <c r="V48" s="88">
        <f>SUM(V42:V47)</f>
        <v>157534001</v>
      </c>
      <c r="W48" s="89">
        <f>SUM(W42:W47)</f>
        <v>626422116</v>
      </c>
      <c r="X48" s="89">
        <f t="shared" si="8"/>
        <v>783956117</v>
      </c>
      <c r="Y48" s="105">
        <f t="shared" si="9"/>
        <v>0.13108089211663898</v>
      </c>
      <c r="Z48" s="88">
        <f t="shared" si="10"/>
        <v>3140093865</v>
      </c>
      <c r="AA48" s="89">
        <f t="shared" si="11"/>
        <v>1369666807</v>
      </c>
      <c r="AB48" s="89">
        <f t="shared" si="12"/>
        <v>4509760672</v>
      </c>
      <c r="AC48" s="105">
        <f t="shared" si="13"/>
        <v>0.7540517119509808</v>
      </c>
      <c r="AD48" s="88">
        <f>SUM(AD42:AD47)</f>
        <v>296366755</v>
      </c>
      <c r="AE48" s="89">
        <f>SUM(AE42:AE47)</f>
        <v>613578973</v>
      </c>
      <c r="AF48" s="89">
        <f t="shared" si="14"/>
        <v>909945728</v>
      </c>
      <c r="AG48" s="89">
        <f>SUM(AG42:AG47)</f>
        <v>5347897401</v>
      </c>
      <c r="AH48" s="89">
        <f>SUM(AH42:AH47)</f>
        <v>5450906779</v>
      </c>
      <c r="AI48" s="90">
        <f>SUM(AI42:AI47)</f>
        <v>4594773255</v>
      </c>
      <c r="AJ48" s="126">
        <f t="shared" si="15"/>
        <v>0.8429374123038915</v>
      </c>
      <c r="AK48" s="127">
        <f t="shared" si="16"/>
        <v>-0.13845837957491902</v>
      </c>
    </row>
    <row r="49" spans="1:37" ht="12.75">
      <c r="A49" s="62" t="s">
        <v>97</v>
      </c>
      <c r="B49" s="63" t="s">
        <v>168</v>
      </c>
      <c r="C49" s="64" t="s">
        <v>169</v>
      </c>
      <c r="D49" s="85">
        <v>337614368</v>
      </c>
      <c r="E49" s="86">
        <v>142082100</v>
      </c>
      <c r="F49" s="87">
        <f t="shared" si="0"/>
        <v>479696468</v>
      </c>
      <c r="G49" s="85">
        <v>346914319</v>
      </c>
      <c r="H49" s="86">
        <v>160019242</v>
      </c>
      <c r="I49" s="87">
        <f t="shared" si="1"/>
        <v>506933561</v>
      </c>
      <c r="J49" s="85">
        <v>154098442</v>
      </c>
      <c r="K49" s="86">
        <v>54441604</v>
      </c>
      <c r="L49" s="86">
        <f t="shared" si="2"/>
        <v>208540046</v>
      </c>
      <c r="M49" s="104">
        <f t="shared" si="3"/>
        <v>0.43473333641472633</v>
      </c>
      <c r="N49" s="85">
        <v>69444078</v>
      </c>
      <c r="O49" s="86">
        <v>45642370</v>
      </c>
      <c r="P49" s="86">
        <f t="shared" si="4"/>
        <v>115086448</v>
      </c>
      <c r="Q49" s="104">
        <f t="shared" si="5"/>
        <v>0.2399151456749938</v>
      </c>
      <c r="R49" s="85">
        <v>87781996</v>
      </c>
      <c r="S49" s="86">
        <v>22181408</v>
      </c>
      <c r="T49" s="86">
        <f t="shared" si="6"/>
        <v>109963404</v>
      </c>
      <c r="U49" s="104">
        <f t="shared" si="7"/>
        <v>0.21691876896664966</v>
      </c>
      <c r="V49" s="85">
        <v>38026105</v>
      </c>
      <c r="W49" s="86">
        <v>46326918</v>
      </c>
      <c r="X49" s="86">
        <f t="shared" si="8"/>
        <v>84353023</v>
      </c>
      <c r="Y49" s="104">
        <f t="shared" si="9"/>
        <v>0.16639857663714633</v>
      </c>
      <c r="Z49" s="85">
        <f t="shared" si="10"/>
        <v>349350621</v>
      </c>
      <c r="AA49" s="86">
        <f t="shared" si="11"/>
        <v>168592300</v>
      </c>
      <c r="AB49" s="86">
        <f t="shared" si="12"/>
        <v>517942921</v>
      </c>
      <c r="AC49" s="104">
        <f t="shared" si="13"/>
        <v>1.021717559946677</v>
      </c>
      <c r="AD49" s="85">
        <v>18399909</v>
      </c>
      <c r="AE49" s="86">
        <v>74205949</v>
      </c>
      <c r="AF49" s="86">
        <f t="shared" si="14"/>
        <v>92605858</v>
      </c>
      <c r="AG49" s="86">
        <v>491814760</v>
      </c>
      <c r="AH49" s="86">
        <v>499589149</v>
      </c>
      <c r="AI49" s="87">
        <v>458947206</v>
      </c>
      <c r="AJ49" s="124">
        <f t="shared" si="15"/>
        <v>0.9186492679407655</v>
      </c>
      <c r="AK49" s="125">
        <f t="shared" si="16"/>
        <v>-0.08911785040639653</v>
      </c>
    </row>
    <row r="50" spans="1:37" ht="12.75">
      <c r="A50" s="62" t="s">
        <v>97</v>
      </c>
      <c r="B50" s="63" t="s">
        <v>170</v>
      </c>
      <c r="C50" s="64" t="s">
        <v>171</v>
      </c>
      <c r="D50" s="85">
        <v>334686947</v>
      </c>
      <c r="E50" s="86">
        <v>133824680</v>
      </c>
      <c r="F50" s="87">
        <f t="shared" si="0"/>
        <v>468511627</v>
      </c>
      <c r="G50" s="85">
        <v>365008815</v>
      </c>
      <c r="H50" s="86">
        <v>141432714</v>
      </c>
      <c r="I50" s="87">
        <f t="shared" si="1"/>
        <v>506441529</v>
      </c>
      <c r="J50" s="85">
        <v>88551628</v>
      </c>
      <c r="K50" s="86">
        <v>15208050</v>
      </c>
      <c r="L50" s="86">
        <f t="shared" si="2"/>
        <v>103759678</v>
      </c>
      <c r="M50" s="104">
        <f t="shared" si="3"/>
        <v>0.22146660193771456</v>
      </c>
      <c r="N50" s="85">
        <v>81585118</v>
      </c>
      <c r="O50" s="86">
        <v>39833195</v>
      </c>
      <c r="P50" s="86">
        <f t="shared" si="4"/>
        <v>121418313</v>
      </c>
      <c r="Q50" s="104">
        <f t="shared" si="5"/>
        <v>0.25915752353356214</v>
      </c>
      <c r="R50" s="85">
        <v>58217131</v>
      </c>
      <c r="S50" s="86">
        <v>14470745</v>
      </c>
      <c r="T50" s="86">
        <f t="shared" si="6"/>
        <v>72687876</v>
      </c>
      <c r="U50" s="104">
        <f t="shared" si="7"/>
        <v>0.14352668933672696</v>
      </c>
      <c r="V50" s="85">
        <v>9821065</v>
      </c>
      <c r="W50" s="86">
        <v>41463696</v>
      </c>
      <c r="X50" s="86">
        <f t="shared" si="8"/>
        <v>51284761</v>
      </c>
      <c r="Y50" s="104">
        <f t="shared" si="9"/>
        <v>0.10126492016021063</v>
      </c>
      <c r="Z50" s="85">
        <f t="shared" si="10"/>
        <v>238174942</v>
      </c>
      <c r="AA50" s="86">
        <f t="shared" si="11"/>
        <v>110975686</v>
      </c>
      <c r="AB50" s="86">
        <f t="shared" si="12"/>
        <v>349150628</v>
      </c>
      <c r="AC50" s="104">
        <f t="shared" si="13"/>
        <v>0.6894194255542578</v>
      </c>
      <c r="AD50" s="85">
        <v>7065081</v>
      </c>
      <c r="AE50" s="86">
        <v>36992672</v>
      </c>
      <c r="AF50" s="86">
        <f t="shared" si="14"/>
        <v>44057753</v>
      </c>
      <c r="AG50" s="86">
        <v>447108214</v>
      </c>
      <c r="AH50" s="86">
        <v>447108214</v>
      </c>
      <c r="AI50" s="87">
        <v>322242180</v>
      </c>
      <c r="AJ50" s="124">
        <f t="shared" si="15"/>
        <v>0.7207252515383222</v>
      </c>
      <c r="AK50" s="125">
        <f t="shared" si="16"/>
        <v>0.1640348748607312</v>
      </c>
    </row>
    <row r="51" spans="1:37" ht="12.75">
      <c r="A51" s="62" t="s">
        <v>97</v>
      </c>
      <c r="B51" s="63" t="s">
        <v>172</v>
      </c>
      <c r="C51" s="64" t="s">
        <v>173</v>
      </c>
      <c r="D51" s="85">
        <v>316500898</v>
      </c>
      <c r="E51" s="86">
        <v>93690598</v>
      </c>
      <c r="F51" s="87">
        <f t="shared" si="0"/>
        <v>410191496</v>
      </c>
      <c r="G51" s="85">
        <v>320992511</v>
      </c>
      <c r="H51" s="86">
        <v>123150845</v>
      </c>
      <c r="I51" s="87">
        <f t="shared" si="1"/>
        <v>444143356</v>
      </c>
      <c r="J51" s="85">
        <v>128418988</v>
      </c>
      <c r="K51" s="86">
        <v>25098487</v>
      </c>
      <c r="L51" s="86">
        <f t="shared" si="2"/>
        <v>153517475</v>
      </c>
      <c r="M51" s="104">
        <f t="shared" si="3"/>
        <v>0.374258063604517</v>
      </c>
      <c r="N51" s="85">
        <v>93255213</v>
      </c>
      <c r="O51" s="86">
        <v>19393887</v>
      </c>
      <c r="P51" s="86">
        <f t="shared" si="4"/>
        <v>112649100</v>
      </c>
      <c r="Q51" s="104">
        <f t="shared" si="5"/>
        <v>0.2746256348522642</v>
      </c>
      <c r="R51" s="85">
        <v>74909831</v>
      </c>
      <c r="S51" s="86">
        <v>32080046</v>
      </c>
      <c r="T51" s="86">
        <f t="shared" si="6"/>
        <v>106989877</v>
      </c>
      <c r="U51" s="104">
        <f t="shared" si="7"/>
        <v>0.2408904142202231</v>
      </c>
      <c r="V51" s="85">
        <v>18602275</v>
      </c>
      <c r="W51" s="86">
        <v>21205322</v>
      </c>
      <c r="X51" s="86">
        <f t="shared" si="8"/>
        <v>39807597</v>
      </c>
      <c r="Y51" s="104">
        <f t="shared" si="9"/>
        <v>0.08962781152128728</v>
      </c>
      <c r="Z51" s="85">
        <f t="shared" si="10"/>
        <v>315186307</v>
      </c>
      <c r="AA51" s="86">
        <f t="shared" si="11"/>
        <v>97777742</v>
      </c>
      <c r="AB51" s="86">
        <f t="shared" si="12"/>
        <v>412964049</v>
      </c>
      <c r="AC51" s="104">
        <f t="shared" si="13"/>
        <v>0.9297990016538714</v>
      </c>
      <c r="AD51" s="85">
        <v>15175205</v>
      </c>
      <c r="AE51" s="86">
        <v>60661447</v>
      </c>
      <c r="AF51" s="86">
        <f t="shared" si="14"/>
        <v>75836652</v>
      </c>
      <c r="AG51" s="86">
        <v>388014824</v>
      </c>
      <c r="AH51" s="86">
        <v>413001170</v>
      </c>
      <c r="AI51" s="87">
        <v>462845472</v>
      </c>
      <c r="AJ51" s="124">
        <f t="shared" si="15"/>
        <v>1.1206880406658413</v>
      </c>
      <c r="AK51" s="125">
        <f t="shared" si="16"/>
        <v>-0.47508762649490377</v>
      </c>
    </row>
    <row r="52" spans="1:37" ht="12.75">
      <c r="A52" s="62" t="s">
        <v>97</v>
      </c>
      <c r="B52" s="63" t="s">
        <v>174</v>
      </c>
      <c r="C52" s="64" t="s">
        <v>175</v>
      </c>
      <c r="D52" s="85">
        <v>129286321</v>
      </c>
      <c r="E52" s="86">
        <v>78688392</v>
      </c>
      <c r="F52" s="87">
        <f t="shared" si="0"/>
        <v>207974713</v>
      </c>
      <c r="G52" s="85">
        <v>196277290</v>
      </c>
      <c r="H52" s="86">
        <v>90689391</v>
      </c>
      <c r="I52" s="87">
        <f t="shared" si="1"/>
        <v>286966681</v>
      </c>
      <c r="J52" s="85">
        <v>48596104</v>
      </c>
      <c r="K52" s="86">
        <v>27152068</v>
      </c>
      <c r="L52" s="86">
        <f t="shared" si="2"/>
        <v>75748172</v>
      </c>
      <c r="M52" s="104">
        <f t="shared" si="3"/>
        <v>0.36421818262107664</v>
      </c>
      <c r="N52" s="85">
        <v>39134928</v>
      </c>
      <c r="O52" s="86">
        <v>18806359</v>
      </c>
      <c r="P52" s="86">
        <f t="shared" si="4"/>
        <v>57941287</v>
      </c>
      <c r="Q52" s="104">
        <f t="shared" si="5"/>
        <v>0.2785977495254435</v>
      </c>
      <c r="R52" s="85">
        <v>111961749</v>
      </c>
      <c r="S52" s="86">
        <v>6619811</v>
      </c>
      <c r="T52" s="86">
        <f t="shared" si="6"/>
        <v>118581560</v>
      </c>
      <c r="U52" s="104">
        <f t="shared" si="7"/>
        <v>0.41322414012238584</v>
      </c>
      <c r="V52" s="85">
        <v>2377866</v>
      </c>
      <c r="W52" s="86">
        <v>9672274</v>
      </c>
      <c r="X52" s="86">
        <f t="shared" si="8"/>
        <v>12050140</v>
      </c>
      <c r="Y52" s="104">
        <f t="shared" si="9"/>
        <v>0.04199142547841643</v>
      </c>
      <c r="Z52" s="85">
        <f t="shared" si="10"/>
        <v>202070647</v>
      </c>
      <c r="AA52" s="86">
        <f t="shared" si="11"/>
        <v>62250512</v>
      </c>
      <c r="AB52" s="86">
        <f t="shared" si="12"/>
        <v>264321159</v>
      </c>
      <c r="AC52" s="104">
        <f t="shared" si="13"/>
        <v>0.9210865807797387</v>
      </c>
      <c r="AD52" s="85">
        <v>2943116</v>
      </c>
      <c r="AE52" s="86">
        <v>18971144</v>
      </c>
      <c r="AF52" s="86">
        <f t="shared" si="14"/>
        <v>21914260</v>
      </c>
      <c r="AG52" s="86">
        <v>223246137</v>
      </c>
      <c r="AH52" s="86">
        <v>230311579</v>
      </c>
      <c r="AI52" s="87">
        <v>147790580</v>
      </c>
      <c r="AJ52" s="124">
        <f t="shared" si="15"/>
        <v>0.6416984358393896</v>
      </c>
      <c r="AK52" s="125">
        <f t="shared" si="16"/>
        <v>-0.45012334434290735</v>
      </c>
    </row>
    <row r="53" spans="1:37" ht="12.75">
      <c r="A53" s="62" t="s">
        <v>112</v>
      </c>
      <c r="B53" s="63" t="s">
        <v>176</v>
      </c>
      <c r="C53" s="64" t="s">
        <v>177</v>
      </c>
      <c r="D53" s="85">
        <v>664085666</v>
      </c>
      <c r="E53" s="86">
        <v>566304000</v>
      </c>
      <c r="F53" s="87">
        <f t="shared" si="0"/>
        <v>1230389666</v>
      </c>
      <c r="G53" s="85">
        <v>681803661</v>
      </c>
      <c r="H53" s="86">
        <v>547951918</v>
      </c>
      <c r="I53" s="87">
        <f t="shared" si="1"/>
        <v>1229755579</v>
      </c>
      <c r="J53" s="85">
        <v>286949712</v>
      </c>
      <c r="K53" s="86">
        <v>147089982</v>
      </c>
      <c r="L53" s="86">
        <f t="shared" si="2"/>
        <v>434039694</v>
      </c>
      <c r="M53" s="104">
        <f t="shared" si="3"/>
        <v>0.3527660431439287</v>
      </c>
      <c r="N53" s="85">
        <v>359689789</v>
      </c>
      <c r="O53" s="86">
        <v>100490179</v>
      </c>
      <c r="P53" s="86">
        <f t="shared" si="4"/>
        <v>460179968</v>
      </c>
      <c r="Q53" s="104">
        <f t="shared" si="5"/>
        <v>0.3740115678117212</v>
      </c>
      <c r="R53" s="85">
        <v>164656070</v>
      </c>
      <c r="S53" s="86">
        <v>123331081</v>
      </c>
      <c r="T53" s="86">
        <f t="shared" si="6"/>
        <v>287987151</v>
      </c>
      <c r="U53" s="104">
        <f t="shared" si="7"/>
        <v>0.23418243097883112</v>
      </c>
      <c r="V53" s="85">
        <v>312543392</v>
      </c>
      <c r="W53" s="86">
        <v>140223251</v>
      </c>
      <c r="X53" s="86">
        <f t="shared" si="8"/>
        <v>452766643</v>
      </c>
      <c r="Y53" s="104">
        <f t="shared" si="9"/>
        <v>0.36817612437113406</v>
      </c>
      <c r="Z53" s="85">
        <f t="shared" si="10"/>
        <v>1123838963</v>
      </c>
      <c r="AA53" s="86">
        <f t="shared" si="11"/>
        <v>511134493</v>
      </c>
      <c r="AB53" s="86">
        <f t="shared" si="12"/>
        <v>1634973456</v>
      </c>
      <c r="AC53" s="104">
        <f t="shared" si="13"/>
        <v>1.3295109076305316</v>
      </c>
      <c r="AD53" s="85">
        <v>121010094</v>
      </c>
      <c r="AE53" s="86">
        <v>190418428</v>
      </c>
      <c r="AF53" s="86">
        <f t="shared" si="14"/>
        <v>311428522</v>
      </c>
      <c r="AG53" s="86">
        <v>1090790999</v>
      </c>
      <c r="AH53" s="86">
        <v>1111690191</v>
      </c>
      <c r="AI53" s="87">
        <v>1489240819</v>
      </c>
      <c r="AJ53" s="124">
        <f t="shared" si="15"/>
        <v>1.3396185655469186</v>
      </c>
      <c r="AK53" s="125">
        <f t="shared" si="16"/>
        <v>0.45383807524219</v>
      </c>
    </row>
    <row r="54" spans="1:37" ht="16.5">
      <c r="A54" s="65"/>
      <c r="B54" s="66" t="s">
        <v>178</v>
      </c>
      <c r="C54" s="67"/>
      <c r="D54" s="88">
        <f>SUM(D49:D53)</f>
        <v>1782174200</v>
      </c>
      <c r="E54" s="89">
        <f>SUM(E49:E53)</f>
        <v>1014589770</v>
      </c>
      <c r="F54" s="90">
        <f t="shared" si="0"/>
        <v>2796763970</v>
      </c>
      <c r="G54" s="88">
        <f>SUM(G49:G53)</f>
        <v>1910996596</v>
      </c>
      <c r="H54" s="89">
        <f>SUM(H49:H53)</f>
        <v>1063244110</v>
      </c>
      <c r="I54" s="90">
        <f t="shared" si="1"/>
        <v>2974240706</v>
      </c>
      <c r="J54" s="88">
        <f>SUM(J49:J53)</f>
        <v>706614874</v>
      </c>
      <c r="K54" s="89">
        <f>SUM(K49:K53)</f>
        <v>268990191</v>
      </c>
      <c r="L54" s="89">
        <f t="shared" si="2"/>
        <v>975605065</v>
      </c>
      <c r="M54" s="105">
        <f t="shared" si="3"/>
        <v>0.3488335359955313</v>
      </c>
      <c r="N54" s="88">
        <f>SUM(N49:N53)</f>
        <v>643109126</v>
      </c>
      <c r="O54" s="89">
        <f>SUM(O49:O53)</f>
        <v>224165990</v>
      </c>
      <c r="P54" s="89">
        <f t="shared" si="4"/>
        <v>867275116</v>
      </c>
      <c r="Q54" s="105">
        <f t="shared" si="5"/>
        <v>0.3100995026047908</v>
      </c>
      <c r="R54" s="88">
        <f>SUM(R49:R53)</f>
        <v>497526777</v>
      </c>
      <c r="S54" s="89">
        <f>SUM(S49:S53)</f>
        <v>198683091</v>
      </c>
      <c r="T54" s="89">
        <f t="shared" si="6"/>
        <v>696209868</v>
      </c>
      <c r="U54" s="105">
        <f t="shared" si="7"/>
        <v>0.23407986670195213</v>
      </c>
      <c r="V54" s="88">
        <f>SUM(V49:V53)</f>
        <v>381370703</v>
      </c>
      <c r="W54" s="89">
        <f>SUM(W49:W53)</f>
        <v>258891461</v>
      </c>
      <c r="X54" s="89">
        <f t="shared" si="8"/>
        <v>640262164</v>
      </c>
      <c r="Y54" s="105">
        <f t="shared" si="9"/>
        <v>0.2152691148058008</v>
      </c>
      <c r="Z54" s="88">
        <f t="shared" si="10"/>
        <v>2228621480</v>
      </c>
      <c r="AA54" s="89">
        <f t="shared" si="11"/>
        <v>950730733</v>
      </c>
      <c r="AB54" s="89">
        <f t="shared" si="12"/>
        <v>3179352213</v>
      </c>
      <c r="AC54" s="105">
        <f t="shared" si="13"/>
        <v>1.0689626453522152</v>
      </c>
      <c r="AD54" s="88">
        <f>SUM(AD49:AD53)</f>
        <v>164593405</v>
      </c>
      <c r="AE54" s="89">
        <f>SUM(AE49:AE53)</f>
        <v>381249640</v>
      </c>
      <c r="AF54" s="89">
        <f t="shared" si="14"/>
        <v>545843045</v>
      </c>
      <c r="AG54" s="89">
        <f>SUM(AG49:AG53)</f>
        <v>2640974934</v>
      </c>
      <c r="AH54" s="89">
        <f>SUM(AH49:AH53)</f>
        <v>2701700303</v>
      </c>
      <c r="AI54" s="90">
        <f>SUM(AI49:AI53)</f>
        <v>2881066257</v>
      </c>
      <c r="AJ54" s="126">
        <f t="shared" si="15"/>
        <v>1.066390026236748</v>
      </c>
      <c r="AK54" s="127">
        <f t="shared" si="16"/>
        <v>0.17297851436395972</v>
      </c>
    </row>
    <row r="55" spans="1:37" ht="16.5">
      <c r="A55" s="68"/>
      <c r="B55" s="69" t="s">
        <v>179</v>
      </c>
      <c r="C55" s="70"/>
      <c r="D55" s="91">
        <f>SUM(D9:D10,D12:D19,D21:D27,D29:D35,D37:D40,D42:D47,D49:D53)</f>
        <v>31313869087</v>
      </c>
      <c r="E55" s="92">
        <f>SUM(E9:E10,E12:E19,E21:E27,E29:E35,E37:E40,E42:E47,E49:E53)</f>
        <v>9097631104</v>
      </c>
      <c r="F55" s="93">
        <f t="shared" si="0"/>
        <v>40411500191</v>
      </c>
      <c r="G55" s="91">
        <f>SUM(G9:G10,G12:G19,G21:G27,G29:G35,G37:G40,G42:G47,G49:G53)</f>
        <v>32070053133</v>
      </c>
      <c r="H55" s="92">
        <f>SUM(H9:H10,H12:H19,H21:H27,H29:H35,H37:H40,H42:H47,H49:H53)</f>
        <v>10418559639</v>
      </c>
      <c r="I55" s="93">
        <f t="shared" si="1"/>
        <v>42488612772</v>
      </c>
      <c r="J55" s="91">
        <f>SUM(J9:J10,J12:J19,J21:J27,J29:J35,J37:J40,J42:J47,J49:J53)</f>
        <v>9239679614</v>
      </c>
      <c r="K55" s="92">
        <f>SUM(K9:K10,K12:K19,K21:K27,K29:K35,K37:K40,K42:K47,K49:K53)</f>
        <v>899208453</v>
      </c>
      <c r="L55" s="92">
        <f t="shared" si="2"/>
        <v>10138888067</v>
      </c>
      <c r="M55" s="106">
        <f t="shared" si="3"/>
        <v>0.25089115769223586</v>
      </c>
      <c r="N55" s="91">
        <f>SUM(N9:N10,N12:N19,N21:N27,N29:N35,N37:N40,N42:N47,N49:N53)</f>
        <v>7688035585</v>
      </c>
      <c r="O55" s="92">
        <f>SUM(O9:O10,O12:O19,O21:O27,O29:O35,O37:O40,O42:O47,O49:O53)</f>
        <v>1709813964</v>
      </c>
      <c r="P55" s="92">
        <f t="shared" si="4"/>
        <v>9397849549</v>
      </c>
      <c r="Q55" s="106">
        <f t="shared" si="5"/>
        <v>0.2325538399857025</v>
      </c>
      <c r="R55" s="91">
        <f>SUM(R9:R10,R12:R19,R21:R27,R29:R35,R37:R40,R42:R47,R49:R53)</f>
        <v>7189914821</v>
      </c>
      <c r="S55" s="92">
        <f>SUM(S9:S10,S12:S19,S21:S27,S29:S35,S37:S40,S42:S47,S49:S53)</f>
        <v>1367376708</v>
      </c>
      <c r="T55" s="92">
        <f t="shared" si="6"/>
        <v>8557291529</v>
      </c>
      <c r="U55" s="106">
        <f t="shared" si="7"/>
        <v>0.20140199857593977</v>
      </c>
      <c r="V55" s="91">
        <f>SUM(V9:V10,V12:V19,V21:V27,V29:V35,V37:V40,V42:V47,V49:V53)</f>
        <v>4797338428</v>
      </c>
      <c r="W55" s="92">
        <f>SUM(W9:W10,W12:W19,W21:W27,W29:W35,W37:W40,W42:W47,W49:W53)</f>
        <v>2897369990</v>
      </c>
      <c r="X55" s="92">
        <f t="shared" si="8"/>
        <v>7694708418</v>
      </c>
      <c r="Y55" s="106">
        <f t="shared" si="9"/>
        <v>0.1811004858946775</v>
      </c>
      <c r="Z55" s="91">
        <f t="shared" si="10"/>
        <v>28914968448</v>
      </c>
      <c r="AA55" s="92">
        <f t="shared" si="11"/>
        <v>6873769115</v>
      </c>
      <c r="AB55" s="92">
        <f t="shared" si="12"/>
        <v>35788737563</v>
      </c>
      <c r="AC55" s="106">
        <f t="shared" si="13"/>
        <v>0.8423136277723988</v>
      </c>
      <c r="AD55" s="91">
        <f>SUM(AD9:AD10,AD12:AD19,AD21:AD27,AD29:AD35,AD37:AD40,AD42:AD47,AD49:AD53)</f>
        <v>4579668840</v>
      </c>
      <c r="AE55" s="92">
        <f>SUM(AE9:AE10,AE12:AE19,AE21:AE27,AE29:AE35,AE37:AE40,AE42:AE47,AE49:AE53)</f>
        <v>3098037745</v>
      </c>
      <c r="AF55" s="92">
        <f t="shared" si="14"/>
        <v>7677706585</v>
      </c>
      <c r="AG55" s="92">
        <f>SUM(AG9:AG10,AG12:AG19,AG21:AG27,AG29:AG35,AG37:AG40,AG42:AG47,AG49:AG53)</f>
        <v>38492742340</v>
      </c>
      <c r="AH55" s="92">
        <f>SUM(AH9:AH10,AH12:AH19,AH21:AH27,AH29:AH35,AH37:AH40,AH42:AH47,AH49:AH53)</f>
        <v>38500658169</v>
      </c>
      <c r="AI55" s="93">
        <f>SUM(AI9:AI10,AI12:AI19,AI21:AI27,AI29:AI35,AI37:AI40,AI42:AI47,AI49:AI53)</f>
        <v>36610910492</v>
      </c>
      <c r="AJ55" s="128">
        <f t="shared" si="15"/>
        <v>0.9509164838506167</v>
      </c>
      <c r="AK55" s="129">
        <f t="shared" si="16"/>
        <v>0.00221444161896156</v>
      </c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F26" sqref="F2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50</v>
      </c>
      <c r="C9" s="64" t="s">
        <v>51</v>
      </c>
      <c r="D9" s="85">
        <v>6304423542</v>
      </c>
      <c r="E9" s="86">
        <v>1130454441</v>
      </c>
      <c r="F9" s="87">
        <f>$D9+$E9</f>
        <v>7434877983</v>
      </c>
      <c r="G9" s="85">
        <v>6690061674</v>
      </c>
      <c r="H9" s="86">
        <v>1349124242</v>
      </c>
      <c r="I9" s="87">
        <f>$G9+$H9</f>
        <v>8039185916</v>
      </c>
      <c r="J9" s="85">
        <v>1892957047</v>
      </c>
      <c r="K9" s="86">
        <v>62802730</v>
      </c>
      <c r="L9" s="86">
        <f>$J9+$K9</f>
        <v>1955759777</v>
      </c>
      <c r="M9" s="104">
        <f>IF($F9=0,0,$L9/$F9)</f>
        <v>0.2630520341385406</v>
      </c>
      <c r="N9" s="85">
        <v>1382483856</v>
      </c>
      <c r="O9" s="86">
        <v>223529219</v>
      </c>
      <c r="P9" s="86">
        <f>$N9+$O9</f>
        <v>1606013075</v>
      </c>
      <c r="Q9" s="104">
        <f>IF($F9=0,0,$P9/$F9)</f>
        <v>0.21601068352058791</v>
      </c>
      <c r="R9" s="85">
        <v>1748048458</v>
      </c>
      <c r="S9" s="86">
        <v>199691183</v>
      </c>
      <c r="T9" s="86">
        <f>$R9+$S9</f>
        <v>1947739641</v>
      </c>
      <c r="U9" s="104">
        <f>IF($I9=0,0,$T9/$I9)</f>
        <v>0.2422807061998042</v>
      </c>
      <c r="V9" s="85">
        <v>1658967670</v>
      </c>
      <c r="W9" s="86">
        <v>337685434</v>
      </c>
      <c r="X9" s="86">
        <f>$V9+$W9</f>
        <v>1996653104</v>
      </c>
      <c r="Y9" s="104">
        <f>IF($I9=0,0,$X9/$I9)</f>
        <v>0.2483650863237481</v>
      </c>
      <c r="Z9" s="85">
        <f>$J9+$N9+$R9+$V9</f>
        <v>6682457031</v>
      </c>
      <c r="AA9" s="86">
        <f>$K9+$O9+$S9+$W9</f>
        <v>823708566</v>
      </c>
      <c r="AB9" s="86">
        <f>$Z9+$AA9</f>
        <v>7506165597</v>
      </c>
      <c r="AC9" s="104">
        <f>IF($I9=0,0,$AB9/$I9)</f>
        <v>0.9336972269867331</v>
      </c>
      <c r="AD9" s="85">
        <v>1250677789</v>
      </c>
      <c r="AE9" s="86">
        <v>219683838</v>
      </c>
      <c r="AF9" s="86">
        <f>$AD9+$AE9</f>
        <v>1470361627</v>
      </c>
      <c r="AG9" s="86">
        <v>7415007655</v>
      </c>
      <c r="AH9" s="86">
        <v>7562108296</v>
      </c>
      <c r="AI9" s="87">
        <v>6031350745</v>
      </c>
      <c r="AJ9" s="124">
        <f>IF($AH9=0,0,$AI9/$AH9)</f>
        <v>0.797575293677069</v>
      </c>
      <c r="AK9" s="125">
        <f>IF($AF9=0,0,(($X9/$AF9)-1))</f>
        <v>0.3579333596142604</v>
      </c>
    </row>
    <row r="10" spans="1:37" ht="16.5">
      <c r="A10" s="65"/>
      <c r="B10" s="66" t="s">
        <v>96</v>
      </c>
      <c r="C10" s="67"/>
      <c r="D10" s="88">
        <f>D9</f>
        <v>6304423542</v>
      </c>
      <c r="E10" s="89">
        <f>E9</f>
        <v>1130454441</v>
      </c>
      <c r="F10" s="90">
        <f aca="true" t="shared" si="0" ref="F10:F37">$D10+$E10</f>
        <v>7434877983</v>
      </c>
      <c r="G10" s="88">
        <f>G9</f>
        <v>6690061674</v>
      </c>
      <c r="H10" s="89">
        <f>H9</f>
        <v>1349124242</v>
      </c>
      <c r="I10" s="90">
        <f aca="true" t="shared" si="1" ref="I10:I37">$G10+$H10</f>
        <v>8039185916</v>
      </c>
      <c r="J10" s="88">
        <f>J9</f>
        <v>1892957047</v>
      </c>
      <c r="K10" s="89">
        <f>K9</f>
        <v>62802730</v>
      </c>
      <c r="L10" s="89">
        <f aca="true" t="shared" si="2" ref="L10:L37">$J10+$K10</f>
        <v>1955759777</v>
      </c>
      <c r="M10" s="105">
        <f aca="true" t="shared" si="3" ref="M10:M37">IF($F10=0,0,$L10/$F10)</f>
        <v>0.2630520341385406</v>
      </c>
      <c r="N10" s="88">
        <f>N9</f>
        <v>1382483856</v>
      </c>
      <c r="O10" s="89">
        <f>O9</f>
        <v>223529219</v>
      </c>
      <c r="P10" s="89">
        <f aca="true" t="shared" si="4" ref="P10:P37">$N10+$O10</f>
        <v>1606013075</v>
      </c>
      <c r="Q10" s="105">
        <f aca="true" t="shared" si="5" ref="Q10:Q37">IF($F10=0,0,$P10/$F10)</f>
        <v>0.21601068352058791</v>
      </c>
      <c r="R10" s="88">
        <f>R9</f>
        <v>1748048458</v>
      </c>
      <c r="S10" s="89">
        <f>S9</f>
        <v>199691183</v>
      </c>
      <c r="T10" s="89">
        <f aca="true" t="shared" si="6" ref="T10:T37">$R10+$S10</f>
        <v>1947739641</v>
      </c>
      <c r="U10" s="105">
        <f aca="true" t="shared" si="7" ref="U10:U37">IF($I10=0,0,$T10/$I10)</f>
        <v>0.2422807061998042</v>
      </c>
      <c r="V10" s="88">
        <f>V9</f>
        <v>1658967670</v>
      </c>
      <c r="W10" s="89">
        <f>W9</f>
        <v>337685434</v>
      </c>
      <c r="X10" s="89">
        <f aca="true" t="shared" si="8" ref="X10:X37">$V10+$W10</f>
        <v>1996653104</v>
      </c>
      <c r="Y10" s="105">
        <f aca="true" t="shared" si="9" ref="Y10:Y37">IF($I10=0,0,$X10/$I10)</f>
        <v>0.2483650863237481</v>
      </c>
      <c r="Z10" s="88">
        <f aca="true" t="shared" si="10" ref="Z10:Z37">$J10+$N10+$R10+$V10</f>
        <v>6682457031</v>
      </c>
      <c r="AA10" s="89">
        <f aca="true" t="shared" si="11" ref="AA10:AA37">$K10+$O10+$S10+$W10</f>
        <v>823708566</v>
      </c>
      <c r="AB10" s="89">
        <f aca="true" t="shared" si="12" ref="AB10:AB37">$Z10+$AA10</f>
        <v>7506165597</v>
      </c>
      <c r="AC10" s="105">
        <f aca="true" t="shared" si="13" ref="AC10:AC37">IF($I10=0,0,$AB10/$I10)</f>
        <v>0.9336972269867331</v>
      </c>
      <c r="AD10" s="88">
        <f>AD9</f>
        <v>1250677789</v>
      </c>
      <c r="AE10" s="89">
        <f>AE9</f>
        <v>219683838</v>
      </c>
      <c r="AF10" s="89">
        <f aca="true" t="shared" si="14" ref="AF10:AF37">$AD10+$AE10</f>
        <v>1470361627</v>
      </c>
      <c r="AG10" s="89">
        <f>AG9</f>
        <v>7415007655</v>
      </c>
      <c r="AH10" s="89">
        <f>AH9</f>
        <v>7562108296</v>
      </c>
      <c r="AI10" s="90">
        <f>AI9</f>
        <v>6031350745</v>
      </c>
      <c r="AJ10" s="126">
        <f aca="true" t="shared" si="15" ref="AJ10:AJ37">IF($AH10=0,0,$AI10/$AH10)</f>
        <v>0.797575293677069</v>
      </c>
      <c r="AK10" s="127">
        <f aca="true" t="shared" si="16" ref="AK10:AK37">IF($AF10=0,0,(($X10/$AF10)-1))</f>
        <v>0.3579333596142604</v>
      </c>
    </row>
    <row r="11" spans="1:37" ht="12.75">
      <c r="A11" s="62" t="s">
        <v>97</v>
      </c>
      <c r="B11" s="63" t="s">
        <v>180</v>
      </c>
      <c r="C11" s="64" t="s">
        <v>181</v>
      </c>
      <c r="D11" s="85">
        <v>138584827</v>
      </c>
      <c r="E11" s="86">
        <v>49949000</v>
      </c>
      <c r="F11" s="87">
        <f t="shared" si="0"/>
        <v>188533827</v>
      </c>
      <c r="G11" s="85">
        <v>129264350</v>
      </c>
      <c r="H11" s="86">
        <v>53333000</v>
      </c>
      <c r="I11" s="87">
        <f t="shared" si="1"/>
        <v>182597350</v>
      </c>
      <c r="J11" s="85">
        <v>40818627</v>
      </c>
      <c r="K11" s="86">
        <v>7620228</v>
      </c>
      <c r="L11" s="86">
        <f t="shared" si="2"/>
        <v>48438855</v>
      </c>
      <c r="M11" s="104">
        <f t="shared" si="3"/>
        <v>0.2569239471280663</v>
      </c>
      <c r="N11" s="85">
        <v>35440337</v>
      </c>
      <c r="O11" s="86">
        <v>9092660</v>
      </c>
      <c r="P11" s="86">
        <f t="shared" si="4"/>
        <v>44532997</v>
      </c>
      <c r="Q11" s="104">
        <f t="shared" si="5"/>
        <v>0.23620693277498683</v>
      </c>
      <c r="R11" s="85">
        <v>27436709</v>
      </c>
      <c r="S11" s="86">
        <v>8594911</v>
      </c>
      <c r="T11" s="86">
        <f t="shared" si="6"/>
        <v>36031620</v>
      </c>
      <c r="U11" s="104">
        <f t="shared" si="7"/>
        <v>0.19732827447933937</v>
      </c>
      <c r="V11" s="85">
        <v>18856972</v>
      </c>
      <c r="W11" s="86">
        <v>9915702</v>
      </c>
      <c r="X11" s="86">
        <f t="shared" si="8"/>
        <v>28772674</v>
      </c>
      <c r="Y11" s="104">
        <f t="shared" si="9"/>
        <v>0.15757443358296272</v>
      </c>
      <c r="Z11" s="85">
        <f t="shared" si="10"/>
        <v>122552645</v>
      </c>
      <c r="AA11" s="86">
        <f t="shared" si="11"/>
        <v>35223501</v>
      </c>
      <c r="AB11" s="86">
        <f t="shared" si="12"/>
        <v>157776146</v>
      </c>
      <c r="AC11" s="104">
        <f t="shared" si="13"/>
        <v>0.8640659133333534</v>
      </c>
      <c r="AD11" s="85">
        <v>19411234</v>
      </c>
      <c r="AE11" s="86">
        <v>2641954</v>
      </c>
      <c r="AF11" s="86">
        <f t="shared" si="14"/>
        <v>22053188</v>
      </c>
      <c r="AG11" s="86">
        <v>180207487</v>
      </c>
      <c r="AH11" s="86">
        <v>173051650</v>
      </c>
      <c r="AI11" s="87">
        <v>100486460</v>
      </c>
      <c r="AJ11" s="124">
        <f t="shared" si="15"/>
        <v>0.5806732267505106</v>
      </c>
      <c r="AK11" s="125">
        <f t="shared" si="16"/>
        <v>0.30469454121553774</v>
      </c>
    </row>
    <row r="12" spans="1:37" ht="12.75">
      <c r="A12" s="62" t="s">
        <v>97</v>
      </c>
      <c r="B12" s="63" t="s">
        <v>182</v>
      </c>
      <c r="C12" s="64" t="s">
        <v>183</v>
      </c>
      <c r="D12" s="85">
        <v>230265361</v>
      </c>
      <c r="E12" s="86">
        <v>44201000</v>
      </c>
      <c r="F12" s="87">
        <f t="shared" si="0"/>
        <v>274466361</v>
      </c>
      <c r="G12" s="85">
        <v>252897</v>
      </c>
      <c r="H12" s="86">
        <v>44201000</v>
      </c>
      <c r="I12" s="87">
        <f t="shared" si="1"/>
        <v>44453897</v>
      </c>
      <c r="J12" s="85">
        <v>39633088</v>
      </c>
      <c r="K12" s="86">
        <v>2021899</v>
      </c>
      <c r="L12" s="86">
        <f t="shared" si="2"/>
        <v>41654987</v>
      </c>
      <c r="M12" s="104">
        <f t="shared" si="3"/>
        <v>0.15176718505041134</v>
      </c>
      <c r="N12" s="85">
        <v>42347390</v>
      </c>
      <c r="O12" s="86">
        <v>6633374</v>
      </c>
      <c r="P12" s="86">
        <f t="shared" si="4"/>
        <v>48980764</v>
      </c>
      <c r="Q12" s="104">
        <f t="shared" si="5"/>
        <v>0.17845816813959217</v>
      </c>
      <c r="R12" s="85">
        <v>6707092</v>
      </c>
      <c r="S12" s="86">
        <v>5214652</v>
      </c>
      <c r="T12" s="86">
        <f t="shared" si="6"/>
        <v>11921744</v>
      </c>
      <c r="U12" s="104">
        <f t="shared" si="7"/>
        <v>0.26818220233875106</v>
      </c>
      <c r="V12" s="85">
        <v>3908016</v>
      </c>
      <c r="W12" s="86">
        <v>45841</v>
      </c>
      <c r="X12" s="86">
        <f t="shared" si="8"/>
        <v>3953857</v>
      </c>
      <c r="Y12" s="104">
        <f t="shared" si="9"/>
        <v>0.08894286590892132</v>
      </c>
      <c r="Z12" s="85">
        <f t="shared" si="10"/>
        <v>92595586</v>
      </c>
      <c r="AA12" s="86">
        <f t="shared" si="11"/>
        <v>13915766</v>
      </c>
      <c r="AB12" s="86">
        <f t="shared" si="12"/>
        <v>106511352</v>
      </c>
      <c r="AC12" s="104">
        <f t="shared" si="13"/>
        <v>2.395995833616117</v>
      </c>
      <c r="AD12" s="85">
        <v>27623769</v>
      </c>
      <c r="AE12" s="86">
        <v>2853515</v>
      </c>
      <c r="AF12" s="86">
        <f t="shared" si="14"/>
        <v>30477284</v>
      </c>
      <c r="AG12" s="86">
        <v>303449541</v>
      </c>
      <c r="AH12" s="86">
        <v>268520761</v>
      </c>
      <c r="AI12" s="87">
        <v>160011455</v>
      </c>
      <c r="AJ12" s="124">
        <f t="shared" si="15"/>
        <v>0.5958997524217503</v>
      </c>
      <c r="AK12" s="125">
        <f t="shared" si="16"/>
        <v>-0.8702687221079148</v>
      </c>
    </row>
    <row r="13" spans="1:37" ht="12.75">
      <c r="A13" s="62" t="s">
        <v>97</v>
      </c>
      <c r="B13" s="63" t="s">
        <v>184</v>
      </c>
      <c r="C13" s="64" t="s">
        <v>185</v>
      </c>
      <c r="D13" s="85">
        <v>186531193</v>
      </c>
      <c r="E13" s="86">
        <v>96598600</v>
      </c>
      <c r="F13" s="87">
        <f t="shared" si="0"/>
        <v>283129793</v>
      </c>
      <c r="G13" s="85">
        <v>186531193</v>
      </c>
      <c r="H13" s="86">
        <v>96598600</v>
      </c>
      <c r="I13" s="87">
        <f t="shared" si="1"/>
        <v>283129793</v>
      </c>
      <c r="J13" s="85">
        <v>42910772</v>
      </c>
      <c r="K13" s="86">
        <v>7059290</v>
      </c>
      <c r="L13" s="86">
        <f t="shared" si="2"/>
        <v>49970062</v>
      </c>
      <c r="M13" s="104">
        <f t="shared" si="3"/>
        <v>0.17649171240696665</v>
      </c>
      <c r="N13" s="85">
        <v>17175441</v>
      </c>
      <c r="O13" s="86">
        <v>10070589</v>
      </c>
      <c r="P13" s="86">
        <f t="shared" si="4"/>
        <v>27246030</v>
      </c>
      <c r="Q13" s="104">
        <f t="shared" si="5"/>
        <v>0.09623158944632859</v>
      </c>
      <c r="R13" s="85">
        <v>34792673</v>
      </c>
      <c r="S13" s="86">
        <v>7903369</v>
      </c>
      <c r="T13" s="86">
        <f t="shared" si="6"/>
        <v>42696042</v>
      </c>
      <c r="U13" s="104">
        <f t="shared" si="7"/>
        <v>0.15080024446597184</v>
      </c>
      <c r="V13" s="85">
        <v>5549906</v>
      </c>
      <c r="W13" s="86">
        <v>1093383</v>
      </c>
      <c r="X13" s="86">
        <f t="shared" si="8"/>
        <v>6643289</v>
      </c>
      <c r="Y13" s="104">
        <f t="shared" si="9"/>
        <v>0.02346375819234255</v>
      </c>
      <c r="Z13" s="85">
        <f t="shared" si="10"/>
        <v>100428792</v>
      </c>
      <c r="AA13" s="86">
        <f t="shared" si="11"/>
        <v>26126631</v>
      </c>
      <c r="AB13" s="86">
        <f t="shared" si="12"/>
        <v>126555423</v>
      </c>
      <c r="AC13" s="104">
        <f t="shared" si="13"/>
        <v>0.4469873045116096</v>
      </c>
      <c r="AD13" s="85">
        <v>12215887</v>
      </c>
      <c r="AE13" s="86">
        <v>18687052</v>
      </c>
      <c r="AF13" s="86">
        <f t="shared" si="14"/>
        <v>30902939</v>
      </c>
      <c r="AG13" s="86">
        <v>238271995</v>
      </c>
      <c r="AH13" s="86">
        <v>239893074</v>
      </c>
      <c r="AI13" s="87">
        <v>148885659</v>
      </c>
      <c r="AJ13" s="124">
        <f t="shared" si="15"/>
        <v>0.6206334202045366</v>
      </c>
      <c r="AK13" s="125">
        <f t="shared" si="16"/>
        <v>-0.7850272752374783</v>
      </c>
    </row>
    <row r="14" spans="1:37" ht="12.75">
      <c r="A14" s="62" t="s">
        <v>112</v>
      </c>
      <c r="B14" s="63" t="s">
        <v>186</v>
      </c>
      <c r="C14" s="64" t="s">
        <v>187</v>
      </c>
      <c r="D14" s="85">
        <v>65268043</v>
      </c>
      <c r="E14" s="86">
        <v>280500</v>
      </c>
      <c r="F14" s="87">
        <f t="shared" si="0"/>
        <v>65548543</v>
      </c>
      <c r="G14" s="85">
        <v>65268043</v>
      </c>
      <c r="H14" s="86">
        <v>280500</v>
      </c>
      <c r="I14" s="87">
        <f t="shared" si="1"/>
        <v>65548543</v>
      </c>
      <c r="J14" s="85">
        <v>18743894</v>
      </c>
      <c r="K14" s="86">
        <v>0</v>
      </c>
      <c r="L14" s="86">
        <f t="shared" si="2"/>
        <v>18743894</v>
      </c>
      <c r="M14" s="104">
        <f t="shared" si="3"/>
        <v>0.28595439566063274</v>
      </c>
      <c r="N14" s="85">
        <v>14320665</v>
      </c>
      <c r="O14" s="86">
        <v>0</v>
      </c>
      <c r="P14" s="86">
        <f t="shared" si="4"/>
        <v>14320665</v>
      </c>
      <c r="Q14" s="104">
        <f t="shared" si="5"/>
        <v>0.2184741924774743</v>
      </c>
      <c r="R14" s="85">
        <v>11711631</v>
      </c>
      <c r="S14" s="86">
        <v>0</v>
      </c>
      <c r="T14" s="86">
        <f t="shared" si="6"/>
        <v>11711631</v>
      </c>
      <c r="U14" s="104">
        <f t="shared" si="7"/>
        <v>0.17867111096580743</v>
      </c>
      <c r="V14" s="85">
        <v>23167501</v>
      </c>
      <c r="W14" s="86">
        <v>88202</v>
      </c>
      <c r="X14" s="86">
        <f t="shared" si="8"/>
        <v>23255703</v>
      </c>
      <c r="Y14" s="104">
        <f t="shared" si="9"/>
        <v>0.3547859637398805</v>
      </c>
      <c r="Z14" s="85">
        <f t="shared" si="10"/>
        <v>67943691</v>
      </c>
      <c r="AA14" s="86">
        <f t="shared" si="11"/>
        <v>88202</v>
      </c>
      <c r="AB14" s="86">
        <f t="shared" si="12"/>
        <v>68031893</v>
      </c>
      <c r="AC14" s="104">
        <f t="shared" si="13"/>
        <v>1.037885662843795</v>
      </c>
      <c r="AD14" s="85">
        <v>20967580</v>
      </c>
      <c r="AE14" s="86">
        <v>0</v>
      </c>
      <c r="AF14" s="86">
        <f t="shared" si="14"/>
        <v>20967580</v>
      </c>
      <c r="AG14" s="86">
        <v>59256126</v>
      </c>
      <c r="AH14" s="86">
        <v>56812256</v>
      </c>
      <c r="AI14" s="87">
        <v>57247366</v>
      </c>
      <c r="AJ14" s="124">
        <f t="shared" si="15"/>
        <v>1.007658734763147</v>
      </c>
      <c r="AK14" s="125">
        <f t="shared" si="16"/>
        <v>0.10912670894781362</v>
      </c>
    </row>
    <row r="15" spans="1:37" ht="16.5">
      <c r="A15" s="65"/>
      <c r="B15" s="66" t="s">
        <v>188</v>
      </c>
      <c r="C15" s="67"/>
      <c r="D15" s="88">
        <f>SUM(D11:D14)</f>
        <v>620649424</v>
      </c>
      <c r="E15" s="89">
        <f>SUM(E11:E14)</f>
        <v>191029100</v>
      </c>
      <c r="F15" s="90">
        <f t="shared" si="0"/>
        <v>811678524</v>
      </c>
      <c r="G15" s="88">
        <f>SUM(G11:G14)</f>
        <v>381316483</v>
      </c>
      <c r="H15" s="89">
        <f>SUM(H11:H14)</f>
        <v>194413100</v>
      </c>
      <c r="I15" s="90">
        <f t="shared" si="1"/>
        <v>575729583</v>
      </c>
      <c r="J15" s="88">
        <f>SUM(J11:J14)</f>
        <v>142106381</v>
      </c>
      <c r="K15" s="89">
        <f>SUM(K11:K14)</f>
        <v>16701417</v>
      </c>
      <c r="L15" s="89">
        <f t="shared" si="2"/>
        <v>158807798</v>
      </c>
      <c r="M15" s="105">
        <f t="shared" si="3"/>
        <v>0.19565356641122614</v>
      </c>
      <c r="N15" s="88">
        <f>SUM(N11:N14)</f>
        <v>109283833</v>
      </c>
      <c r="O15" s="89">
        <f>SUM(O11:O14)</f>
        <v>25796623</v>
      </c>
      <c r="P15" s="89">
        <f t="shared" si="4"/>
        <v>135080456</v>
      </c>
      <c r="Q15" s="105">
        <f t="shared" si="5"/>
        <v>0.16642112856986221</v>
      </c>
      <c r="R15" s="88">
        <f>SUM(R11:R14)</f>
        <v>80648105</v>
      </c>
      <c r="S15" s="89">
        <f>SUM(S11:S14)</f>
        <v>21712932</v>
      </c>
      <c r="T15" s="89">
        <f t="shared" si="6"/>
        <v>102361037</v>
      </c>
      <c r="U15" s="105">
        <f t="shared" si="7"/>
        <v>0.17779360314719142</v>
      </c>
      <c r="V15" s="88">
        <f>SUM(V11:V14)</f>
        <v>51482395</v>
      </c>
      <c r="W15" s="89">
        <f>SUM(W11:W14)</f>
        <v>11143128</v>
      </c>
      <c r="X15" s="89">
        <f t="shared" si="8"/>
        <v>62625523</v>
      </c>
      <c r="Y15" s="105">
        <f t="shared" si="9"/>
        <v>0.10877593378765114</v>
      </c>
      <c r="Z15" s="88">
        <f t="shared" si="10"/>
        <v>383520714</v>
      </c>
      <c r="AA15" s="89">
        <f t="shared" si="11"/>
        <v>75354100</v>
      </c>
      <c r="AB15" s="89">
        <f t="shared" si="12"/>
        <v>458874814</v>
      </c>
      <c r="AC15" s="105">
        <f t="shared" si="13"/>
        <v>0.7970318488914613</v>
      </c>
      <c r="AD15" s="88">
        <f>SUM(AD11:AD14)</f>
        <v>80218470</v>
      </c>
      <c r="AE15" s="89">
        <f>SUM(AE11:AE14)</f>
        <v>24182521</v>
      </c>
      <c r="AF15" s="89">
        <f t="shared" si="14"/>
        <v>104400991</v>
      </c>
      <c r="AG15" s="89">
        <f>SUM(AG11:AG14)</f>
        <v>781185149</v>
      </c>
      <c r="AH15" s="89">
        <f>SUM(AH11:AH14)</f>
        <v>738277741</v>
      </c>
      <c r="AI15" s="90">
        <f>SUM(AI11:AI14)</f>
        <v>466630940</v>
      </c>
      <c r="AJ15" s="126">
        <f t="shared" si="15"/>
        <v>0.6320533778628442</v>
      </c>
      <c r="AK15" s="127">
        <f t="shared" si="16"/>
        <v>-0.4001443626143357</v>
      </c>
    </row>
    <row r="16" spans="1:37" ht="12.75">
      <c r="A16" s="62" t="s">
        <v>97</v>
      </c>
      <c r="B16" s="63" t="s">
        <v>189</v>
      </c>
      <c r="C16" s="64" t="s">
        <v>190</v>
      </c>
      <c r="D16" s="85">
        <v>274411222</v>
      </c>
      <c r="E16" s="86">
        <v>35179981</v>
      </c>
      <c r="F16" s="87">
        <f t="shared" si="0"/>
        <v>309591203</v>
      </c>
      <c r="G16" s="85">
        <v>274411222</v>
      </c>
      <c r="H16" s="86">
        <v>35179981</v>
      </c>
      <c r="I16" s="87">
        <f t="shared" si="1"/>
        <v>309591203</v>
      </c>
      <c r="J16" s="85">
        <v>43872912</v>
      </c>
      <c r="K16" s="86">
        <v>792726</v>
      </c>
      <c r="L16" s="86">
        <f t="shared" si="2"/>
        <v>44665638</v>
      </c>
      <c r="M16" s="104">
        <f t="shared" si="3"/>
        <v>0.14427295597284784</v>
      </c>
      <c r="N16" s="85">
        <v>39361884</v>
      </c>
      <c r="O16" s="86">
        <v>0</v>
      </c>
      <c r="P16" s="86">
        <f t="shared" si="4"/>
        <v>39361884</v>
      </c>
      <c r="Q16" s="104">
        <f t="shared" si="5"/>
        <v>0.12714148082560342</v>
      </c>
      <c r="R16" s="85">
        <v>41872512</v>
      </c>
      <c r="S16" s="86">
        <v>2562307</v>
      </c>
      <c r="T16" s="86">
        <f t="shared" si="6"/>
        <v>44434819</v>
      </c>
      <c r="U16" s="104">
        <f t="shared" si="7"/>
        <v>0.14352739538274284</v>
      </c>
      <c r="V16" s="85">
        <v>45169903</v>
      </c>
      <c r="W16" s="86">
        <v>2056791</v>
      </c>
      <c r="X16" s="86">
        <f t="shared" si="8"/>
        <v>47226694</v>
      </c>
      <c r="Y16" s="104">
        <f t="shared" si="9"/>
        <v>0.1525453357277726</v>
      </c>
      <c r="Z16" s="85">
        <f t="shared" si="10"/>
        <v>170277211</v>
      </c>
      <c r="AA16" s="86">
        <f t="shared" si="11"/>
        <v>5411824</v>
      </c>
      <c r="AB16" s="86">
        <f t="shared" si="12"/>
        <v>175689035</v>
      </c>
      <c r="AC16" s="104">
        <f t="shared" si="13"/>
        <v>0.5674871679089667</v>
      </c>
      <c r="AD16" s="85">
        <v>32243563</v>
      </c>
      <c r="AE16" s="86">
        <v>575235</v>
      </c>
      <c r="AF16" s="86">
        <f t="shared" si="14"/>
        <v>32818798</v>
      </c>
      <c r="AG16" s="86">
        <v>309084798</v>
      </c>
      <c r="AH16" s="86">
        <v>283260150</v>
      </c>
      <c r="AI16" s="87">
        <v>242388542</v>
      </c>
      <c r="AJ16" s="124">
        <f t="shared" si="15"/>
        <v>0.8557099966232454</v>
      </c>
      <c r="AK16" s="125">
        <f t="shared" si="16"/>
        <v>0.4390135190204103</v>
      </c>
    </row>
    <row r="17" spans="1:37" ht="12.75">
      <c r="A17" s="62" t="s">
        <v>97</v>
      </c>
      <c r="B17" s="63" t="s">
        <v>191</v>
      </c>
      <c r="C17" s="64" t="s">
        <v>192</v>
      </c>
      <c r="D17" s="85">
        <v>106167370</v>
      </c>
      <c r="E17" s="86">
        <v>125585950</v>
      </c>
      <c r="F17" s="87">
        <f t="shared" si="0"/>
        <v>231753320</v>
      </c>
      <c r="G17" s="85">
        <v>106261665</v>
      </c>
      <c r="H17" s="86">
        <v>125735950</v>
      </c>
      <c r="I17" s="87">
        <f t="shared" si="1"/>
        <v>231997615</v>
      </c>
      <c r="J17" s="85">
        <v>36566901</v>
      </c>
      <c r="K17" s="86">
        <v>35542598</v>
      </c>
      <c r="L17" s="86">
        <f t="shared" si="2"/>
        <v>72109499</v>
      </c>
      <c r="M17" s="104">
        <f t="shared" si="3"/>
        <v>0.3111476418115607</v>
      </c>
      <c r="N17" s="85">
        <v>23552784</v>
      </c>
      <c r="O17" s="86">
        <v>25575776</v>
      </c>
      <c r="P17" s="86">
        <f t="shared" si="4"/>
        <v>49128560</v>
      </c>
      <c r="Q17" s="104">
        <f t="shared" si="5"/>
        <v>0.21198643454169286</v>
      </c>
      <c r="R17" s="85">
        <v>38959371</v>
      </c>
      <c r="S17" s="86">
        <v>10930781</v>
      </c>
      <c r="T17" s="86">
        <f t="shared" si="6"/>
        <v>49890152</v>
      </c>
      <c r="U17" s="104">
        <f t="shared" si="7"/>
        <v>0.21504596933033127</v>
      </c>
      <c r="V17" s="85">
        <v>14644625</v>
      </c>
      <c r="W17" s="86">
        <v>29767037</v>
      </c>
      <c r="X17" s="86">
        <f t="shared" si="8"/>
        <v>44411662</v>
      </c>
      <c r="Y17" s="104">
        <f t="shared" si="9"/>
        <v>0.19143154553550043</v>
      </c>
      <c r="Z17" s="85">
        <f t="shared" si="10"/>
        <v>113723681</v>
      </c>
      <c r="AA17" s="86">
        <f t="shared" si="11"/>
        <v>101816192</v>
      </c>
      <c r="AB17" s="86">
        <f t="shared" si="12"/>
        <v>215539873</v>
      </c>
      <c r="AC17" s="104">
        <f t="shared" si="13"/>
        <v>0.9290607276286008</v>
      </c>
      <c r="AD17" s="85">
        <v>40010983</v>
      </c>
      <c r="AE17" s="86">
        <v>18497784</v>
      </c>
      <c r="AF17" s="86">
        <f t="shared" si="14"/>
        <v>58508767</v>
      </c>
      <c r="AG17" s="86">
        <v>162414290</v>
      </c>
      <c r="AH17" s="86">
        <v>231997615</v>
      </c>
      <c r="AI17" s="87">
        <v>180442365</v>
      </c>
      <c r="AJ17" s="124">
        <f t="shared" si="15"/>
        <v>0.7777768103348821</v>
      </c>
      <c r="AK17" s="125">
        <f t="shared" si="16"/>
        <v>-0.2409400457883517</v>
      </c>
    </row>
    <row r="18" spans="1:37" ht="12.75">
      <c r="A18" s="62" t="s">
        <v>97</v>
      </c>
      <c r="B18" s="63" t="s">
        <v>193</v>
      </c>
      <c r="C18" s="64" t="s">
        <v>194</v>
      </c>
      <c r="D18" s="85">
        <v>150219497</v>
      </c>
      <c r="E18" s="86">
        <v>22672000</v>
      </c>
      <c r="F18" s="87">
        <f t="shared" si="0"/>
        <v>172891497</v>
      </c>
      <c r="G18" s="85">
        <v>143249997</v>
      </c>
      <c r="H18" s="86">
        <v>22774700</v>
      </c>
      <c r="I18" s="87">
        <f t="shared" si="1"/>
        <v>166024697</v>
      </c>
      <c r="J18" s="85">
        <v>61434144</v>
      </c>
      <c r="K18" s="86">
        <v>3924337</v>
      </c>
      <c r="L18" s="86">
        <f t="shared" si="2"/>
        <v>65358481</v>
      </c>
      <c r="M18" s="104">
        <f t="shared" si="3"/>
        <v>0.37803178371461493</v>
      </c>
      <c r="N18" s="85">
        <v>37453998</v>
      </c>
      <c r="O18" s="86">
        <v>8222202</v>
      </c>
      <c r="P18" s="86">
        <f t="shared" si="4"/>
        <v>45676200</v>
      </c>
      <c r="Q18" s="104">
        <f t="shared" si="5"/>
        <v>0.2641899734375022</v>
      </c>
      <c r="R18" s="85">
        <v>31884999</v>
      </c>
      <c r="S18" s="86">
        <v>5658082</v>
      </c>
      <c r="T18" s="86">
        <f t="shared" si="6"/>
        <v>37543081</v>
      </c>
      <c r="U18" s="104">
        <f t="shared" si="7"/>
        <v>0.22612949566172075</v>
      </c>
      <c r="V18" s="85">
        <v>16764662</v>
      </c>
      <c r="W18" s="86">
        <v>9490579</v>
      </c>
      <c r="X18" s="86">
        <f t="shared" si="8"/>
        <v>26255241</v>
      </c>
      <c r="Y18" s="104">
        <f t="shared" si="9"/>
        <v>0.15814057471220683</v>
      </c>
      <c r="Z18" s="85">
        <f t="shared" si="10"/>
        <v>147537803</v>
      </c>
      <c r="AA18" s="86">
        <f t="shared" si="11"/>
        <v>27295200</v>
      </c>
      <c r="AB18" s="86">
        <f t="shared" si="12"/>
        <v>174833003</v>
      </c>
      <c r="AC18" s="104">
        <f t="shared" si="13"/>
        <v>1.053054191088209</v>
      </c>
      <c r="AD18" s="85">
        <v>11775474</v>
      </c>
      <c r="AE18" s="86">
        <v>7328236</v>
      </c>
      <c r="AF18" s="86">
        <f t="shared" si="14"/>
        <v>19103710</v>
      </c>
      <c r="AG18" s="86">
        <v>193361650</v>
      </c>
      <c r="AH18" s="86">
        <v>181101250</v>
      </c>
      <c r="AI18" s="87">
        <v>98159139</v>
      </c>
      <c r="AJ18" s="124">
        <f t="shared" si="15"/>
        <v>0.542012487489733</v>
      </c>
      <c r="AK18" s="125">
        <f t="shared" si="16"/>
        <v>0.37435299216748996</v>
      </c>
    </row>
    <row r="19" spans="1:37" ht="12.75">
      <c r="A19" s="62" t="s">
        <v>97</v>
      </c>
      <c r="B19" s="63" t="s">
        <v>75</v>
      </c>
      <c r="C19" s="64" t="s">
        <v>76</v>
      </c>
      <c r="D19" s="85">
        <v>2490298150</v>
      </c>
      <c r="E19" s="86">
        <v>163406000</v>
      </c>
      <c r="F19" s="87">
        <f t="shared" si="0"/>
        <v>2653704150</v>
      </c>
      <c r="G19" s="85">
        <v>2490298150</v>
      </c>
      <c r="H19" s="86">
        <v>163406000</v>
      </c>
      <c r="I19" s="87">
        <f t="shared" si="1"/>
        <v>2653704150</v>
      </c>
      <c r="J19" s="85">
        <v>685538147</v>
      </c>
      <c r="K19" s="86">
        <v>23088526</v>
      </c>
      <c r="L19" s="86">
        <f t="shared" si="2"/>
        <v>708626673</v>
      </c>
      <c r="M19" s="104">
        <f t="shared" si="3"/>
        <v>0.26703303493722164</v>
      </c>
      <c r="N19" s="85">
        <v>545189717</v>
      </c>
      <c r="O19" s="86">
        <v>35497430</v>
      </c>
      <c r="P19" s="86">
        <f t="shared" si="4"/>
        <v>580687147</v>
      </c>
      <c r="Q19" s="104">
        <f t="shared" si="5"/>
        <v>0.21882135843967385</v>
      </c>
      <c r="R19" s="85">
        <v>612800134</v>
      </c>
      <c r="S19" s="86">
        <v>34376324</v>
      </c>
      <c r="T19" s="86">
        <f t="shared" si="6"/>
        <v>647176458</v>
      </c>
      <c r="U19" s="104">
        <f t="shared" si="7"/>
        <v>0.24387664239059956</v>
      </c>
      <c r="V19" s="85">
        <v>461347503</v>
      </c>
      <c r="W19" s="86">
        <v>58420527</v>
      </c>
      <c r="X19" s="86">
        <f t="shared" si="8"/>
        <v>519768030</v>
      </c>
      <c r="Y19" s="104">
        <f t="shared" si="9"/>
        <v>0.1958651004860508</v>
      </c>
      <c r="Z19" s="85">
        <f t="shared" si="10"/>
        <v>2304875501</v>
      </c>
      <c r="AA19" s="86">
        <f t="shared" si="11"/>
        <v>151382807</v>
      </c>
      <c r="AB19" s="86">
        <f t="shared" si="12"/>
        <v>2456258308</v>
      </c>
      <c r="AC19" s="104">
        <f t="shared" si="13"/>
        <v>0.9255961362535459</v>
      </c>
      <c r="AD19" s="85">
        <v>398166373</v>
      </c>
      <c r="AE19" s="86">
        <v>54495448</v>
      </c>
      <c r="AF19" s="86">
        <f t="shared" si="14"/>
        <v>452661821</v>
      </c>
      <c r="AG19" s="86">
        <v>2505388494</v>
      </c>
      <c r="AH19" s="86">
        <v>2507309676</v>
      </c>
      <c r="AI19" s="87">
        <v>2328442214</v>
      </c>
      <c r="AJ19" s="124">
        <f t="shared" si="15"/>
        <v>0.9286615994377871</v>
      </c>
      <c r="AK19" s="125">
        <f t="shared" si="16"/>
        <v>0.14824799858700688</v>
      </c>
    </row>
    <row r="20" spans="1:37" ht="12.75">
      <c r="A20" s="62" t="s">
        <v>97</v>
      </c>
      <c r="B20" s="63" t="s">
        <v>195</v>
      </c>
      <c r="C20" s="64" t="s">
        <v>196</v>
      </c>
      <c r="D20" s="85">
        <v>345021000</v>
      </c>
      <c r="E20" s="86">
        <v>33406000</v>
      </c>
      <c r="F20" s="87">
        <f t="shared" si="0"/>
        <v>378427000</v>
      </c>
      <c r="G20" s="85">
        <v>345021000</v>
      </c>
      <c r="H20" s="86">
        <v>33406000</v>
      </c>
      <c r="I20" s="87">
        <f t="shared" si="1"/>
        <v>378427000</v>
      </c>
      <c r="J20" s="85">
        <v>123352978</v>
      </c>
      <c r="K20" s="86">
        <v>12107255</v>
      </c>
      <c r="L20" s="86">
        <f t="shared" si="2"/>
        <v>135460233</v>
      </c>
      <c r="M20" s="104">
        <f t="shared" si="3"/>
        <v>0.3579560470051027</v>
      </c>
      <c r="N20" s="85">
        <v>72975653</v>
      </c>
      <c r="O20" s="86">
        <v>3703032</v>
      </c>
      <c r="P20" s="86">
        <f t="shared" si="4"/>
        <v>76678685</v>
      </c>
      <c r="Q20" s="104">
        <f t="shared" si="5"/>
        <v>0.20262477307380286</v>
      </c>
      <c r="R20" s="85">
        <v>135425518</v>
      </c>
      <c r="S20" s="86">
        <v>2809362</v>
      </c>
      <c r="T20" s="86">
        <f t="shared" si="6"/>
        <v>138234880</v>
      </c>
      <c r="U20" s="104">
        <f t="shared" si="7"/>
        <v>0.36528810047908844</v>
      </c>
      <c r="V20" s="85">
        <v>172708035</v>
      </c>
      <c r="W20" s="86">
        <v>9372708</v>
      </c>
      <c r="X20" s="86">
        <f t="shared" si="8"/>
        <v>182080743</v>
      </c>
      <c r="Y20" s="104">
        <f t="shared" si="9"/>
        <v>0.4811515642382811</v>
      </c>
      <c r="Z20" s="85">
        <f t="shared" si="10"/>
        <v>504462184</v>
      </c>
      <c r="AA20" s="86">
        <f t="shared" si="11"/>
        <v>27992357</v>
      </c>
      <c r="AB20" s="86">
        <f t="shared" si="12"/>
        <v>532454541</v>
      </c>
      <c r="AC20" s="104">
        <f t="shared" si="13"/>
        <v>1.407020484796275</v>
      </c>
      <c r="AD20" s="85">
        <v>91988804</v>
      </c>
      <c r="AE20" s="86">
        <v>13692201</v>
      </c>
      <c r="AF20" s="86">
        <f t="shared" si="14"/>
        <v>105681005</v>
      </c>
      <c r="AG20" s="86">
        <v>371842951</v>
      </c>
      <c r="AH20" s="86">
        <v>375250000</v>
      </c>
      <c r="AI20" s="87">
        <v>479498851</v>
      </c>
      <c r="AJ20" s="124">
        <f t="shared" si="15"/>
        <v>1.2778117281812125</v>
      </c>
      <c r="AK20" s="125">
        <f t="shared" si="16"/>
        <v>0.7229278147004752</v>
      </c>
    </row>
    <row r="21" spans="1:37" ht="12.75">
      <c r="A21" s="62" t="s">
        <v>112</v>
      </c>
      <c r="B21" s="63" t="s">
        <v>197</v>
      </c>
      <c r="C21" s="64" t="s">
        <v>198</v>
      </c>
      <c r="D21" s="85">
        <v>128709000</v>
      </c>
      <c r="E21" s="86">
        <v>4745000</v>
      </c>
      <c r="F21" s="87">
        <f t="shared" si="0"/>
        <v>133454000</v>
      </c>
      <c r="G21" s="85">
        <v>128709000</v>
      </c>
      <c r="H21" s="86">
        <v>4745000</v>
      </c>
      <c r="I21" s="87">
        <f t="shared" si="1"/>
        <v>133454000</v>
      </c>
      <c r="J21" s="85">
        <v>54510294</v>
      </c>
      <c r="K21" s="86">
        <v>402348</v>
      </c>
      <c r="L21" s="86">
        <f t="shared" si="2"/>
        <v>54912642</v>
      </c>
      <c r="M21" s="104">
        <f t="shared" si="3"/>
        <v>0.41147243244863396</v>
      </c>
      <c r="N21" s="85">
        <v>43878297</v>
      </c>
      <c r="O21" s="86">
        <v>587474</v>
      </c>
      <c r="P21" s="86">
        <f t="shared" si="4"/>
        <v>44465771</v>
      </c>
      <c r="Q21" s="104">
        <f t="shared" si="5"/>
        <v>0.3331917439717056</v>
      </c>
      <c r="R21" s="85">
        <v>45186583</v>
      </c>
      <c r="S21" s="86">
        <v>728347</v>
      </c>
      <c r="T21" s="86">
        <f t="shared" si="6"/>
        <v>45914930</v>
      </c>
      <c r="U21" s="104">
        <f t="shared" si="7"/>
        <v>0.3440506091986752</v>
      </c>
      <c r="V21" s="85">
        <v>5155198</v>
      </c>
      <c r="W21" s="86">
        <v>959443</v>
      </c>
      <c r="X21" s="86">
        <f t="shared" si="8"/>
        <v>6114641</v>
      </c>
      <c r="Y21" s="104">
        <f t="shared" si="9"/>
        <v>0.04581834190057998</v>
      </c>
      <c r="Z21" s="85">
        <f t="shared" si="10"/>
        <v>148730372</v>
      </c>
      <c r="AA21" s="86">
        <f t="shared" si="11"/>
        <v>2677612</v>
      </c>
      <c r="AB21" s="86">
        <f t="shared" si="12"/>
        <v>151407984</v>
      </c>
      <c r="AC21" s="104">
        <f t="shared" si="13"/>
        <v>1.1345331275195947</v>
      </c>
      <c r="AD21" s="85">
        <v>4341571</v>
      </c>
      <c r="AE21" s="86">
        <v>1626456</v>
      </c>
      <c r="AF21" s="86">
        <f t="shared" si="14"/>
        <v>5968027</v>
      </c>
      <c r="AG21" s="86">
        <v>125848000</v>
      </c>
      <c r="AH21" s="86">
        <v>128677000</v>
      </c>
      <c r="AI21" s="87">
        <v>97873975</v>
      </c>
      <c r="AJ21" s="124">
        <f t="shared" si="15"/>
        <v>0.7606174763166689</v>
      </c>
      <c r="AK21" s="125">
        <f t="shared" si="16"/>
        <v>0.02456657786568317</v>
      </c>
    </row>
    <row r="22" spans="1:37" ht="16.5">
      <c r="A22" s="65"/>
      <c r="B22" s="66" t="s">
        <v>199</v>
      </c>
      <c r="C22" s="67"/>
      <c r="D22" s="88">
        <f>SUM(D16:D21)</f>
        <v>3494826239</v>
      </c>
      <c r="E22" s="89">
        <f>SUM(E16:E21)</f>
        <v>384994931</v>
      </c>
      <c r="F22" s="90">
        <f t="shared" si="0"/>
        <v>3879821170</v>
      </c>
      <c r="G22" s="88">
        <f>SUM(G16:G21)</f>
        <v>3487951034</v>
      </c>
      <c r="H22" s="89">
        <f>SUM(H16:H21)</f>
        <v>385247631</v>
      </c>
      <c r="I22" s="90">
        <f t="shared" si="1"/>
        <v>3873198665</v>
      </c>
      <c r="J22" s="88">
        <f>SUM(J16:J21)</f>
        <v>1005275376</v>
      </c>
      <c r="K22" s="89">
        <f>SUM(K16:K21)</f>
        <v>75857790</v>
      </c>
      <c r="L22" s="89">
        <f t="shared" si="2"/>
        <v>1081133166</v>
      </c>
      <c r="M22" s="105">
        <f t="shared" si="3"/>
        <v>0.27865541184208753</v>
      </c>
      <c r="N22" s="88">
        <f>SUM(N16:N21)</f>
        <v>762412333</v>
      </c>
      <c r="O22" s="89">
        <f>SUM(O16:O21)</f>
        <v>73585914</v>
      </c>
      <c r="P22" s="89">
        <f t="shared" si="4"/>
        <v>835998247</v>
      </c>
      <c r="Q22" s="105">
        <f t="shared" si="5"/>
        <v>0.21547339693494172</v>
      </c>
      <c r="R22" s="88">
        <f>SUM(R16:R21)</f>
        <v>906129117</v>
      </c>
      <c r="S22" s="89">
        <f>SUM(S16:S21)</f>
        <v>57065203</v>
      </c>
      <c r="T22" s="89">
        <f t="shared" si="6"/>
        <v>963194320</v>
      </c>
      <c r="U22" s="105">
        <f t="shared" si="7"/>
        <v>0.2486818785475338</v>
      </c>
      <c r="V22" s="88">
        <f>SUM(V16:V21)</f>
        <v>715789926</v>
      </c>
      <c r="W22" s="89">
        <f>SUM(W16:W21)</f>
        <v>110067085</v>
      </c>
      <c r="X22" s="89">
        <f t="shared" si="8"/>
        <v>825857011</v>
      </c>
      <c r="Y22" s="105">
        <f t="shared" si="9"/>
        <v>0.2132235091535125</v>
      </c>
      <c r="Z22" s="88">
        <f t="shared" si="10"/>
        <v>3389606752</v>
      </c>
      <c r="AA22" s="89">
        <f t="shared" si="11"/>
        <v>316575992</v>
      </c>
      <c r="AB22" s="89">
        <f t="shared" si="12"/>
        <v>3706182744</v>
      </c>
      <c r="AC22" s="105">
        <f t="shared" si="13"/>
        <v>0.9568790719388519</v>
      </c>
      <c r="AD22" s="88">
        <f>SUM(AD16:AD21)</f>
        <v>578526768</v>
      </c>
      <c r="AE22" s="89">
        <f>SUM(AE16:AE21)</f>
        <v>96215360</v>
      </c>
      <c r="AF22" s="89">
        <f t="shared" si="14"/>
        <v>674742128</v>
      </c>
      <c r="AG22" s="89">
        <f>SUM(AG16:AG21)</f>
        <v>3667940183</v>
      </c>
      <c r="AH22" s="89">
        <f>SUM(AH16:AH21)</f>
        <v>3707595691</v>
      </c>
      <c r="AI22" s="90">
        <f>SUM(AI16:AI21)</f>
        <v>3426805086</v>
      </c>
      <c r="AJ22" s="126">
        <f t="shared" si="15"/>
        <v>0.9242661205800824</v>
      </c>
      <c r="AK22" s="127">
        <f t="shared" si="16"/>
        <v>0.22395946055409177</v>
      </c>
    </row>
    <row r="23" spans="1:37" ht="12.75">
      <c r="A23" s="62" t="s">
        <v>97</v>
      </c>
      <c r="B23" s="63" t="s">
        <v>200</v>
      </c>
      <c r="C23" s="64" t="s">
        <v>201</v>
      </c>
      <c r="D23" s="85">
        <v>450083603</v>
      </c>
      <c r="E23" s="86">
        <v>129720370</v>
      </c>
      <c r="F23" s="87">
        <f t="shared" si="0"/>
        <v>579803973</v>
      </c>
      <c r="G23" s="85">
        <v>490676516</v>
      </c>
      <c r="H23" s="86">
        <v>147889558</v>
      </c>
      <c r="I23" s="87">
        <f t="shared" si="1"/>
        <v>638566074</v>
      </c>
      <c r="J23" s="85">
        <v>154596430</v>
      </c>
      <c r="K23" s="86">
        <v>12226217</v>
      </c>
      <c r="L23" s="86">
        <f t="shared" si="2"/>
        <v>166822647</v>
      </c>
      <c r="M23" s="104">
        <f t="shared" si="3"/>
        <v>0.28772249720337806</v>
      </c>
      <c r="N23" s="85">
        <v>134277749</v>
      </c>
      <c r="O23" s="86">
        <v>23694834</v>
      </c>
      <c r="P23" s="86">
        <f t="shared" si="4"/>
        <v>157972583</v>
      </c>
      <c r="Q23" s="104">
        <f t="shared" si="5"/>
        <v>0.2724586073162351</v>
      </c>
      <c r="R23" s="85">
        <v>126981643</v>
      </c>
      <c r="S23" s="86">
        <v>9617499</v>
      </c>
      <c r="T23" s="86">
        <f t="shared" si="6"/>
        <v>136599142</v>
      </c>
      <c r="U23" s="104">
        <f t="shared" si="7"/>
        <v>0.21391543892136056</v>
      </c>
      <c r="V23" s="85">
        <v>72877077</v>
      </c>
      <c r="W23" s="86">
        <v>8995950</v>
      </c>
      <c r="X23" s="86">
        <f t="shared" si="8"/>
        <v>81873027</v>
      </c>
      <c r="Y23" s="104">
        <f t="shared" si="9"/>
        <v>0.128213869063141</v>
      </c>
      <c r="Z23" s="85">
        <f t="shared" si="10"/>
        <v>488732899</v>
      </c>
      <c r="AA23" s="86">
        <f t="shared" si="11"/>
        <v>54534500</v>
      </c>
      <c r="AB23" s="86">
        <f t="shared" si="12"/>
        <v>543267399</v>
      </c>
      <c r="AC23" s="104">
        <f t="shared" si="13"/>
        <v>0.8507614499419837</v>
      </c>
      <c r="AD23" s="85">
        <v>68885520</v>
      </c>
      <c r="AE23" s="86">
        <v>29149614</v>
      </c>
      <c r="AF23" s="86">
        <f t="shared" si="14"/>
        <v>98035134</v>
      </c>
      <c r="AG23" s="86">
        <v>575207952</v>
      </c>
      <c r="AH23" s="86">
        <v>550818078</v>
      </c>
      <c r="AI23" s="87">
        <v>516312014</v>
      </c>
      <c r="AJ23" s="124">
        <f t="shared" si="15"/>
        <v>0.9373548810792662</v>
      </c>
      <c r="AK23" s="125">
        <f t="shared" si="16"/>
        <v>-0.16486035506413443</v>
      </c>
    </row>
    <row r="24" spans="1:37" ht="12.75">
      <c r="A24" s="62" t="s">
        <v>97</v>
      </c>
      <c r="B24" s="63" t="s">
        <v>202</v>
      </c>
      <c r="C24" s="64" t="s">
        <v>203</v>
      </c>
      <c r="D24" s="85">
        <v>888805642</v>
      </c>
      <c r="E24" s="86">
        <v>76179000</v>
      </c>
      <c r="F24" s="87">
        <f t="shared" si="0"/>
        <v>964984642</v>
      </c>
      <c r="G24" s="85">
        <v>888805641</v>
      </c>
      <c r="H24" s="86">
        <v>76179000</v>
      </c>
      <c r="I24" s="87">
        <f t="shared" si="1"/>
        <v>964984641</v>
      </c>
      <c r="J24" s="85">
        <v>247974844</v>
      </c>
      <c r="K24" s="86">
        <v>14537890</v>
      </c>
      <c r="L24" s="86">
        <f t="shared" si="2"/>
        <v>262512734</v>
      </c>
      <c r="M24" s="104">
        <f t="shared" si="3"/>
        <v>0.27203825073933147</v>
      </c>
      <c r="N24" s="85">
        <v>187355220</v>
      </c>
      <c r="O24" s="86">
        <v>19155514</v>
      </c>
      <c r="P24" s="86">
        <f t="shared" si="4"/>
        <v>206510734</v>
      </c>
      <c r="Q24" s="104">
        <f t="shared" si="5"/>
        <v>0.2140041665036157</v>
      </c>
      <c r="R24" s="85">
        <v>164636738</v>
      </c>
      <c r="S24" s="86">
        <v>4167554</v>
      </c>
      <c r="T24" s="86">
        <f t="shared" si="6"/>
        <v>168804292</v>
      </c>
      <c r="U24" s="104">
        <f t="shared" si="7"/>
        <v>0.17492951165012377</v>
      </c>
      <c r="V24" s="85">
        <v>128851586</v>
      </c>
      <c r="W24" s="86">
        <v>26658959</v>
      </c>
      <c r="X24" s="86">
        <f t="shared" si="8"/>
        <v>155510545</v>
      </c>
      <c r="Y24" s="104">
        <f t="shared" si="9"/>
        <v>0.16115338876155233</v>
      </c>
      <c r="Z24" s="85">
        <f t="shared" si="10"/>
        <v>728818388</v>
      </c>
      <c r="AA24" s="86">
        <f t="shared" si="11"/>
        <v>64519917</v>
      </c>
      <c r="AB24" s="86">
        <f t="shared" si="12"/>
        <v>793338305</v>
      </c>
      <c r="AC24" s="104">
        <f t="shared" si="13"/>
        <v>0.8221253181583021</v>
      </c>
      <c r="AD24" s="85">
        <v>128115434</v>
      </c>
      <c r="AE24" s="86">
        <v>21127328</v>
      </c>
      <c r="AF24" s="86">
        <f t="shared" si="14"/>
        <v>149242762</v>
      </c>
      <c r="AG24" s="86">
        <v>801437984</v>
      </c>
      <c r="AH24" s="86">
        <v>792002519</v>
      </c>
      <c r="AI24" s="87">
        <v>729488019</v>
      </c>
      <c r="AJ24" s="124">
        <f t="shared" si="15"/>
        <v>0.9210678015532928</v>
      </c>
      <c r="AK24" s="125">
        <f t="shared" si="16"/>
        <v>0.04199723266981614</v>
      </c>
    </row>
    <row r="25" spans="1:37" ht="12.75">
      <c r="A25" s="62" t="s">
        <v>97</v>
      </c>
      <c r="B25" s="63" t="s">
        <v>204</v>
      </c>
      <c r="C25" s="64" t="s">
        <v>205</v>
      </c>
      <c r="D25" s="85">
        <v>332095880</v>
      </c>
      <c r="E25" s="86">
        <v>64927000</v>
      </c>
      <c r="F25" s="87">
        <f t="shared" si="0"/>
        <v>397022880</v>
      </c>
      <c r="G25" s="85">
        <v>269544800</v>
      </c>
      <c r="H25" s="86">
        <v>24630876</v>
      </c>
      <c r="I25" s="87">
        <f t="shared" si="1"/>
        <v>294175676</v>
      </c>
      <c r="J25" s="85">
        <v>104280998</v>
      </c>
      <c r="K25" s="86">
        <v>4778285</v>
      </c>
      <c r="L25" s="86">
        <f t="shared" si="2"/>
        <v>109059283</v>
      </c>
      <c r="M25" s="104">
        <f t="shared" si="3"/>
        <v>0.2746926902550301</v>
      </c>
      <c r="N25" s="85">
        <v>78114099</v>
      </c>
      <c r="O25" s="86">
        <v>6385940</v>
      </c>
      <c r="P25" s="86">
        <f t="shared" si="4"/>
        <v>84500039</v>
      </c>
      <c r="Q25" s="104">
        <f t="shared" si="5"/>
        <v>0.21283417973291616</v>
      </c>
      <c r="R25" s="85">
        <v>104249925</v>
      </c>
      <c r="S25" s="86">
        <v>8496658</v>
      </c>
      <c r="T25" s="86">
        <f t="shared" si="6"/>
        <v>112746583</v>
      </c>
      <c r="U25" s="104">
        <f t="shared" si="7"/>
        <v>0.38326276506967216</v>
      </c>
      <c r="V25" s="85">
        <v>72383721</v>
      </c>
      <c r="W25" s="86">
        <v>5266124</v>
      </c>
      <c r="X25" s="86">
        <f t="shared" si="8"/>
        <v>77649845</v>
      </c>
      <c r="Y25" s="104">
        <f t="shared" si="9"/>
        <v>0.26395739462837164</v>
      </c>
      <c r="Z25" s="85">
        <f t="shared" si="10"/>
        <v>359028743</v>
      </c>
      <c r="AA25" s="86">
        <f t="shared" si="11"/>
        <v>24927007</v>
      </c>
      <c r="AB25" s="86">
        <f t="shared" si="12"/>
        <v>383955750</v>
      </c>
      <c r="AC25" s="104">
        <f t="shared" si="13"/>
        <v>1.3051920376992692</v>
      </c>
      <c r="AD25" s="85">
        <v>57020356</v>
      </c>
      <c r="AE25" s="86">
        <v>9657956</v>
      </c>
      <c r="AF25" s="86">
        <f t="shared" si="14"/>
        <v>66678312</v>
      </c>
      <c r="AG25" s="86">
        <v>402472673</v>
      </c>
      <c r="AH25" s="86">
        <v>407436437</v>
      </c>
      <c r="AI25" s="87">
        <v>363889323</v>
      </c>
      <c r="AJ25" s="124">
        <f t="shared" si="15"/>
        <v>0.8931192450026261</v>
      </c>
      <c r="AK25" s="125">
        <f t="shared" si="16"/>
        <v>0.16454425240998893</v>
      </c>
    </row>
    <row r="26" spans="1:37" ht="12.75">
      <c r="A26" s="62" t="s">
        <v>97</v>
      </c>
      <c r="B26" s="63" t="s">
        <v>206</v>
      </c>
      <c r="C26" s="64" t="s">
        <v>207</v>
      </c>
      <c r="D26" s="85">
        <v>1588950753</v>
      </c>
      <c r="E26" s="86">
        <v>230321000</v>
      </c>
      <c r="F26" s="87">
        <f t="shared" si="0"/>
        <v>1819271753</v>
      </c>
      <c r="G26" s="85">
        <v>1506098728</v>
      </c>
      <c r="H26" s="86">
        <v>214047906</v>
      </c>
      <c r="I26" s="87">
        <f t="shared" si="1"/>
        <v>1720146634</v>
      </c>
      <c r="J26" s="85">
        <v>345522319</v>
      </c>
      <c r="K26" s="86">
        <v>41256852</v>
      </c>
      <c r="L26" s="86">
        <f t="shared" si="2"/>
        <v>386779171</v>
      </c>
      <c r="M26" s="104">
        <f t="shared" si="3"/>
        <v>0.21260109731390964</v>
      </c>
      <c r="N26" s="85">
        <v>645237091</v>
      </c>
      <c r="O26" s="86">
        <v>51528493</v>
      </c>
      <c r="P26" s="86">
        <f t="shared" si="4"/>
        <v>696765584</v>
      </c>
      <c r="Q26" s="104">
        <f t="shared" si="5"/>
        <v>0.38299148153706314</v>
      </c>
      <c r="R26" s="85">
        <v>392855386</v>
      </c>
      <c r="S26" s="86">
        <v>30801763</v>
      </c>
      <c r="T26" s="86">
        <f t="shared" si="6"/>
        <v>423657149</v>
      </c>
      <c r="U26" s="104">
        <f t="shared" si="7"/>
        <v>0.24629129902422028</v>
      </c>
      <c r="V26" s="85">
        <v>396430616</v>
      </c>
      <c r="W26" s="86">
        <v>28692594</v>
      </c>
      <c r="X26" s="86">
        <f t="shared" si="8"/>
        <v>425123210</v>
      </c>
      <c r="Y26" s="104">
        <f t="shared" si="9"/>
        <v>0.24714358741116485</v>
      </c>
      <c r="Z26" s="85">
        <f t="shared" si="10"/>
        <v>1780045412</v>
      </c>
      <c r="AA26" s="86">
        <f t="shared" si="11"/>
        <v>152279702</v>
      </c>
      <c r="AB26" s="86">
        <f t="shared" si="12"/>
        <v>1932325114</v>
      </c>
      <c r="AC26" s="104">
        <f t="shared" si="13"/>
        <v>1.1233490656006482</v>
      </c>
      <c r="AD26" s="85">
        <v>468025402</v>
      </c>
      <c r="AE26" s="86">
        <v>37045539</v>
      </c>
      <c r="AF26" s="86">
        <f t="shared" si="14"/>
        <v>505070941</v>
      </c>
      <c r="AG26" s="86">
        <v>1983309935</v>
      </c>
      <c r="AH26" s="86">
        <v>1983321690</v>
      </c>
      <c r="AI26" s="87">
        <v>1354255577</v>
      </c>
      <c r="AJ26" s="124">
        <f t="shared" si="15"/>
        <v>0.6828219465496795</v>
      </c>
      <c r="AK26" s="125">
        <f t="shared" si="16"/>
        <v>-0.15829010245909203</v>
      </c>
    </row>
    <row r="27" spans="1:37" ht="12.75">
      <c r="A27" s="62" t="s">
        <v>97</v>
      </c>
      <c r="B27" s="63" t="s">
        <v>208</v>
      </c>
      <c r="C27" s="64" t="s">
        <v>209</v>
      </c>
      <c r="D27" s="85">
        <v>126391496</v>
      </c>
      <c r="E27" s="86">
        <v>68698000</v>
      </c>
      <c r="F27" s="87">
        <f t="shared" si="0"/>
        <v>195089496</v>
      </c>
      <c r="G27" s="85">
        <v>133331288</v>
      </c>
      <c r="H27" s="86">
        <v>76714408</v>
      </c>
      <c r="I27" s="87">
        <f t="shared" si="1"/>
        <v>210045696</v>
      </c>
      <c r="J27" s="85">
        <v>51956007</v>
      </c>
      <c r="K27" s="86">
        <v>7022316</v>
      </c>
      <c r="L27" s="86">
        <f t="shared" si="2"/>
        <v>58978323</v>
      </c>
      <c r="M27" s="104">
        <f t="shared" si="3"/>
        <v>0.30231419020119876</v>
      </c>
      <c r="N27" s="85">
        <v>35341764</v>
      </c>
      <c r="O27" s="86">
        <v>9722474</v>
      </c>
      <c r="P27" s="86">
        <f t="shared" si="4"/>
        <v>45064238</v>
      </c>
      <c r="Q27" s="104">
        <f t="shared" si="5"/>
        <v>0.23099264144903014</v>
      </c>
      <c r="R27" s="85">
        <v>109989256</v>
      </c>
      <c r="S27" s="86">
        <v>24084249</v>
      </c>
      <c r="T27" s="86">
        <f t="shared" si="6"/>
        <v>134073505</v>
      </c>
      <c r="U27" s="104">
        <f t="shared" si="7"/>
        <v>0.6383063664394247</v>
      </c>
      <c r="V27" s="85">
        <v>8502799</v>
      </c>
      <c r="W27" s="86">
        <v>5754472</v>
      </c>
      <c r="X27" s="86">
        <f t="shared" si="8"/>
        <v>14257271</v>
      </c>
      <c r="Y27" s="104">
        <f t="shared" si="9"/>
        <v>0.0678769966321995</v>
      </c>
      <c r="Z27" s="85">
        <f t="shared" si="10"/>
        <v>205789826</v>
      </c>
      <c r="AA27" s="86">
        <f t="shared" si="11"/>
        <v>46583511</v>
      </c>
      <c r="AB27" s="86">
        <f t="shared" si="12"/>
        <v>252373337</v>
      </c>
      <c r="AC27" s="104">
        <f t="shared" si="13"/>
        <v>1.201516345281362</v>
      </c>
      <c r="AD27" s="85">
        <v>135118060</v>
      </c>
      <c r="AE27" s="86">
        <v>22655558</v>
      </c>
      <c r="AF27" s="86">
        <f t="shared" si="14"/>
        <v>157773618</v>
      </c>
      <c r="AG27" s="86">
        <v>213491980</v>
      </c>
      <c r="AH27" s="86">
        <v>211253585</v>
      </c>
      <c r="AI27" s="87">
        <v>313968499</v>
      </c>
      <c r="AJ27" s="124">
        <f t="shared" si="15"/>
        <v>1.486216193680216</v>
      </c>
      <c r="AK27" s="125">
        <f t="shared" si="16"/>
        <v>-0.9096346323249049</v>
      </c>
    </row>
    <row r="28" spans="1:37" ht="12.75">
      <c r="A28" s="62" t="s">
        <v>97</v>
      </c>
      <c r="B28" s="63" t="s">
        <v>210</v>
      </c>
      <c r="C28" s="64" t="s">
        <v>211</v>
      </c>
      <c r="D28" s="85">
        <v>235023165</v>
      </c>
      <c r="E28" s="86">
        <v>63848274</v>
      </c>
      <c r="F28" s="87">
        <f t="shared" si="0"/>
        <v>298871439</v>
      </c>
      <c r="G28" s="85">
        <v>244536653</v>
      </c>
      <c r="H28" s="86">
        <v>63814251</v>
      </c>
      <c r="I28" s="87">
        <f t="shared" si="1"/>
        <v>308350904</v>
      </c>
      <c r="J28" s="85">
        <v>49587417</v>
      </c>
      <c r="K28" s="86">
        <v>9266904</v>
      </c>
      <c r="L28" s="86">
        <f t="shared" si="2"/>
        <v>58854321</v>
      </c>
      <c r="M28" s="104">
        <f t="shared" si="3"/>
        <v>0.19692186445423446</v>
      </c>
      <c r="N28" s="85">
        <v>44752221</v>
      </c>
      <c r="O28" s="86">
        <v>16495083</v>
      </c>
      <c r="P28" s="86">
        <f t="shared" si="4"/>
        <v>61247304</v>
      </c>
      <c r="Q28" s="104">
        <f t="shared" si="5"/>
        <v>0.20492859473266697</v>
      </c>
      <c r="R28" s="85">
        <v>68580329</v>
      </c>
      <c r="S28" s="86">
        <v>7886305</v>
      </c>
      <c r="T28" s="86">
        <f t="shared" si="6"/>
        <v>76466634</v>
      </c>
      <c r="U28" s="104">
        <f t="shared" si="7"/>
        <v>0.24798576235080536</v>
      </c>
      <c r="V28" s="85">
        <v>20307154</v>
      </c>
      <c r="W28" s="86">
        <v>22001790</v>
      </c>
      <c r="X28" s="86">
        <f t="shared" si="8"/>
        <v>42308944</v>
      </c>
      <c r="Y28" s="104">
        <f t="shared" si="9"/>
        <v>0.1372103776935903</v>
      </c>
      <c r="Z28" s="85">
        <f t="shared" si="10"/>
        <v>183227121</v>
      </c>
      <c r="AA28" s="86">
        <f t="shared" si="11"/>
        <v>55650082</v>
      </c>
      <c r="AB28" s="86">
        <f t="shared" si="12"/>
        <v>238877203</v>
      </c>
      <c r="AC28" s="104">
        <f t="shared" si="13"/>
        <v>0.7746927279966722</v>
      </c>
      <c r="AD28" s="85">
        <v>40681984</v>
      </c>
      <c r="AE28" s="86">
        <v>17028404</v>
      </c>
      <c r="AF28" s="86">
        <f t="shared" si="14"/>
        <v>57710388</v>
      </c>
      <c r="AG28" s="86">
        <v>279614249</v>
      </c>
      <c r="AH28" s="86">
        <v>281043758</v>
      </c>
      <c r="AI28" s="87">
        <v>237612582</v>
      </c>
      <c r="AJ28" s="124">
        <f t="shared" si="15"/>
        <v>0.845464719412128</v>
      </c>
      <c r="AK28" s="125">
        <f t="shared" si="16"/>
        <v>-0.2668747262624538</v>
      </c>
    </row>
    <row r="29" spans="1:37" ht="12.75">
      <c r="A29" s="62" t="s">
        <v>112</v>
      </c>
      <c r="B29" s="63" t="s">
        <v>212</v>
      </c>
      <c r="C29" s="64" t="s">
        <v>213</v>
      </c>
      <c r="D29" s="85">
        <v>126301878</v>
      </c>
      <c r="E29" s="86">
        <v>800000</v>
      </c>
      <c r="F29" s="87">
        <f t="shared" si="0"/>
        <v>127101878</v>
      </c>
      <c r="G29" s="85">
        <v>175814519</v>
      </c>
      <c r="H29" s="86">
        <v>1130188</v>
      </c>
      <c r="I29" s="87">
        <f t="shared" si="1"/>
        <v>176944707</v>
      </c>
      <c r="J29" s="85">
        <v>54390641</v>
      </c>
      <c r="K29" s="86">
        <v>2119208</v>
      </c>
      <c r="L29" s="86">
        <f t="shared" si="2"/>
        <v>56509849</v>
      </c>
      <c r="M29" s="104">
        <f t="shared" si="3"/>
        <v>0.4446027854914937</v>
      </c>
      <c r="N29" s="85">
        <v>45021147</v>
      </c>
      <c r="O29" s="86">
        <v>935511</v>
      </c>
      <c r="P29" s="86">
        <f t="shared" si="4"/>
        <v>45956658</v>
      </c>
      <c r="Q29" s="104">
        <f t="shared" si="5"/>
        <v>0.36157339862436966</v>
      </c>
      <c r="R29" s="85">
        <v>32328152</v>
      </c>
      <c r="S29" s="86">
        <v>65819</v>
      </c>
      <c r="T29" s="86">
        <f t="shared" si="6"/>
        <v>32393971</v>
      </c>
      <c r="U29" s="104">
        <f t="shared" si="7"/>
        <v>0.18307397575899234</v>
      </c>
      <c r="V29" s="85">
        <v>9523102</v>
      </c>
      <c r="W29" s="86">
        <v>13720</v>
      </c>
      <c r="X29" s="86">
        <f t="shared" si="8"/>
        <v>9536822</v>
      </c>
      <c r="Y29" s="104">
        <f t="shared" si="9"/>
        <v>0.05389718721566506</v>
      </c>
      <c r="Z29" s="85">
        <f t="shared" si="10"/>
        <v>141263042</v>
      </c>
      <c r="AA29" s="86">
        <f t="shared" si="11"/>
        <v>3134258</v>
      </c>
      <c r="AB29" s="86">
        <f t="shared" si="12"/>
        <v>144397300</v>
      </c>
      <c r="AC29" s="104">
        <f t="shared" si="13"/>
        <v>0.8160588832984984</v>
      </c>
      <c r="AD29" s="85">
        <v>4273555</v>
      </c>
      <c r="AE29" s="86">
        <v>0</v>
      </c>
      <c r="AF29" s="86">
        <f t="shared" si="14"/>
        <v>4273555</v>
      </c>
      <c r="AG29" s="86">
        <v>220015086</v>
      </c>
      <c r="AH29" s="86">
        <v>123113230</v>
      </c>
      <c r="AI29" s="87">
        <v>119087875</v>
      </c>
      <c r="AJ29" s="124">
        <f t="shared" si="15"/>
        <v>0.9673036358480726</v>
      </c>
      <c r="AK29" s="125">
        <f t="shared" si="16"/>
        <v>1.2315898590283734</v>
      </c>
    </row>
    <row r="30" spans="1:37" ht="16.5">
      <c r="A30" s="65"/>
      <c r="B30" s="66" t="s">
        <v>214</v>
      </c>
      <c r="C30" s="67"/>
      <c r="D30" s="88">
        <f>SUM(D23:D29)</f>
        <v>3747652417</v>
      </c>
      <c r="E30" s="89">
        <f>SUM(E23:E29)</f>
        <v>634493644</v>
      </c>
      <c r="F30" s="90">
        <f t="shared" si="0"/>
        <v>4382146061</v>
      </c>
      <c r="G30" s="88">
        <f>SUM(G23:G29)</f>
        <v>3708808145</v>
      </c>
      <c r="H30" s="89">
        <f>SUM(H23:H29)</f>
        <v>604406187</v>
      </c>
      <c r="I30" s="90">
        <f t="shared" si="1"/>
        <v>4313214332</v>
      </c>
      <c r="J30" s="88">
        <f>SUM(J23:J29)</f>
        <v>1008308656</v>
      </c>
      <c r="K30" s="89">
        <f>SUM(K23:K29)</f>
        <v>91207672</v>
      </c>
      <c r="L30" s="89">
        <f t="shared" si="2"/>
        <v>1099516328</v>
      </c>
      <c r="M30" s="105">
        <f t="shared" si="3"/>
        <v>0.250908188064615</v>
      </c>
      <c r="N30" s="88">
        <f>SUM(N23:N29)</f>
        <v>1170099291</v>
      </c>
      <c r="O30" s="89">
        <f>SUM(O23:O29)</f>
        <v>127917849</v>
      </c>
      <c r="P30" s="89">
        <f t="shared" si="4"/>
        <v>1298017140</v>
      </c>
      <c r="Q30" s="105">
        <f t="shared" si="5"/>
        <v>0.29620581375687743</v>
      </c>
      <c r="R30" s="88">
        <f>SUM(R23:R29)</f>
        <v>999621429</v>
      </c>
      <c r="S30" s="89">
        <f>SUM(S23:S29)</f>
        <v>85119847</v>
      </c>
      <c r="T30" s="89">
        <f t="shared" si="6"/>
        <v>1084741276</v>
      </c>
      <c r="U30" s="105">
        <f t="shared" si="7"/>
        <v>0.2514925511473516</v>
      </c>
      <c r="V30" s="88">
        <f>SUM(V23:V29)</f>
        <v>708876055</v>
      </c>
      <c r="W30" s="89">
        <f>SUM(W23:W29)</f>
        <v>97383609</v>
      </c>
      <c r="X30" s="89">
        <f t="shared" si="8"/>
        <v>806259664</v>
      </c>
      <c r="Y30" s="105">
        <f t="shared" si="9"/>
        <v>0.18692779953416885</v>
      </c>
      <c r="Z30" s="88">
        <f t="shared" si="10"/>
        <v>3886905431</v>
      </c>
      <c r="AA30" s="89">
        <f t="shared" si="11"/>
        <v>401628977</v>
      </c>
      <c r="AB30" s="89">
        <f t="shared" si="12"/>
        <v>4288534408</v>
      </c>
      <c r="AC30" s="105">
        <f t="shared" si="13"/>
        <v>0.9942780668660729</v>
      </c>
      <c r="AD30" s="88">
        <f>SUM(AD23:AD29)</f>
        <v>902120311</v>
      </c>
      <c r="AE30" s="89">
        <f>SUM(AE23:AE29)</f>
        <v>136664399</v>
      </c>
      <c r="AF30" s="89">
        <f t="shared" si="14"/>
        <v>1038784710</v>
      </c>
      <c r="AG30" s="89">
        <f>SUM(AG23:AG29)</f>
        <v>4475549859</v>
      </c>
      <c r="AH30" s="89">
        <f>SUM(AH23:AH29)</f>
        <v>4348989297</v>
      </c>
      <c r="AI30" s="90">
        <f>SUM(AI23:AI29)</f>
        <v>3634613889</v>
      </c>
      <c r="AJ30" s="126">
        <f t="shared" si="15"/>
        <v>0.8357376026441852</v>
      </c>
      <c r="AK30" s="127">
        <f t="shared" si="16"/>
        <v>-0.22384334671233275</v>
      </c>
    </row>
    <row r="31" spans="1:37" ht="12.75">
      <c r="A31" s="62" t="s">
        <v>97</v>
      </c>
      <c r="B31" s="63" t="s">
        <v>215</v>
      </c>
      <c r="C31" s="64" t="s">
        <v>216</v>
      </c>
      <c r="D31" s="85">
        <v>807166187</v>
      </c>
      <c r="E31" s="86">
        <v>66283401</v>
      </c>
      <c r="F31" s="87">
        <f t="shared" si="0"/>
        <v>873449588</v>
      </c>
      <c r="G31" s="85">
        <v>847283551</v>
      </c>
      <c r="H31" s="86">
        <v>67017615</v>
      </c>
      <c r="I31" s="87">
        <f t="shared" si="1"/>
        <v>914301166</v>
      </c>
      <c r="J31" s="85">
        <v>221784585</v>
      </c>
      <c r="K31" s="86">
        <v>9888626</v>
      </c>
      <c r="L31" s="86">
        <f t="shared" si="2"/>
        <v>231673211</v>
      </c>
      <c r="M31" s="104">
        <f t="shared" si="3"/>
        <v>0.26523936147302873</v>
      </c>
      <c r="N31" s="85">
        <v>186063430</v>
      </c>
      <c r="O31" s="86">
        <v>18428043</v>
      </c>
      <c r="P31" s="86">
        <f t="shared" si="4"/>
        <v>204491473</v>
      </c>
      <c r="Q31" s="104">
        <f t="shared" si="5"/>
        <v>0.23411937656097445</v>
      </c>
      <c r="R31" s="85">
        <v>176694062</v>
      </c>
      <c r="S31" s="86">
        <v>8565923</v>
      </c>
      <c r="T31" s="86">
        <f t="shared" si="6"/>
        <v>185259985</v>
      </c>
      <c r="U31" s="104">
        <f t="shared" si="7"/>
        <v>0.20262468417326726</v>
      </c>
      <c r="V31" s="85">
        <v>130816857</v>
      </c>
      <c r="W31" s="86">
        <v>30286138</v>
      </c>
      <c r="X31" s="86">
        <f t="shared" si="8"/>
        <v>161102995</v>
      </c>
      <c r="Y31" s="104">
        <f t="shared" si="9"/>
        <v>0.17620342288833962</v>
      </c>
      <c r="Z31" s="85">
        <f t="shared" si="10"/>
        <v>715358934</v>
      </c>
      <c r="AA31" s="86">
        <f t="shared" si="11"/>
        <v>67168730</v>
      </c>
      <c r="AB31" s="86">
        <f t="shared" si="12"/>
        <v>782527664</v>
      </c>
      <c r="AC31" s="104">
        <f t="shared" si="13"/>
        <v>0.8558751679422008</v>
      </c>
      <c r="AD31" s="85">
        <v>58190134</v>
      </c>
      <c r="AE31" s="86">
        <v>20353631</v>
      </c>
      <c r="AF31" s="86">
        <f t="shared" si="14"/>
        <v>78543765</v>
      </c>
      <c r="AG31" s="86">
        <v>861584344</v>
      </c>
      <c r="AH31" s="86">
        <v>848607020</v>
      </c>
      <c r="AI31" s="87">
        <v>669495956</v>
      </c>
      <c r="AJ31" s="124">
        <f t="shared" si="15"/>
        <v>0.7889352081956617</v>
      </c>
      <c r="AK31" s="125">
        <f t="shared" si="16"/>
        <v>1.0511239179838143</v>
      </c>
    </row>
    <row r="32" spans="1:37" ht="12.75">
      <c r="A32" s="62" t="s">
        <v>97</v>
      </c>
      <c r="B32" s="63" t="s">
        <v>217</v>
      </c>
      <c r="C32" s="64" t="s">
        <v>218</v>
      </c>
      <c r="D32" s="85">
        <v>703073144</v>
      </c>
      <c r="E32" s="86">
        <v>102164001</v>
      </c>
      <c r="F32" s="87">
        <f t="shared" si="0"/>
        <v>805237145</v>
      </c>
      <c r="G32" s="85">
        <v>703073140</v>
      </c>
      <c r="H32" s="86">
        <v>132164001</v>
      </c>
      <c r="I32" s="87">
        <f t="shared" si="1"/>
        <v>835237141</v>
      </c>
      <c r="J32" s="85">
        <v>261146903</v>
      </c>
      <c r="K32" s="86">
        <v>24742090</v>
      </c>
      <c r="L32" s="86">
        <f t="shared" si="2"/>
        <v>285888993</v>
      </c>
      <c r="M32" s="104">
        <f t="shared" si="3"/>
        <v>0.35503701583463343</v>
      </c>
      <c r="N32" s="85">
        <v>91793380</v>
      </c>
      <c r="O32" s="86">
        <v>11855090</v>
      </c>
      <c r="P32" s="86">
        <f t="shared" si="4"/>
        <v>103648470</v>
      </c>
      <c r="Q32" s="104">
        <f t="shared" si="5"/>
        <v>0.12871794432682312</v>
      </c>
      <c r="R32" s="85">
        <v>176788704</v>
      </c>
      <c r="S32" s="86">
        <v>2868180</v>
      </c>
      <c r="T32" s="86">
        <f t="shared" si="6"/>
        <v>179656884</v>
      </c>
      <c r="U32" s="104">
        <f t="shared" si="7"/>
        <v>0.2150968571451494</v>
      </c>
      <c r="V32" s="85">
        <v>141683541</v>
      </c>
      <c r="W32" s="86">
        <v>18191822</v>
      </c>
      <c r="X32" s="86">
        <f t="shared" si="8"/>
        <v>159875363</v>
      </c>
      <c r="Y32" s="104">
        <f t="shared" si="9"/>
        <v>0.1914131390380783</v>
      </c>
      <c r="Z32" s="85">
        <f t="shared" si="10"/>
        <v>671412528</v>
      </c>
      <c r="AA32" s="86">
        <f t="shared" si="11"/>
        <v>57657182</v>
      </c>
      <c r="AB32" s="86">
        <f t="shared" si="12"/>
        <v>729069710</v>
      </c>
      <c r="AC32" s="104">
        <f t="shared" si="13"/>
        <v>0.872889475589065</v>
      </c>
      <c r="AD32" s="85">
        <v>65619114</v>
      </c>
      <c r="AE32" s="86">
        <v>24649272</v>
      </c>
      <c r="AF32" s="86">
        <f t="shared" si="14"/>
        <v>90268386</v>
      </c>
      <c r="AG32" s="86">
        <v>774247834</v>
      </c>
      <c r="AH32" s="86">
        <v>743837867</v>
      </c>
      <c r="AI32" s="87">
        <v>623439928</v>
      </c>
      <c r="AJ32" s="124">
        <f t="shared" si="15"/>
        <v>0.8381395404275647</v>
      </c>
      <c r="AK32" s="125">
        <f t="shared" si="16"/>
        <v>0.7711113501021276</v>
      </c>
    </row>
    <row r="33" spans="1:37" ht="12.75">
      <c r="A33" s="62" t="s">
        <v>97</v>
      </c>
      <c r="B33" s="63" t="s">
        <v>219</v>
      </c>
      <c r="C33" s="64" t="s">
        <v>220</v>
      </c>
      <c r="D33" s="85">
        <v>1105405990</v>
      </c>
      <c r="E33" s="86">
        <v>777867800</v>
      </c>
      <c r="F33" s="87">
        <f t="shared" si="0"/>
        <v>1883273790</v>
      </c>
      <c r="G33" s="85">
        <v>1120955350</v>
      </c>
      <c r="H33" s="86">
        <v>152387640</v>
      </c>
      <c r="I33" s="87">
        <f t="shared" si="1"/>
        <v>1273342990</v>
      </c>
      <c r="J33" s="85">
        <v>290350415</v>
      </c>
      <c r="K33" s="86">
        <v>18708014</v>
      </c>
      <c r="L33" s="86">
        <f t="shared" si="2"/>
        <v>309058429</v>
      </c>
      <c r="M33" s="104">
        <f t="shared" si="3"/>
        <v>0.16410700910354623</v>
      </c>
      <c r="N33" s="85">
        <v>284918530</v>
      </c>
      <c r="O33" s="86">
        <v>21710750</v>
      </c>
      <c r="P33" s="86">
        <f t="shared" si="4"/>
        <v>306629280</v>
      </c>
      <c r="Q33" s="104">
        <f t="shared" si="5"/>
        <v>0.162817154695282</v>
      </c>
      <c r="R33" s="85">
        <v>271428830</v>
      </c>
      <c r="S33" s="86">
        <v>18725051</v>
      </c>
      <c r="T33" s="86">
        <f t="shared" si="6"/>
        <v>290153881</v>
      </c>
      <c r="U33" s="104">
        <f t="shared" si="7"/>
        <v>0.22786781195536326</v>
      </c>
      <c r="V33" s="85">
        <v>206037570</v>
      </c>
      <c r="W33" s="86">
        <v>27115433</v>
      </c>
      <c r="X33" s="86">
        <f t="shared" si="8"/>
        <v>233153003</v>
      </c>
      <c r="Y33" s="104">
        <f t="shared" si="9"/>
        <v>0.18310306400634443</v>
      </c>
      <c r="Z33" s="85">
        <f t="shared" si="10"/>
        <v>1052735345</v>
      </c>
      <c r="AA33" s="86">
        <f t="shared" si="11"/>
        <v>86259248</v>
      </c>
      <c r="AB33" s="86">
        <f t="shared" si="12"/>
        <v>1138994593</v>
      </c>
      <c r="AC33" s="104">
        <f t="shared" si="13"/>
        <v>0.8944915878478272</v>
      </c>
      <c r="AD33" s="85">
        <v>188862132</v>
      </c>
      <c r="AE33" s="86">
        <v>45518215</v>
      </c>
      <c r="AF33" s="86">
        <f t="shared" si="14"/>
        <v>234380347</v>
      </c>
      <c r="AG33" s="86">
        <v>1255094140</v>
      </c>
      <c r="AH33" s="86">
        <v>1190108740</v>
      </c>
      <c r="AI33" s="87">
        <v>1029110088</v>
      </c>
      <c r="AJ33" s="124">
        <f t="shared" si="15"/>
        <v>0.864719376819298</v>
      </c>
      <c r="AK33" s="125">
        <f t="shared" si="16"/>
        <v>-0.005236548267419372</v>
      </c>
    </row>
    <row r="34" spans="1:37" ht="12.75">
      <c r="A34" s="62" t="s">
        <v>97</v>
      </c>
      <c r="B34" s="63" t="s">
        <v>221</v>
      </c>
      <c r="C34" s="64" t="s">
        <v>222</v>
      </c>
      <c r="D34" s="85">
        <v>216748582</v>
      </c>
      <c r="E34" s="86">
        <v>47060800</v>
      </c>
      <c r="F34" s="87">
        <f t="shared" si="0"/>
        <v>263809382</v>
      </c>
      <c r="G34" s="85">
        <v>216748582</v>
      </c>
      <c r="H34" s="86">
        <v>47060800</v>
      </c>
      <c r="I34" s="87">
        <f t="shared" si="1"/>
        <v>263809382</v>
      </c>
      <c r="J34" s="85">
        <v>56878435</v>
      </c>
      <c r="K34" s="86">
        <v>2888428</v>
      </c>
      <c r="L34" s="86">
        <f t="shared" si="2"/>
        <v>59766863</v>
      </c>
      <c r="M34" s="104">
        <f t="shared" si="3"/>
        <v>0.2265532125767991</v>
      </c>
      <c r="N34" s="85">
        <v>23956896</v>
      </c>
      <c r="O34" s="86">
        <v>54056</v>
      </c>
      <c r="P34" s="86">
        <f t="shared" si="4"/>
        <v>24010952</v>
      </c>
      <c r="Q34" s="104">
        <f t="shared" si="5"/>
        <v>0.091016292968686</v>
      </c>
      <c r="R34" s="85">
        <v>26505158</v>
      </c>
      <c r="S34" s="86">
        <v>0</v>
      </c>
      <c r="T34" s="86">
        <f t="shared" si="6"/>
        <v>26505158</v>
      </c>
      <c r="U34" s="104">
        <f t="shared" si="7"/>
        <v>0.10047086953109197</v>
      </c>
      <c r="V34" s="85">
        <v>25431770</v>
      </c>
      <c r="W34" s="86">
        <v>9329897</v>
      </c>
      <c r="X34" s="86">
        <f t="shared" si="8"/>
        <v>34761667</v>
      </c>
      <c r="Y34" s="104">
        <f t="shared" si="9"/>
        <v>0.13176812263636628</v>
      </c>
      <c r="Z34" s="85">
        <f t="shared" si="10"/>
        <v>132772259</v>
      </c>
      <c r="AA34" s="86">
        <f t="shared" si="11"/>
        <v>12272381</v>
      </c>
      <c r="AB34" s="86">
        <f t="shared" si="12"/>
        <v>145044640</v>
      </c>
      <c r="AC34" s="104">
        <f t="shared" si="13"/>
        <v>0.5498084977129434</v>
      </c>
      <c r="AD34" s="85">
        <v>24648216</v>
      </c>
      <c r="AE34" s="86">
        <v>123079</v>
      </c>
      <c r="AF34" s="86">
        <f t="shared" si="14"/>
        <v>24771295</v>
      </c>
      <c r="AG34" s="86">
        <v>236221219</v>
      </c>
      <c r="AH34" s="86">
        <v>233996257</v>
      </c>
      <c r="AI34" s="87">
        <v>193742166</v>
      </c>
      <c r="AJ34" s="124">
        <f t="shared" si="15"/>
        <v>0.8279712183601295</v>
      </c>
      <c r="AK34" s="125">
        <f t="shared" si="16"/>
        <v>0.40330438921340206</v>
      </c>
    </row>
    <row r="35" spans="1:37" ht="12.75">
      <c r="A35" s="62" t="s">
        <v>112</v>
      </c>
      <c r="B35" s="63" t="s">
        <v>223</v>
      </c>
      <c r="C35" s="64" t="s">
        <v>224</v>
      </c>
      <c r="D35" s="85">
        <v>162225160</v>
      </c>
      <c r="E35" s="86">
        <v>5038000</v>
      </c>
      <c r="F35" s="87">
        <f t="shared" si="0"/>
        <v>167263160</v>
      </c>
      <c r="G35" s="85">
        <v>166592160</v>
      </c>
      <c r="H35" s="86">
        <v>5038000</v>
      </c>
      <c r="I35" s="87">
        <f t="shared" si="1"/>
        <v>171630160</v>
      </c>
      <c r="J35" s="85">
        <v>64358631</v>
      </c>
      <c r="K35" s="86">
        <v>0</v>
      </c>
      <c r="L35" s="86">
        <f t="shared" si="2"/>
        <v>64358631</v>
      </c>
      <c r="M35" s="104">
        <f t="shared" si="3"/>
        <v>0.3847746927655797</v>
      </c>
      <c r="N35" s="85">
        <v>3638008</v>
      </c>
      <c r="O35" s="86">
        <v>218963</v>
      </c>
      <c r="P35" s="86">
        <f t="shared" si="4"/>
        <v>3856971</v>
      </c>
      <c r="Q35" s="104">
        <f t="shared" si="5"/>
        <v>0.023059297695918215</v>
      </c>
      <c r="R35" s="85">
        <v>37836099</v>
      </c>
      <c r="S35" s="86">
        <v>407385</v>
      </c>
      <c r="T35" s="86">
        <f t="shared" si="6"/>
        <v>38243484</v>
      </c>
      <c r="U35" s="104">
        <f t="shared" si="7"/>
        <v>0.22282496269886365</v>
      </c>
      <c r="V35" s="85">
        <v>37627896</v>
      </c>
      <c r="W35" s="86">
        <v>494603</v>
      </c>
      <c r="X35" s="86">
        <f t="shared" si="8"/>
        <v>38122499</v>
      </c>
      <c r="Y35" s="104">
        <f t="shared" si="9"/>
        <v>0.22212004580080796</v>
      </c>
      <c r="Z35" s="85">
        <f t="shared" si="10"/>
        <v>143460634</v>
      </c>
      <c r="AA35" s="86">
        <f t="shared" si="11"/>
        <v>1120951</v>
      </c>
      <c r="AB35" s="86">
        <f t="shared" si="12"/>
        <v>144581585</v>
      </c>
      <c r="AC35" s="104">
        <f t="shared" si="13"/>
        <v>0.8424019706093614</v>
      </c>
      <c r="AD35" s="85">
        <v>4857504</v>
      </c>
      <c r="AE35" s="86">
        <v>253286</v>
      </c>
      <c r="AF35" s="86">
        <f t="shared" si="14"/>
        <v>5110790</v>
      </c>
      <c r="AG35" s="86">
        <v>155201000</v>
      </c>
      <c r="AH35" s="86">
        <v>223494300</v>
      </c>
      <c r="AI35" s="87">
        <v>130641353</v>
      </c>
      <c r="AJ35" s="124">
        <f t="shared" si="15"/>
        <v>0.5845399770821895</v>
      </c>
      <c r="AK35" s="125">
        <f t="shared" si="16"/>
        <v>6.45921843785403</v>
      </c>
    </row>
    <row r="36" spans="1:37" ht="16.5">
      <c r="A36" s="65"/>
      <c r="B36" s="66" t="s">
        <v>225</v>
      </c>
      <c r="C36" s="67"/>
      <c r="D36" s="88">
        <f>SUM(D31:D35)</f>
        <v>2994619063</v>
      </c>
      <c r="E36" s="89">
        <f>SUM(E31:E35)</f>
        <v>998414002</v>
      </c>
      <c r="F36" s="90">
        <f t="shared" si="0"/>
        <v>3993033065</v>
      </c>
      <c r="G36" s="88">
        <f>SUM(G31:G35)</f>
        <v>3054652783</v>
      </c>
      <c r="H36" s="89">
        <f>SUM(H31:H35)</f>
        <v>403668056</v>
      </c>
      <c r="I36" s="90">
        <f t="shared" si="1"/>
        <v>3458320839</v>
      </c>
      <c r="J36" s="88">
        <f>SUM(J31:J35)</f>
        <v>894518969</v>
      </c>
      <c r="K36" s="89">
        <f>SUM(K31:K35)</f>
        <v>56227158</v>
      </c>
      <c r="L36" s="89">
        <f t="shared" si="2"/>
        <v>950746127</v>
      </c>
      <c r="M36" s="105">
        <f t="shared" si="3"/>
        <v>0.23810124071687344</v>
      </c>
      <c r="N36" s="88">
        <f>SUM(N31:N35)</f>
        <v>590370244</v>
      </c>
      <c r="O36" s="89">
        <f>SUM(O31:O35)</f>
        <v>52266902</v>
      </c>
      <c r="P36" s="89">
        <f t="shared" si="4"/>
        <v>642637146</v>
      </c>
      <c r="Q36" s="105">
        <f t="shared" si="5"/>
        <v>0.16093960043378705</v>
      </c>
      <c r="R36" s="88">
        <f>SUM(R31:R35)</f>
        <v>689252853</v>
      </c>
      <c r="S36" s="89">
        <f>SUM(S31:S35)</f>
        <v>30566539</v>
      </c>
      <c r="T36" s="89">
        <f t="shared" si="6"/>
        <v>719819392</v>
      </c>
      <c r="U36" s="105">
        <f t="shared" si="7"/>
        <v>0.20814129906123496</v>
      </c>
      <c r="V36" s="88">
        <f>SUM(V31:V35)</f>
        <v>541597634</v>
      </c>
      <c r="W36" s="89">
        <f>SUM(W31:W35)</f>
        <v>85417893</v>
      </c>
      <c r="X36" s="89">
        <f t="shared" si="8"/>
        <v>627015527</v>
      </c>
      <c r="Y36" s="105">
        <f t="shared" si="9"/>
        <v>0.1813063495812917</v>
      </c>
      <c r="Z36" s="88">
        <f t="shared" si="10"/>
        <v>2715739700</v>
      </c>
      <c r="AA36" s="89">
        <f t="shared" si="11"/>
        <v>224478492</v>
      </c>
      <c r="AB36" s="89">
        <f t="shared" si="12"/>
        <v>2940218192</v>
      </c>
      <c r="AC36" s="105">
        <f t="shared" si="13"/>
        <v>0.8501866451610622</v>
      </c>
      <c r="AD36" s="88">
        <f>SUM(AD31:AD35)</f>
        <v>342177100</v>
      </c>
      <c r="AE36" s="89">
        <f>SUM(AE31:AE35)</f>
        <v>90897483</v>
      </c>
      <c r="AF36" s="89">
        <f t="shared" si="14"/>
        <v>433074583</v>
      </c>
      <c r="AG36" s="89">
        <f>SUM(AG31:AG35)</f>
        <v>3282348537</v>
      </c>
      <c r="AH36" s="89">
        <f>SUM(AH31:AH35)</f>
        <v>3240044184</v>
      </c>
      <c r="AI36" s="90">
        <f>SUM(AI31:AI35)</f>
        <v>2646429491</v>
      </c>
      <c r="AJ36" s="126">
        <f t="shared" si="15"/>
        <v>0.8167880870478895</v>
      </c>
      <c r="AK36" s="127">
        <f t="shared" si="16"/>
        <v>0.4478234272178472</v>
      </c>
    </row>
    <row r="37" spans="1:37" ht="16.5">
      <c r="A37" s="68"/>
      <c r="B37" s="69" t="s">
        <v>226</v>
      </c>
      <c r="C37" s="70"/>
      <c r="D37" s="91">
        <f>SUM(D9,D11:D14,D16:D21,D23:D29,D31:D35)</f>
        <v>17162170685</v>
      </c>
      <c r="E37" s="92">
        <f>SUM(E9,E11:E14,E16:E21,E23:E29,E31:E35)</f>
        <v>3339386118</v>
      </c>
      <c r="F37" s="93">
        <f t="shared" si="0"/>
        <v>20501556803</v>
      </c>
      <c r="G37" s="91">
        <f>SUM(G9,G11:G14,G16:G21,G23:G29,G31:G35)</f>
        <v>17322790119</v>
      </c>
      <c r="H37" s="92">
        <f>SUM(H9,H11:H14,H16:H21,H23:H29,H31:H35)</f>
        <v>2936859216</v>
      </c>
      <c r="I37" s="93">
        <f t="shared" si="1"/>
        <v>20259649335</v>
      </c>
      <c r="J37" s="91">
        <f>SUM(J9,J11:J14,J16:J21,J23:J29,J31:J35)</f>
        <v>4943166429</v>
      </c>
      <c r="K37" s="92">
        <f>SUM(K9,K11:K14,K16:K21,K23:K29,K31:K35)</f>
        <v>302796767</v>
      </c>
      <c r="L37" s="92">
        <f t="shared" si="2"/>
        <v>5245963196</v>
      </c>
      <c r="M37" s="106">
        <f t="shared" si="3"/>
        <v>0.25588121167619604</v>
      </c>
      <c r="N37" s="91">
        <f>SUM(N9,N11:N14,N16:N21,N23:N29,N31:N35)</f>
        <v>4014649557</v>
      </c>
      <c r="O37" s="92">
        <f>SUM(O9,O11:O14,O16:O21,O23:O29,O31:O35)</f>
        <v>503096507</v>
      </c>
      <c r="P37" s="92">
        <f t="shared" si="4"/>
        <v>4517746064</v>
      </c>
      <c r="Q37" s="106">
        <f t="shared" si="5"/>
        <v>0.2203611222021401</v>
      </c>
      <c r="R37" s="91">
        <f>SUM(R9,R11:R14,R16:R21,R23:R29,R31:R35)</f>
        <v>4423699962</v>
      </c>
      <c r="S37" s="92">
        <f>SUM(S9,S11:S14,S16:S21,S23:S29,S31:S35)</f>
        <v>394155704</v>
      </c>
      <c r="T37" s="92">
        <f t="shared" si="6"/>
        <v>4817855666</v>
      </c>
      <c r="U37" s="106">
        <f t="shared" si="7"/>
        <v>0.23780548154290154</v>
      </c>
      <c r="V37" s="91">
        <f>SUM(V9,V11:V14,V16:V21,V23:V29,V31:V35)</f>
        <v>3676713680</v>
      </c>
      <c r="W37" s="92">
        <f>SUM(W9,W11:W14,W16:W21,W23:W29,W31:W35)</f>
        <v>641697149</v>
      </c>
      <c r="X37" s="92">
        <f t="shared" si="8"/>
        <v>4318410829</v>
      </c>
      <c r="Y37" s="106">
        <f t="shared" si="9"/>
        <v>0.21315328600182804</v>
      </c>
      <c r="Z37" s="91">
        <f t="shared" si="10"/>
        <v>17058229628</v>
      </c>
      <c r="AA37" s="92">
        <f t="shared" si="11"/>
        <v>1841746127</v>
      </c>
      <c r="AB37" s="92">
        <f t="shared" si="12"/>
        <v>18899975755</v>
      </c>
      <c r="AC37" s="106">
        <f t="shared" si="13"/>
        <v>0.9328876054310049</v>
      </c>
      <c r="AD37" s="91">
        <f>SUM(AD9,AD11:AD14,AD16:AD21,AD23:AD29,AD31:AD35)</f>
        <v>3153720438</v>
      </c>
      <c r="AE37" s="92">
        <f>SUM(AE9,AE11:AE14,AE16:AE21,AE23:AE29,AE31:AE35)</f>
        <v>567643601</v>
      </c>
      <c r="AF37" s="92">
        <f t="shared" si="14"/>
        <v>3721364039</v>
      </c>
      <c r="AG37" s="92">
        <f>SUM(AG9,AG11:AG14,AG16:AG21,AG23:AG29,AG31:AG35)</f>
        <v>19622031383</v>
      </c>
      <c r="AH37" s="92">
        <f>SUM(AH9,AH11:AH14,AH16:AH21,AH23:AH29,AH31:AH35)</f>
        <v>19597015209</v>
      </c>
      <c r="AI37" s="93">
        <f>SUM(AI9,AI11:AI14,AI16:AI21,AI23:AI29,AI31:AI35)</f>
        <v>16205830151</v>
      </c>
      <c r="AJ37" s="128">
        <f t="shared" si="15"/>
        <v>0.8269540018296977</v>
      </c>
      <c r="AK37" s="129">
        <f t="shared" si="16"/>
        <v>0.16043762011534834</v>
      </c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F26" sqref="F2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44</v>
      </c>
      <c r="C9" s="64" t="s">
        <v>45</v>
      </c>
      <c r="D9" s="85">
        <v>35317656761</v>
      </c>
      <c r="E9" s="86">
        <v>6904212611</v>
      </c>
      <c r="F9" s="87">
        <f>$D9+$E9</f>
        <v>42221869372</v>
      </c>
      <c r="G9" s="85">
        <v>36205712171</v>
      </c>
      <c r="H9" s="86">
        <v>6723101575</v>
      </c>
      <c r="I9" s="87">
        <f>$G9+$H9</f>
        <v>42928813746</v>
      </c>
      <c r="J9" s="85">
        <v>9982216472</v>
      </c>
      <c r="K9" s="86">
        <v>163314602</v>
      </c>
      <c r="L9" s="86">
        <f>$J9+$K9</f>
        <v>10145531074</v>
      </c>
      <c r="M9" s="104">
        <f>IF($F9=0,0,$L9/$F9)</f>
        <v>0.24029090196390368</v>
      </c>
      <c r="N9" s="85">
        <v>8949689169</v>
      </c>
      <c r="O9" s="86">
        <v>825888270</v>
      </c>
      <c r="P9" s="86">
        <f>$N9+$O9</f>
        <v>9775577439</v>
      </c>
      <c r="Q9" s="104">
        <f>IF($F9=0,0,$P9/$F9)</f>
        <v>0.2315287689626269</v>
      </c>
      <c r="R9" s="85">
        <v>8040173613</v>
      </c>
      <c r="S9" s="86">
        <v>857047892</v>
      </c>
      <c r="T9" s="86">
        <f>$R9+$S9</f>
        <v>8897221505</v>
      </c>
      <c r="U9" s="104">
        <f>IF($I9=0,0,$T9/$I9)</f>
        <v>0.2072552378838798</v>
      </c>
      <c r="V9" s="85">
        <v>7368828455</v>
      </c>
      <c r="W9" s="86">
        <v>3631912768</v>
      </c>
      <c r="X9" s="86">
        <f>$V9+$W9</f>
        <v>11000741223</v>
      </c>
      <c r="Y9" s="104">
        <f>IF($I9=0,0,$X9/$I9)</f>
        <v>0.2562554206153675</v>
      </c>
      <c r="Z9" s="85">
        <f>$J9+$N9+$R9+$V9</f>
        <v>34340907709</v>
      </c>
      <c r="AA9" s="86">
        <f>$K9+$O9+$S9+$W9</f>
        <v>5478163532</v>
      </c>
      <c r="AB9" s="86">
        <f>$Z9+$AA9</f>
        <v>39819071241</v>
      </c>
      <c r="AC9" s="104">
        <f>IF($I9=0,0,$AB9/$I9)</f>
        <v>0.9275604836555783</v>
      </c>
      <c r="AD9" s="85">
        <v>7158415757</v>
      </c>
      <c r="AE9" s="86">
        <v>2525556863</v>
      </c>
      <c r="AF9" s="86">
        <f>$AD9+$AE9</f>
        <v>9683972620</v>
      </c>
      <c r="AG9" s="86">
        <v>39010854191</v>
      </c>
      <c r="AH9" s="86">
        <v>39372853570</v>
      </c>
      <c r="AI9" s="87">
        <v>37500426249</v>
      </c>
      <c r="AJ9" s="124">
        <f>IF($AH9=0,0,$AI9/$AH9)</f>
        <v>0.9524436978470189</v>
      </c>
      <c r="AK9" s="125">
        <f>IF($AF9=0,0,(($X9/$AF9)-1))</f>
        <v>0.13597401135568266</v>
      </c>
    </row>
    <row r="10" spans="1:37" ht="12.75">
      <c r="A10" s="62" t="s">
        <v>95</v>
      </c>
      <c r="B10" s="63" t="s">
        <v>48</v>
      </c>
      <c r="C10" s="64" t="s">
        <v>49</v>
      </c>
      <c r="D10" s="85">
        <v>53046409432</v>
      </c>
      <c r="E10" s="86">
        <v>7810236131</v>
      </c>
      <c r="F10" s="87">
        <f aca="true" t="shared" si="0" ref="F10:F23">$D10+$E10</f>
        <v>60856645563</v>
      </c>
      <c r="G10" s="85">
        <v>52214844602</v>
      </c>
      <c r="H10" s="86">
        <v>8064898000</v>
      </c>
      <c r="I10" s="87">
        <f aca="true" t="shared" si="1" ref="I10:I23">$G10+$H10</f>
        <v>60279742602</v>
      </c>
      <c r="J10" s="85">
        <v>13361254126</v>
      </c>
      <c r="K10" s="86">
        <v>452270689</v>
      </c>
      <c r="L10" s="86">
        <f aca="true" t="shared" si="2" ref="L10:L23">$J10+$K10</f>
        <v>13813524815</v>
      </c>
      <c r="M10" s="104">
        <f aca="true" t="shared" si="3" ref="M10:M23">IF($F10=0,0,$L10/$F10)</f>
        <v>0.22698465692953723</v>
      </c>
      <c r="N10" s="85">
        <v>13430768501</v>
      </c>
      <c r="O10" s="86">
        <v>1478454241</v>
      </c>
      <c r="P10" s="86">
        <f aca="true" t="shared" si="4" ref="P10:P23">$N10+$O10</f>
        <v>14909222742</v>
      </c>
      <c r="Q10" s="104">
        <f aca="true" t="shared" si="5" ref="Q10:Q23">IF($F10=0,0,$P10/$F10)</f>
        <v>0.24498923008442322</v>
      </c>
      <c r="R10" s="85">
        <v>12868573561</v>
      </c>
      <c r="S10" s="86">
        <v>1012901000</v>
      </c>
      <c r="T10" s="86">
        <f aca="true" t="shared" si="6" ref="T10:T23">$R10+$S10</f>
        <v>13881474561</v>
      </c>
      <c r="U10" s="104">
        <f aca="true" t="shared" si="7" ref="U10:U23">IF($I10=0,0,$T10/$I10)</f>
        <v>0.23028423748676444</v>
      </c>
      <c r="V10" s="85">
        <v>12367413530</v>
      </c>
      <c r="W10" s="86">
        <v>4423543445</v>
      </c>
      <c r="X10" s="86">
        <f aca="true" t="shared" si="8" ref="X10:X23">$V10+$W10</f>
        <v>16790956975</v>
      </c>
      <c r="Y10" s="104">
        <f aca="true" t="shared" si="9" ref="Y10:Y23">IF($I10=0,0,$X10/$I10)</f>
        <v>0.278550575205059</v>
      </c>
      <c r="Z10" s="85">
        <f aca="true" t="shared" si="10" ref="Z10:Z23">$J10+$N10+$R10+$V10</f>
        <v>52028009718</v>
      </c>
      <c r="AA10" s="86">
        <f aca="true" t="shared" si="11" ref="AA10:AA23">$K10+$O10+$S10+$W10</f>
        <v>7367169375</v>
      </c>
      <c r="AB10" s="86">
        <f aca="true" t="shared" si="12" ref="AB10:AB23">$Z10+$AA10</f>
        <v>59395179093</v>
      </c>
      <c r="AC10" s="104">
        <f aca="true" t="shared" si="13" ref="AC10:AC23">IF($I10=0,0,$AB10/$I10)</f>
        <v>0.9853256920017</v>
      </c>
      <c r="AD10" s="85">
        <v>10768308186</v>
      </c>
      <c r="AE10" s="86">
        <v>2657581000</v>
      </c>
      <c r="AF10" s="86">
        <f aca="true" t="shared" si="14" ref="AF10:AF23">$AD10+$AE10</f>
        <v>13425889186</v>
      </c>
      <c r="AG10" s="86">
        <v>57439200000</v>
      </c>
      <c r="AH10" s="86">
        <v>55078196800</v>
      </c>
      <c r="AI10" s="87">
        <v>50765030356</v>
      </c>
      <c r="AJ10" s="124">
        <f aca="true" t="shared" si="15" ref="AJ10:AJ23">IF($AH10=0,0,$AI10/$AH10)</f>
        <v>0.9216901297683733</v>
      </c>
      <c r="AK10" s="125">
        <f aca="true" t="shared" si="16" ref="AK10:AK23">IF($AF10=0,0,(($X10/$AF10)-1))</f>
        <v>0.2506402177450535</v>
      </c>
    </row>
    <row r="11" spans="1:37" ht="12.75">
      <c r="A11" s="62" t="s">
        <v>95</v>
      </c>
      <c r="B11" s="63" t="s">
        <v>54</v>
      </c>
      <c r="C11" s="64" t="s">
        <v>55</v>
      </c>
      <c r="D11" s="85">
        <v>32530206898</v>
      </c>
      <c r="E11" s="86">
        <v>4023015060</v>
      </c>
      <c r="F11" s="87">
        <f t="shared" si="0"/>
        <v>36553221958</v>
      </c>
      <c r="G11" s="85">
        <v>32991191054</v>
      </c>
      <c r="H11" s="86">
        <v>4033887866</v>
      </c>
      <c r="I11" s="87">
        <f t="shared" si="1"/>
        <v>37025078920</v>
      </c>
      <c r="J11" s="85">
        <v>8526705171</v>
      </c>
      <c r="K11" s="86">
        <v>135696220</v>
      </c>
      <c r="L11" s="86">
        <f t="shared" si="2"/>
        <v>8662401391</v>
      </c>
      <c r="M11" s="104">
        <f t="shared" si="3"/>
        <v>0.23698051572452852</v>
      </c>
      <c r="N11" s="85">
        <v>8207867807</v>
      </c>
      <c r="O11" s="86">
        <v>757264341</v>
      </c>
      <c r="P11" s="86">
        <f t="shared" si="4"/>
        <v>8965132148</v>
      </c>
      <c r="Q11" s="104">
        <f t="shared" si="5"/>
        <v>0.24526243290676325</v>
      </c>
      <c r="R11" s="85">
        <v>7957448509</v>
      </c>
      <c r="S11" s="86">
        <v>482738813</v>
      </c>
      <c r="T11" s="86">
        <f t="shared" si="6"/>
        <v>8440187322</v>
      </c>
      <c r="U11" s="104">
        <f t="shared" si="7"/>
        <v>0.22795865851458932</v>
      </c>
      <c r="V11" s="85">
        <v>7590974421</v>
      </c>
      <c r="W11" s="86">
        <v>1726464414</v>
      </c>
      <c r="X11" s="86">
        <f t="shared" si="8"/>
        <v>9317438835</v>
      </c>
      <c r="Y11" s="104">
        <f t="shared" si="9"/>
        <v>0.2516520992468961</v>
      </c>
      <c r="Z11" s="85">
        <f t="shared" si="10"/>
        <v>32282995908</v>
      </c>
      <c r="AA11" s="86">
        <f t="shared" si="11"/>
        <v>3102163788</v>
      </c>
      <c r="AB11" s="86">
        <f t="shared" si="12"/>
        <v>35385159696</v>
      </c>
      <c r="AC11" s="104">
        <f t="shared" si="13"/>
        <v>0.9557078803925477</v>
      </c>
      <c r="AD11" s="85">
        <v>6894959006</v>
      </c>
      <c r="AE11" s="86">
        <v>1403284042</v>
      </c>
      <c r="AF11" s="86">
        <f t="shared" si="14"/>
        <v>8298243048</v>
      </c>
      <c r="AG11" s="86">
        <v>34086297523</v>
      </c>
      <c r="AH11" s="86">
        <v>34432885162</v>
      </c>
      <c r="AI11" s="87">
        <v>32947655129</v>
      </c>
      <c r="AJ11" s="124">
        <f t="shared" si="15"/>
        <v>0.9568659429492393</v>
      </c>
      <c r="AK11" s="125">
        <f t="shared" si="16"/>
        <v>0.12282067193074586</v>
      </c>
    </row>
    <row r="12" spans="1:37" ht="16.5">
      <c r="A12" s="65"/>
      <c r="B12" s="66" t="s">
        <v>96</v>
      </c>
      <c r="C12" s="67"/>
      <c r="D12" s="88">
        <f>SUM(D9:D11)</f>
        <v>120894273091</v>
      </c>
      <c r="E12" s="89">
        <f>SUM(E9:E11)</f>
        <v>18737463802</v>
      </c>
      <c r="F12" s="90">
        <f t="shared" si="0"/>
        <v>139631736893</v>
      </c>
      <c r="G12" s="88">
        <f>SUM(G9:G11)</f>
        <v>121411747827</v>
      </c>
      <c r="H12" s="89">
        <f>SUM(H9:H11)</f>
        <v>18821887441</v>
      </c>
      <c r="I12" s="90">
        <f t="shared" si="1"/>
        <v>140233635268</v>
      </c>
      <c r="J12" s="88">
        <f>SUM(J9:J11)</f>
        <v>31870175769</v>
      </c>
      <c r="K12" s="89">
        <f>SUM(K9:K11)</f>
        <v>751281511</v>
      </c>
      <c r="L12" s="89">
        <f t="shared" si="2"/>
        <v>32621457280</v>
      </c>
      <c r="M12" s="105">
        <f t="shared" si="3"/>
        <v>0.23362494806605372</v>
      </c>
      <c r="N12" s="88">
        <f>SUM(N9:N11)</f>
        <v>30588325477</v>
      </c>
      <c r="O12" s="89">
        <f>SUM(O9:O11)</f>
        <v>3061606852</v>
      </c>
      <c r="P12" s="89">
        <f t="shared" si="4"/>
        <v>33649932329</v>
      </c>
      <c r="Q12" s="105">
        <f t="shared" si="5"/>
        <v>0.24099057333066043</v>
      </c>
      <c r="R12" s="88">
        <f>SUM(R9:R11)</f>
        <v>28866195683</v>
      </c>
      <c r="S12" s="89">
        <f>SUM(S9:S11)</f>
        <v>2352687705</v>
      </c>
      <c r="T12" s="89">
        <f t="shared" si="6"/>
        <v>31218883388</v>
      </c>
      <c r="U12" s="105">
        <f t="shared" si="7"/>
        <v>0.222620509896486</v>
      </c>
      <c r="V12" s="88">
        <f>SUM(V9:V11)</f>
        <v>27327216406</v>
      </c>
      <c r="W12" s="89">
        <f>SUM(W9:W11)</f>
        <v>9781920627</v>
      </c>
      <c r="X12" s="89">
        <f t="shared" si="8"/>
        <v>37109137033</v>
      </c>
      <c r="Y12" s="105">
        <f t="shared" si="9"/>
        <v>0.26462365438991053</v>
      </c>
      <c r="Z12" s="88">
        <f t="shared" si="10"/>
        <v>118651913335</v>
      </c>
      <c r="AA12" s="89">
        <f t="shared" si="11"/>
        <v>15947496695</v>
      </c>
      <c r="AB12" s="89">
        <f t="shared" si="12"/>
        <v>134599410030</v>
      </c>
      <c r="AC12" s="105">
        <f t="shared" si="13"/>
        <v>0.9598225830255883</v>
      </c>
      <c r="AD12" s="88">
        <f>SUM(AD9:AD11)</f>
        <v>24821682949</v>
      </c>
      <c r="AE12" s="89">
        <f>SUM(AE9:AE11)</f>
        <v>6586421905</v>
      </c>
      <c r="AF12" s="89">
        <f t="shared" si="14"/>
        <v>31408104854</v>
      </c>
      <c r="AG12" s="89">
        <f>SUM(AG9:AG11)</f>
        <v>130536351714</v>
      </c>
      <c r="AH12" s="89">
        <f>SUM(AH9:AH11)</f>
        <v>128883935532</v>
      </c>
      <c r="AI12" s="90">
        <f>SUM(AI9:AI11)</f>
        <v>121213111734</v>
      </c>
      <c r="AJ12" s="126">
        <f t="shared" si="15"/>
        <v>0.9404827004518693</v>
      </c>
      <c r="AK12" s="127">
        <f t="shared" si="16"/>
        <v>0.18151468245222513</v>
      </c>
    </row>
    <row r="13" spans="1:37" ht="12.75">
      <c r="A13" s="62" t="s">
        <v>97</v>
      </c>
      <c r="B13" s="63" t="s">
        <v>65</v>
      </c>
      <c r="C13" s="64" t="s">
        <v>66</v>
      </c>
      <c r="D13" s="85">
        <v>5492577596</v>
      </c>
      <c r="E13" s="86">
        <v>287612500</v>
      </c>
      <c r="F13" s="87">
        <f t="shared" si="0"/>
        <v>5780190096</v>
      </c>
      <c r="G13" s="85">
        <v>5556315020</v>
      </c>
      <c r="H13" s="86">
        <v>284789407</v>
      </c>
      <c r="I13" s="87">
        <f t="shared" si="1"/>
        <v>5841104427</v>
      </c>
      <c r="J13" s="85">
        <v>1635850247</v>
      </c>
      <c r="K13" s="86">
        <v>29373294</v>
      </c>
      <c r="L13" s="86">
        <f t="shared" si="2"/>
        <v>1665223541</v>
      </c>
      <c r="M13" s="104">
        <f t="shared" si="3"/>
        <v>0.2880914837303302</v>
      </c>
      <c r="N13" s="85">
        <v>1324549656</v>
      </c>
      <c r="O13" s="86">
        <v>46523829</v>
      </c>
      <c r="P13" s="86">
        <f t="shared" si="4"/>
        <v>1371073485</v>
      </c>
      <c r="Q13" s="104">
        <f t="shared" si="5"/>
        <v>0.23720214425972055</v>
      </c>
      <c r="R13" s="85">
        <v>1239452942</v>
      </c>
      <c r="S13" s="86">
        <v>11936323</v>
      </c>
      <c r="T13" s="86">
        <f t="shared" si="6"/>
        <v>1251389265</v>
      </c>
      <c r="U13" s="104">
        <f t="shared" si="7"/>
        <v>0.21423846819371373</v>
      </c>
      <c r="V13" s="85">
        <v>1182943549</v>
      </c>
      <c r="W13" s="86">
        <v>33626049</v>
      </c>
      <c r="X13" s="86">
        <f t="shared" si="8"/>
        <v>1216569598</v>
      </c>
      <c r="Y13" s="104">
        <f t="shared" si="9"/>
        <v>0.20827732378426797</v>
      </c>
      <c r="Z13" s="85">
        <f t="shared" si="10"/>
        <v>5382796394</v>
      </c>
      <c r="AA13" s="86">
        <f t="shared" si="11"/>
        <v>121459495</v>
      </c>
      <c r="AB13" s="86">
        <f t="shared" si="12"/>
        <v>5504255889</v>
      </c>
      <c r="AC13" s="104">
        <f t="shared" si="13"/>
        <v>0.9423313617810106</v>
      </c>
      <c r="AD13" s="85">
        <v>932979953</v>
      </c>
      <c r="AE13" s="86">
        <v>86281410</v>
      </c>
      <c r="AF13" s="86">
        <f t="shared" si="14"/>
        <v>1019261363</v>
      </c>
      <c r="AG13" s="86">
        <v>6451599242</v>
      </c>
      <c r="AH13" s="86">
        <v>5925346068</v>
      </c>
      <c r="AI13" s="87">
        <v>5134098752</v>
      </c>
      <c r="AJ13" s="124">
        <f t="shared" si="15"/>
        <v>0.8664639487855142</v>
      </c>
      <c r="AK13" s="125">
        <f t="shared" si="16"/>
        <v>0.19357962752483937</v>
      </c>
    </row>
    <row r="14" spans="1:37" ht="12.75">
      <c r="A14" s="62" t="s">
        <v>97</v>
      </c>
      <c r="B14" s="63" t="s">
        <v>227</v>
      </c>
      <c r="C14" s="64" t="s">
        <v>228</v>
      </c>
      <c r="D14" s="85">
        <v>1045078818</v>
      </c>
      <c r="E14" s="86">
        <v>110162000</v>
      </c>
      <c r="F14" s="87">
        <f t="shared" si="0"/>
        <v>1155240818</v>
      </c>
      <c r="G14" s="85">
        <v>1046243258</v>
      </c>
      <c r="H14" s="86">
        <v>144760640</v>
      </c>
      <c r="I14" s="87">
        <f t="shared" si="1"/>
        <v>1191003898</v>
      </c>
      <c r="J14" s="85">
        <v>270697761</v>
      </c>
      <c r="K14" s="86">
        <v>10795571</v>
      </c>
      <c r="L14" s="86">
        <f t="shared" si="2"/>
        <v>281493332</v>
      </c>
      <c r="M14" s="104">
        <f t="shared" si="3"/>
        <v>0.24366636601997213</v>
      </c>
      <c r="N14" s="85">
        <v>271101486</v>
      </c>
      <c r="O14" s="86">
        <v>17952729</v>
      </c>
      <c r="P14" s="86">
        <f t="shared" si="4"/>
        <v>289054215</v>
      </c>
      <c r="Q14" s="104">
        <f t="shared" si="5"/>
        <v>0.25021122046260663</v>
      </c>
      <c r="R14" s="85">
        <v>246405575</v>
      </c>
      <c r="S14" s="86">
        <v>33458584</v>
      </c>
      <c r="T14" s="86">
        <f t="shared" si="6"/>
        <v>279864159</v>
      </c>
      <c r="U14" s="104">
        <f t="shared" si="7"/>
        <v>0.23498173219244997</v>
      </c>
      <c r="V14" s="85">
        <v>235084860</v>
      </c>
      <c r="W14" s="86">
        <v>22390336</v>
      </c>
      <c r="X14" s="86">
        <f t="shared" si="8"/>
        <v>257475196</v>
      </c>
      <c r="Y14" s="104">
        <f t="shared" si="9"/>
        <v>0.21618333611868665</v>
      </c>
      <c r="Z14" s="85">
        <f t="shared" si="10"/>
        <v>1023289682</v>
      </c>
      <c r="AA14" s="86">
        <f t="shared" si="11"/>
        <v>84597220</v>
      </c>
      <c r="AB14" s="86">
        <f t="shared" si="12"/>
        <v>1107886902</v>
      </c>
      <c r="AC14" s="104">
        <f t="shared" si="13"/>
        <v>0.9302126582964383</v>
      </c>
      <c r="AD14" s="85">
        <v>237427265</v>
      </c>
      <c r="AE14" s="86">
        <v>30328828</v>
      </c>
      <c r="AF14" s="86">
        <f t="shared" si="14"/>
        <v>267756093</v>
      </c>
      <c r="AG14" s="86">
        <v>1103313325</v>
      </c>
      <c r="AH14" s="86">
        <v>1142119704</v>
      </c>
      <c r="AI14" s="87">
        <v>852845442</v>
      </c>
      <c r="AJ14" s="124">
        <f t="shared" si="15"/>
        <v>0.746721590576814</v>
      </c>
      <c r="AK14" s="125">
        <f t="shared" si="16"/>
        <v>-0.03839650065404865</v>
      </c>
    </row>
    <row r="15" spans="1:37" ht="12.75">
      <c r="A15" s="62" t="s">
        <v>97</v>
      </c>
      <c r="B15" s="63" t="s">
        <v>229</v>
      </c>
      <c r="C15" s="64" t="s">
        <v>230</v>
      </c>
      <c r="D15" s="85">
        <v>794958682</v>
      </c>
      <c r="E15" s="86">
        <v>90467795</v>
      </c>
      <c r="F15" s="87">
        <f t="shared" si="0"/>
        <v>885426477</v>
      </c>
      <c r="G15" s="85">
        <v>785465710</v>
      </c>
      <c r="H15" s="86">
        <v>95270367</v>
      </c>
      <c r="I15" s="87">
        <f t="shared" si="1"/>
        <v>880736077</v>
      </c>
      <c r="J15" s="85">
        <v>221388478</v>
      </c>
      <c r="K15" s="86">
        <v>5049331</v>
      </c>
      <c r="L15" s="86">
        <f t="shared" si="2"/>
        <v>226437809</v>
      </c>
      <c r="M15" s="104">
        <f t="shared" si="3"/>
        <v>0.2557386918981868</v>
      </c>
      <c r="N15" s="85">
        <v>187951368</v>
      </c>
      <c r="O15" s="86">
        <v>7503912</v>
      </c>
      <c r="P15" s="86">
        <f t="shared" si="4"/>
        <v>195455280</v>
      </c>
      <c r="Q15" s="104">
        <f t="shared" si="5"/>
        <v>0.22074704684937946</v>
      </c>
      <c r="R15" s="85">
        <v>181385321</v>
      </c>
      <c r="S15" s="86">
        <v>12303196</v>
      </c>
      <c r="T15" s="86">
        <f t="shared" si="6"/>
        <v>193688517</v>
      </c>
      <c r="U15" s="104">
        <f t="shared" si="7"/>
        <v>0.2199166379782578</v>
      </c>
      <c r="V15" s="85">
        <v>154176179</v>
      </c>
      <c r="W15" s="86">
        <v>21803536</v>
      </c>
      <c r="X15" s="86">
        <f t="shared" si="8"/>
        <v>175979715</v>
      </c>
      <c r="Y15" s="104">
        <f t="shared" si="9"/>
        <v>0.19980981771455242</v>
      </c>
      <c r="Z15" s="85">
        <f t="shared" si="10"/>
        <v>744901346</v>
      </c>
      <c r="AA15" s="86">
        <f t="shared" si="11"/>
        <v>46659975</v>
      </c>
      <c r="AB15" s="86">
        <f t="shared" si="12"/>
        <v>791561321</v>
      </c>
      <c r="AC15" s="104">
        <f t="shared" si="13"/>
        <v>0.898749740894286</v>
      </c>
      <c r="AD15" s="85">
        <v>148789697</v>
      </c>
      <c r="AE15" s="86">
        <v>27725323</v>
      </c>
      <c r="AF15" s="86">
        <f t="shared" si="14"/>
        <v>176515020</v>
      </c>
      <c r="AG15" s="86">
        <v>839236501</v>
      </c>
      <c r="AH15" s="86">
        <v>846946853</v>
      </c>
      <c r="AI15" s="87">
        <v>699551579</v>
      </c>
      <c r="AJ15" s="124">
        <f t="shared" si="15"/>
        <v>0.8259686856643884</v>
      </c>
      <c r="AK15" s="125">
        <f t="shared" si="16"/>
        <v>-0.0030326314440549673</v>
      </c>
    </row>
    <row r="16" spans="1:37" ht="12.75">
      <c r="A16" s="62" t="s">
        <v>112</v>
      </c>
      <c r="B16" s="63" t="s">
        <v>231</v>
      </c>
      <c r="C16" s="64" t="s">
        <v>232</v>
      </c>
      <c r="D16" s="85">
        <v>375966310</v>
      </c>
      <c r="E16" s="86">
        <v>3600000</v>
      </c>
      <c r="F16" s="87">
        <f t="shared" si="0"/>
        <v>379566310</v>
      </c>
      <c r="G16" s="85">
        <v>377722482</v>
      </c>
      <c r="H16" s="86">
        <v>3885859</v>
      </c>
      <c r="I16" s="87">
        <f t="shared" si="1"/>
        <v>381608341</v>
      </c>
      <c r="J16" s="85">
        <v>135658891</v>
      </c>
      <c r="K16" s="86">
        <v>601844</v>
      </c>
      <c r="L16" s="86">
        <f t="shared" si="2"/>
        <v>136260735</v>
      </c>
      <c r="M16" s="104">
        <f t="shared" si="3"/>
        <v>0.3589905937647627</v>
      </c>
      <c r="N16" s="85">
        <v>110341730</v>
      </c>
      <c r="O16" s="86">
        <v>1882227</v>
      </c>
      <c r="P16" s="86">
        <f t="shared" si="4"/>
        <v>112223957</v>
      </c>
      <c r="Q16" s="104">
        <f t="shared" si="5"/>
        <v>0.2956636404321553</v>
      </c>
      <c r="R16" s="85">
        <v>88845918</v>
      </c>
      <c r="S16" s="86">
        <v>478054</v>
      </c>
      <c r="T16" s="86">
        <f t="shared" si="6"/>
        <v>89323972</v>
      </c>
      <c r="U16" s="104">
        <f t="shared" si="7"/>
        <v>0.234072378412714</v>
      </c>
      <c r="V16" s="85">
        <v>28338043</v>
      </c>
      <c r="W16" s="86">
        <v>238706</v>
      </c>
      <c r="X16" s="86">
        <f t="shared" si="8"/>
        <v>28576749</v>
      </c>
      <c r="Y16" s="104">
        <f t="shared" si="9"/>
        <v>0.07488502197073307</v>
      </c>
      <c r="Z16" s="85">
        <f t="shared" si="10"/>
        <v>363184582</v>
      </c>
      <c r="AA16" s="86">
        <f t="shared" si="11"/>
        <v>3200831</v>
      </c>
      <c r="AB16" s="86">
        <f t="shared" si="12"/>
        <v>366385413</v>
      </c>
      <c r="AC16" s="104">
        <f t="shared" si="13"/>
        <v>0.9601085029742575</v>
      </c>
      <c r="AD16" s="85">
        <v>37135765</v>
      </c>
      <c r="AE16" s="86">
        <v>1112690</v>
      </c>
      <c r="AF16" s="86">
        <f t="shared" si="14"/>
        <v>38248455</v>
      </c>
      <c r="AG16" s="86">
        <v>370636010</v>
      </c>
      <c r="AH16" s="86">
        <v>365880947</v>
      </c>
      <c r="AI16" s="87">
        <v>355806386</v>
      </c>
      <c r="AJ16" s="124">
        <f t="shared" si="15"/>
        <v>0.9724649203993669</v>
      </c>
      <c r="AK16" s="125">
        <f t="shared" si="16"/>
        <v>-0.2528652725972853</v>
      </c>
    </row>
    <row r="17" spans="1:37" ht="16.5">
      <c r="A17" s="65"/>
      <c r="B17" s="66" t="s">
        <v>233</v>
      </c>
      <c r="C17" s="67"/>
      <c r="D17" s="88">
        <f>SUM(D13:D16)</f>
        <v>7708581406</v>
      </c>
      <c r="E17" s="89">
        <f>SUM(E13:E16)</f>
        <v>491842295</v>
      </c>
      <c r="F17" s="90">
        <f t="shared" si="0"/>
        <v>8200423701</v>
      </c>
      <c r="G17" s="88">
        <f>SUM(G13:G16)</f>
        <v>7765746470</v>
      </c>
      <c r="H17" s="89">
        <f>SUM(H13:H16)</f>
        <v>528706273</v>
      </c>
      <c r="I17" s="90">
        <f t="shared" si="1"/>
        <v>8294452743</v>
      </c>
      <c r="J17" s="88">
        <f>SUM(J13:J16)</f>
        <v>2263595377</v>
      </c>
      <c r="K17" s="89">
        <f>SUM(K13:K16)</f>
        <v>45820040</v>
      </c>
      <c r="L17" s="89">
        <f t="shared" si="2"/>
        <v>2309415417</v>
      </c>
      <c r="M17" s="105">
        <f t="shared" si="3"/>
        <v>0.281621474841401</v>
      </c>
      <c r="N17" s="88">
        <f>SUM(N13:N16)</f>
        <v>1893944240</v>
      </c>
      <c r="O17" s="89">
        <f>SUM(O13:O16)</f>
        <v>73862697</v>
      </c>
      <c r="P17" s="89">
        <f t="shared" si="4"/>
        <v>1967806937</v>
      </c>
      <c r="Q17" s="105">
        <f t="shared" si="5"/>
        <v>0.23996405658405626</v>
      </c>
      <c r="R17" s="88">
        <f>SUM(R13:R16)</f>
        <v>1756089756</v>
      </c>
      <c r="S17" s="89">
        <f>SUM(S13:S16)</f>
        <v>58176157</v>
      </c>
      <c r="T17" s="89">
        <f t="shared" si="6"/>
        <v>1814265913</v>
      </c>
      <c r="U17" s="105">
        <f t="shared" si="7"/>
        <v>0.21873244314172832</v>
      </c>
      <c r="V17" s="88">
        <f>SUM(V13:V16)</f>
        <v>1600542631</v>
      </c>
      <c r="W17" s="89">
        <f>SUM(W13:W16)</f>
        <v>78058627</v>
      </c>
      <c r="X17" s="89">
        <f t="shared" si="8"/>
        <v>1678601258</v>
      </c>
      <c r="Y17" s="105">
        <f t="shared" si="9"/>
        <v>0.20237637249987767</v>
      </c>
      <c r="Z17" s="88">
        <f t="shared" si="10"/>
        <v>7514172004</v>
      </c>
      <c r="AA17" s="89">
        <f t="shared" si="11"/>
        <v>255917521</v>
      </c>
      <c r="AB17" s="89">
        <f t="shared" si="12"/>
        <v>7770089525</v>
      </c>
      <c r="AC17" s="105">
        <f t="shared" si="13"/>
        <v>0.9367814569270372</v>
      </c>
      <c r="AD17" s="88">
        <f>SUM(AD13:AD16)</f>
        <v>1356332680</v>
      </c>
      <c r="AE17" s="89">
        <f>SUM(AE13:AE16)</f>
        <v>145448251</v>
      </c>
      <c r="AF17" s="89">
        <f t="shared" si="14"/>
        <v>1501780931</v>
      </c>
      <c r="AG17" s="89">
        <f>SUM(AG13:AG16)</f>
        <v>8764785078</v>
      </c>
      <c r="AH17" s="89">
        <f>SUM(AH13:AH16)</f>
        <v>8280293572</v>
      </c>
      <c r="AI17" s="90">
        <f>SUM(AI13:AI16)</f>
        <v>7042302159</v>
      </c>
      <c r="AJ17" s="126">
        <f t="shared" si="15"/>
        <v>0.8504894298450606</v>
      </c>
      <c r="AK17" s="127">
        <f t="shared" si="16"/>
        <v>0.11774042628325265</v>
      </c>
    </row>
    <row r="18" spans="1:37" ht="12.75">
      <c r="A18" s="62" t="s">
        <v>97</v>
      </c>
      <c r="B18" s="63" t="s">
        <v>77</v>
      </c>
      <c r="C18" s="64" t="s">
        <v>78</v>
      </c>
      <c r="D18" s="85">
        <v>2798874028</v>
      </c>
      <c r="E18" s="86">
        <v>386739113</v>
      </c>
      <c r="F18" s="87">
        <f t="shared" si="0"/>
        <v>3185613141</v>
      </c>
      <c r="G18" s="85">
        <v>2742902083</v>
      </c>
      <c r="H18" s="86">
        <v>421915925</v>
      </c>
      <c r="I18" s="87">
        <f t="shared" si="1"/>
        <v>3164818008</v>
      </c>
      <c r="J18" s="85">
        <v>727326608</v>
      </c>
      <c r="K18" s="86">
        <v>27539360</v>
      </c>
      <c r="L18" s="86">
        <f t="shared" si="2"/>
        <v>754865968</v>
      </c>
      <c r="M18" s="104">
        <f t="shared" si="3"/>
        <v>0.23696096625312107</v>
      </c>
      <c r="N18" s="85">
        <v>701264092</v>
      </c>
      <c r="O18" s="86">
        <v>96961845</v>
      </c>
      <c r="P18" s="86">
        <f t="shared" si="4"/>
        <v>798225937</v>
      </c>
      <c r="Q18" s="104">
        <f t="shared" si="5"/>
        <v>0.2505721510018093</v>
      </c>
      <c r="R18" s="85">
        <v>623407038</v>
      </c>
      <c r="S18" s="86">
        <v>82959616</v>
      </c>
      <c r="T18" s="86">
        <f t="shared" si="6"/>
        <v>706366654</v>
      </c>
      <c r="U18" s="104">
        <f t="shared" si="7"/>
        <v>0.2231934513183546</v>
      </c>
      <c r="V18" s="85">
        <v>596840111</v>
      </c>
      <c r="W18" s="86">
        <v>185348222</v>
      </c>
      <c r="X18" s="86">
        <f t="shared" si="8"/>
        <v>782188333</v>
      </c>
      <c r="Y18" s="104">
        <f t="shared" si="9"/>
        <v>0.24715112560115338</v>
      </c>
      <c r="Z18" s="85">
        <f t="shared" si="10"/>
        <v>2648837849</v>
      </c>
      <c r="AA18" s="86">
        <f t="shared" si="11"/>
        <v>392809043</v>
      </c>
      <c r="AB18" s="86">
        <f t="shared" si="12"/>
        <v>3041646892</v>
      </c>
      <c r="AC18" s="104">
        <f t="shared" si="13"/>
        <v>0.9610811377814935</v>
      </c>
      <c r="AD18" s="85">
        <v>558332052</v>
      </c>
      <c r="AE18" s="86">
        <v>127988313</v>
      </c>
      <c r="AF18" s="86">
        <f t="shared" si="14"/>
        <v>686320365</v>
      </c>
      <c r="AG18" s="86">
        <v>2874046320</v>
      </c>
      <c r="AH18" s="86">
        <v>3188510557</v>
      </c>
      <c r="AI18" s="87">
        <v>2885611609</v>
      </c>
      <c r="AJ18" s="124">
        <f t="shared" si="15"/>
        <v>0.9050029966703353</v>
      </c>
      <c r="AK18" s="125">
        <f t="shared" si="16"/>
        <v>0.1396839914549235</v>
      </c>
    </row>
    <row r="19" spans="1:37" ht="12.75">
      <c r="A19" s="62" t="s">
        <v>97</v>
      </c>
      <c r="B19" s="63" t="s">
        <v>234</v>
      </c>
      <c r="C19" s="64" t="s">
        <v>235</v>
      </c>
      <c r="D19" s="85">
        <v>1203379400</v>
      </c>
      <c r="E19" s="86">
        <v>255431619</v>
      </c>
      <c r="F19" s="87">
        <f t="shared" si="0"/>
        <v>1458811019</v>
      </c>
      <c r="G19" s="85">
        <v>1203379400</v>
      </c>
      <c r="H19" s="86">
        <v>308403038</v>
      </c>
      <c r="I19" s="87">
        <f t="shared" si="1"/>
        <v>1511782438</v>
      </c>
      <c r="J19" s="85">
        <v>368492813</v>
      </c>
      <c r="K19" s="86">
        <v>31479176</v>
      </c>
      <c r="L19" s="86">
        <f t="shared" si="2"/>
        <v>399971989</v>
      </c>
      <c r="M19" s="104">
        <f t="shared" si="3"/>
        <v>0.2741766985515209</v>
      </c>
      <c r="N19" s="85">
        <v>354288671</v>
      </c>
      <c r="O19" s="86">
        <v>41551648</v>
      </c>
      <c r="P19" s="86">
        <f t="shared" si="4"/>
        <v>395840319</v>
      </c>
      <c r="Q19" s="104">
        <f t="shared" si="5"/>
        <v>0.2713444811181537</v>
      </c>
      <c r="R19" s="85">
        <v>322681615</v>
      </c>
      <c r="S19" s="86">
        <v>17500435</v>
      </c>
      <c r="T19" s="86">
        <f t="shared" si="6"/>
        <v>340182050</v>
      </c>
      <c r="U19" s="104">
        <f t="shared" si="7"/>
        <v>0.22502050655518993</v>
      </c>
      <c r="V19" s="85">
        <v>379075060</v>
      </c>
      <c r="W19" s="86">
        <v>58984145</v>
      </c>
      <c r="X19" s="86">
        <f t="shared" si="8"/>
        <v>438059205</v>
      </c>
      <c r="Y19" s="104">
        <f t="shared" si="9"/>
        <v>0.2897633905441624</v>
      </c>
      <c r="Z19" s="85">
        <f t="shared" si="10"/>
        <v>1424538159</v>
      </c>
      <c r="AA19" s="86">
        <f t="shared" si="11"/>
        <v>149515404</v>
      </c>
      <c r="AB19" s="86">
        <f t="shared" si="12"/>
        <v>1574053563</v>
      </c>
      <c r="AC19" s="104">
        <f t="shared" si="13"/>
        <v>1.0411905333960494</v>
      </c>
      <c r="AD19" s="85">
        <v>248957794</v>
      </c>
      <c r="AE19" s="86">
        <v>86453401</v>
      </c>
      <c r="AF19" s="86">
        <f t="shared" si="14"/>
        <v>335411195</v>
      </c>
      <c r="AG19" s="86">
        <v>1411905230</v>
      </c>
      <c r="AH19" s="86">
        <v>1370408274</v>
      </c>
      <c r="AI19" s="87">
        <v>1310934321</v>
      </c>
      <c r="AJ19" s="124">
        <f t="shared" si="15"/>
        <v>0.9566012887339004</v>
      </c>
      <c r="AK19" s="125">
        <f t="shared" si="16"/>
        <v>0.3060363265453916</v>
      </c>
    </row>
    <row r="20" spans="1:37" ht="12.75">
      <c r="A20" s="62" t="s">
        <v>97</v>
      </c>
      <c r="B20" s="63" t="s">
        <v>236</v>
      </c>
      <c r="C20" s="64" t="s">
        <v>237</v>
      </c>
      <c r="D20" s="85">
        <v>1768388121</v>
      </c>
      <c r="E20" s="86">
        <v>324865071</v>
      </c>
      <c r="F20" s="87">
        <f t="shared" si="0"/>
        <v>2093253192</v>
      </c>
      <c r="G20" s="85">
        <v>1877635129</v>
      </c>
      <c r="H20" s="86">
        <v>200297781</v>
      </c>
      <c r="I20" s="87">
        <f t="shared" si="1"/>
        <v>2077932910</v>
      </c>
      <c r="J20" s="85">
        <v>483062977</v>
      </c>
      <c r="K20" s="86">
        <v>41117782</v>
      </c>
      <c r="L20" s="86">
        <f t="shared" si="2"/>
        <v>524180759</v>
      </c>
      <c r="M20" s="104">
        <f t="shared" si="3"/>
        <v>0.25041440806268217</v>
      </c>
      <c r="N20" s="85">
        <v>416284772</v>
      </c>
      <c r="O20" s="86">
        <v>64779965</v>
      </c>
      <c r="P20" s="86">
        <f t="shared" si="4"/>
        <v>481064737</v>
      </c>
      <c r="Q20" s="104">
        <f t="shared" si="5"/>
        <v>0.22981679370586144</v>
      </c>
      <c r="R20" s="85">
        <v>379633396</v>
      </c>
      <c r="S20" s="86">
        <v>44473468</v>
      </c>
      <c r="T20" s="86">
        <f t="shared" si="6"/>
        <v>424106864</v>
      </c>
      <c r="U20" s="104">
        <f t="shared" si="7"/>
        <v>0.204100364337557</v>
      </c>
      <c r="V20" s="85">
        <v>325333613</v>
      </c>
      <c r="W20" s="86">
        <v>127219403</v>
      </c>
      <c r="X20" s="86">
        <f t="shared" si="8"/>
        <v>452553016</v>
      </c>
      <c r="Y20" s="104">
        <f t="shared" si="9"/>
        <v>0.217790003624323</v>
      </c>
      <c r="Z20" s="85">
        <f t="shared" si="10"/>
        <v>1604314758</v>
      </c>
      <c r="AA20" s="86">
        <f t="shared" si="11"/>
        <v>277590618</v>
      </c>
      <c r="AB20" s="86">
        <f t="shared" si="12"/>
        <v>1881905376</v>
      </c>
      <c r="AC20" s="104">
        <f t="shared" si="13"/>
        <v>0.9056622410393413</v>
      </c>
      <c r="AD20" s="85">
        <v>318201918</v>
      </c>
      <c r="AE20" s="86">
        <v>75901480</v>
      </c>
      <c r="AF20" s="86">
        <f t="shared" si="14"/>
        <v>394103398</v>
      </c>
      <c r="AG20" s="86">
        <v>1711279821</v>
      </c>
      <c r="AH20" s="86">
        <v>1894381247</v>
      </c>
      <c r="AI20" s="87">
        <v>1645687656</v>
      </c>
      <c r="AJ20" s="124">
        <f t="shared" si="15"/>
        <v>0.8687204112721033</v>
      </c>
      <c r="AK20" s="125">
        <f t="shared" si="16"/>
        <v>0.14831036295708366</v>
      </c>
    </row>
    <row r="21" spans="1:37" ht="12.75">
      <c r="A21" s="62" t="s">
        <v>112</v>
      </c>
      <c r="B21" s="63" t="s">
        <v>238</v>
      </c>
      <c r="C21" s="64" t="s">
        <v>239</v>
      </c>
      <c r="D21" s="85">
        <v>339595291</v>
      </c>
      <c r="E21" s="86">
        <v>43277000</v>
      </c>
      <c r="F21" s="87">
        <f t="shared" si="0"/>
        <v>382872291</v>
      </c>
      <c r="G21" s="85">
        <v>254474519</v>
      </c>
      <c r="H21" s="86">
        <v>20000000</v>
      </c>
      <c r="I21" s="87">
        <f t="shared" si="1"/>
        <v>274474519</v>
      </c>
      <c r="J21" s="85">
        <v>127862912</v>
      </c>
      <c r="K21" s="86">
        <v>0</v>
      </c>
      <c r="L21" s="86">
        <f t="shared" si="2"/>
        <v>127862912</v>
      </c>
      <c r="M21" s="104">
        <f t="shared" si="3"/>
        <v>0.3339570791765654</v>
      </c>
      <c r="N21" s="85">
        <v>84686788</v>
      </c>
      <c r="O21" s="86">
        <v>0</v>
      </c>
      <c r="P21" s="86">
        <f t="shared" si="4"/>
        <v>84686788</v>
      </c>
      <c r="Q21" s="104">
        <f t="shared" si="5"/>
        <v>0.22118808279077057</v>
      </c>
      <c r="R21" s="85">
        <v>58368340</v>
      </c>
      <c r="S21" s="86">
        <v>0</v>
      </c>
      <c r="T21" s="86">
        <f t="shared" si="6"/>
        <v>58368340</v>
      </c>
      <c r="U21" s="104">
        <f t="shared" si="7"/>
        <v>0.21265485850072663</v>
      </c>
      <c r="V21" s="85">
        <v>48911237</v>
      </c>
      <c r="W21" s="86">
        <v>0</v>
      </c>
      <c r="X21" s="86">
        <f t="shared" si="8"/>
        <v>48911237</v>
      </c>
      <c r="Y21" s="104">
        <f t="shared" si="9"/>
        <v>0.17819955447303287</v>
      </c>
      <c r="Z21" s="85">
        <f t="shared" si="10"/>
        <v>319829277</v>
      </c>
      <c r="AA21" s="86">
        <f t="shared" si="11"/>
        <v>0</v>
      </c>
      <c r="AB21" s="86">
        <f t="shared" si="12"/>
        <v>319829277</v>
      </c>
      <c r="AC21" s="104">
        <f t="shared" si="13"/>
        <v>1.165242144025763</v>
      </c>
      <c r="AD21" s="85">
        <v>18669007</v>
      </c>
      <c r="AE21" s="86">
        <v>7887322</v>
      </c>
      <c r="AF21" s="86">
        <f t="shared" si="14"/>
        <v>26556329</v>
      </c>
      <c r="AG21" s="86">
        <v>530071120</v>
      </c>
      <c r="AH21" s="86">
        <v>351109734</v>
      </c>
      <c r="AI21" s="87">
        <v>320707234</v>
      </c>
      <c r="AJ21" s="124">
        <f t="shared" si="15"/>
        <v>0.9134102616477161</v>
      </c>
      <c r="AK21" s="125">
        <f t="shared" si="16"/>
        <v>0.8417921016116348</v>
      </c>
    </row>
    <row r="22" spans="1:37" ht="16.5">
      <c r="A22" s="65"/>
      <c r="B22" s="66" t="s">
        <v>240</v>
      </c>
      <c r="C22" s="67"/>
      <c r="D22" s="88">
        <f>SUM(D18:D21)</f>
        <v>6110236840</v>
      </c>
      <c r="E22" s="89">
        <f>SUM(E18:E21)</f>
        <v>1010312803</v>
      </c>
      <c r="F22" s="90">
        <f t="shared" si="0"/>
        <v>7120549643</v>
      </c>
      <c r="G22" s="88">
        <f>SUM(G18:G21)</f>
        <v>6078391131</v>
      </c>
      <c r="H22" s="89">
        <f>SUM(H18:H21)</f>
        <v>950616744</v>
      </c>
      <c r="I22" s="90">
        <f t="shared" si="1"/>
        <v>7029007875</v>
      </c>
      <c r="J22" s="88">
        <f>SUM(J18:J21)</f>
        <v>1706745310</v>
      </c>
      <c r="K22" s="89">
        <f>SUM(K18:K21)</f>
        <v>100136318</v>
      </c>
      <c r="L22" s="89">
        <f t="shared" si="2"/>
        <v>1806881628</v>
      </c>
      <c r="M22" s="105">
        <f t="shared" si="3"/>
        <v>0.2537559203419488</v>
      </c>
      <c r="N22" s="88">
        <f>SUM(N18:N21)</f>
        <v>1556524323</v>
      </c>
      <c r="O22" s="89">
        <f>SUM(O18:O21)</f>
        <v>203293458</v>
      </c>
      <c r="P22" s="89">
        <f t="shared" si="4"/>
        <v>1759817781</v>
      </c>
      <c r="Q22" s="105">
        <f t="shared" si="5"/>
        <v>0.24714633971129243</v>
      </c>
      <c r="R22" s="88">
        <f>SUM(R18:R21)</f>
        <v>1384090389</v>
      </c>
      <c r="S22" s="89">
        <f>SUM(S18:S21)</f>
        <v>144933519</v>
      </c>
      <c r="T22" s="89">
        <f t="shared" si="6"/>
        <v>1529023908</v>
      </c>
      <c r="U22" s="105">
        <f t="shared" si="7"/>
        <v>0.2175305441665905</v>
      </c>
      <c r="V22" s="88">
        <f>SUM(V18:V21)</f>
        <v>1350160021</v>
      </c>
      <c r="W22" s="89">
        <f>SUM(W18:W21)</f>
        <v>371551770</v>
      </c>
      <c r="X22" s="89">
        <f t="shared" si="8"/>
        <v>1721711791</v>
      </c>
      <c r="Y22" s="105">
        <f t="shared" si="9"/>
        <v>0.24494378461626065</v>
      </c>
      <c r="Z22" s="88">
        <f t="shared" si="10"/>
        <v>5997520043</v>
      </c>
      <c r="AA22" s="89">
        <f t="shared" si="11"/>
        <v>819915065</v>
      </c>
      <c r="AB22" s="89">
        <f t="shared" si="12"/>
        <v>6817435108</v>
      </c>
      <c r="AC22" s="105">
        <f t="shared" si="13"/>
        <v>0.9699000526443428</v>
      </c>
      <c r="AD22" s="88">
        <f>SUM(AD18:AD21)</f>
        <v>1144160771</v>
      </c>
      <c r="AE22" s="89">
        <f>SUM(AE18:AE21)</f>
        <v>298230516</v>
      </c>
      <c r="AF22" s="89">
        <f t="shared" si="14"/>
        <v>1442391287</v>
      </c>
      <c r="AG22" s="89">
        <f>SUM(AG18:AG21)</f>
        <v>6527302491</v>
      </c>
      <c r="AH22" s="89">
        <f>SUM(AH18:AH21)</f>
        <v>6804409812</v>
      </c>
      <c r="AI22" s="90">
        <f>SUM(AI18:AI21)</f>
        <v>6162940820</v>
      </c>
      <c r="AJ22" s="126">
        <f t="shared" si="15"/>
        <v>0.9057274606140374</v>
      </c>
      <c r="AK22" s="127">
        <f t="shared" si="16"/>
        <v>0.1936509922913865</v>
      </c>
    </row>
    <row r="23" spans="1:37" ht="16.5">
      <c r="A23" s="68"/>
      <c r="B23" s="69" t="s">
        <v>241</v>
      </c>
      <c r="C23" s="70"/>
      <c r="D23" s="91">
        <f>SUM(D9:D11,D13:D16,D18:D21)</f>
        <v>134713091337</v>
      </c>
      <c r="E23" s="92">
        <f>SUM(E9:E11,E13:E16,E18:E21)</f>
        <v>20239618900</v>
      </c>
      <c r="F23" s="93">
        <f t="shared" si="0"/>
        <v>154952710237</v>
      </c>
      <c r="G23" s="91">
        <f>SUM(G9:G11,G13:G16,G18:G21)</f>
        <v>135255885428</v>
      </c>
      <c r="H23" s="92">
        <f>SUM(H9:H11,H13:H16,H18:H21)</f>
        <v>20301210458</v>
      </c>
      <c r="I23" s="93">
        <f t="shared" si="1"/>
        <v>155557095886</v>
      </c>
      <c r="J23" s="91">
        <f>SUM(J9:J11,J13:J16,J18:J21)</f>
        <v>35840516456</v>
      </c>
      <c r="K23" s="92">
        <f>SUM(K9:K11,K13:K16,K18:K21)</f>
        <v>897237869</v>
      </c>
      <c r="L23" s="92">
        <f t="shared" si="2"/>
        <v>36737754325</v>
      </c>
      <c r="M23" s="106">
        <f t="shared" si="3"/>
        <v>0.2370901049023902</v>
      </c>
      <c r="N23" s="91">
        <f>SUM(N9:N11,N13:N16,N18:N21)</f>
        <v>34038794040</v>
      </c>
      <c r="O23" s="92">
        <f>SUM(O9:O11,O13:O16,O18:O21)</f>
        <v>3338763007</v>
      </c>
      <c r="P23" s="92">
        <f t="shared" si="4"/>
        <v>37377557047</v>
      </c>
      <c r="Q23" s="106">
        <f t="shared" si="5"/>
        <v>0.24121912414330196</v>
      </c>
      <c r="R23" s="91">
        <f>SUM(R9:R11,R13:R16,R18:R21)</f>
        <v>32006375828</v>
      </c>
      <c r="S23" s="92">
        <f>SUM(S9:S11,S13:S16,S18:S21)</f>
        <v>2555797381</v>
      </c>
      <c r="T23" s="92">
        <f t="shared" si="6"/>
        <v>34562173209</v>
      </c>
      <c r="U23" s="106">
        <f t="shared" si="7"/>
        <v>0.22218319911506246</v>
      </c>
      <c r="V23" s="91">
        <f>SUM(V9:V11,V13:V16,V18:V21)</f>
        <v>30277919058</v>
      </c>
      <c r="W23" s="92">
        <f>SUM(W9:W11,W13:W16,W18:W21)</f>
        <v>10231531024</v>
      </c>
      <c r="X23" s="92">
        <f t="shared" si="8"/>
        <v>40509450082</v>
      </c>
      <c r="Y23" s="106">
        <f t="shared" si="9"/>
        <v>0.26041531471947343</v>
      </c>
      <c r="Z23" s="91">
        <f t="shared" si="10"/>
        <v>132163605382</v>
      </c>
      <c r="AA23" s="92">
        <f t="shared" si="11"/>
        <v>17023329281</v>
      </c>
      <c r="AB23" s="92">
        <f t="shared" si="12"/>
        <v>149186934663</v>
      </c>
      <c r="AC23" s="106">
        <f t="shared" si="13"/>
        <v>0.9590493690646656</v>
      </c>
      <c r="AD23" s="91">
        <f>SUM(AD9:AD11,AD13:AD16,AD18:AD21)</f>
        <v>27322176400</v>
      </c>
      <c r="AE23" s="92">
        <f>SUM(AE9:AE11,AE13:AE16,AE18:AE21)</f>
        <v>7030100672</v>
      </c>
      <c r="AF23" s="92">
        <f t="shared" si="14"/>
        <v>34352277072</v>
      </c>
      <c r="AG23" s="92">
        <f>SUM(AG9:AG11,AG13:AG16,AG18:AG21)</f>
        <v>145828439283</v>
      </c>
      <c r="AH23" s="92">
        <f>SUM(AH9:AH11,AH13:AH16,AH18:AH21)</f>
        <v>143968638916</v>
      </c>
      <c r="AI23" s="93">
        <f>SUM(AI9:AI11,AI13:AI16,AI18:AI21)</f>
        <v>134418354713</v>
      </c>
      <c r="AJ23" s="128">
        <f t="shared" si="15"/>
        <v>0.9336641349469712</v>
      </c>
      <c r="AK23" s="129">
        <f t="shared" si="16"/>
        <v>0.17923624093666302</v>
      </c>
    </row>
    <row r="24" spans="1:37" ht="12.75">
      <c r="A24" s="71"/>
      <c r="B24" s="71"/>
      <c r="C24" s="71"/>
      <c r="D24" s="94"/>
      <c r="E24" s="94"/>
      <c r="F24" s="94"/>
      <c r="G24" s="94"/>
      <c r="H24" s="94"/>
      <c r="I24" s="94"/>
      <c r="J24" s="94"/>
      <c r="K24" s="94"/>
      <c r="L24" s="94"/>
      <c r="M24" s="107"/>
      <c r="N24" s="94"/>
      <c r="O24" s="94"/>
      <c r="P24" s="94"/>
      <c r="Q24" s="107"/>
      <c r="R24" s="94"/>
      <c r="S24" s="94"/>
      <c r="T24" s="94"/>
      <c r="U24" s="107"/>
      <c r="V24" s="94"/>
      <c r="W24" s="94"/>
      <c r="X24" s="94"/>
      <c r="Y24" s="107"/>
      <c r="Z24" s="94"/>
      <c r="AA24" s="94"/>
      <c r="AB24" s="94"/>
      <c r="AC24" s="107"/>
      <c r="AD24" s="94"/>
      <c r="AE24" s="94"/>
      <c r="AF24" s="94"/>
      <c r="AG24" s="94"/>
      <c r="AH24" s="94"/>
      <c r="AI24" s="94"/>
      <c r="AJ24" s="107"/>
      <c r="AK24" s="107"/>
    </row>
    <row r="25" spans="1:37" ht="12.75">
      <c r="A25" s="71"/>
      <c r="B25" s="71"/>
      <c r="C25" s="71"/>
      <c r="D25" s="94"/>
      <c r="E25" s="94"/>
      <c r="F25" s="94"/>
      <c r="G25" s="94"/>
      <c r="H25" s="94"/>
      <c r="I25" s="94"/>
      <c r="J25" s="94"/>
      <c r="K25" s="94"/>
      <c r="L25" s="94"/>
      <c r="M25" s="107"/>
      <c r="N25" s="94"/>
      <c r="O25" s="94"/>
      <c r="P25" s="94"/>
      <c r="Q25" s="107"/>
      <c r="R25" s="94"/>
      <c r="S25" s="94"/>
      <c r="T25" s="94"/>
      <c r="U25" s="107"/>
      <c r="V25" s="94"/>
      <c r="W25" s="94"/>
      <c r="X25" s="94"/>
      <c r="Y25" s="107"/>
      <c r="Z25" s="94"/>
      <c r="AA25" s="94"/>
      <c r="AB25" s="94"/>
      <c r="AC25" s="107"/>
      <c r="AD25" s="94"/>
      <c r="AE25" s="94"/>
      <c r="AF25" s="94"/>
      <c r="AG25" s="94"/>
      <c r="AH25" s="94"/>
      <c r="AI25" s="94"/>
      <c r="AJ25" s="107"/>
      <c r="AK25" s="107"/>
    </row>
    <row r="26" spans="1:37" ht="12.75">
      <c r="A26" s="71"/>
      <c r="B26" s="71"/>
      <c r="C26" s="71"/>
      <c r="D26" s="94"/>
      <c r="E26" s="94"/>
      <c r="F26" s="94"/>
      <c r="G26" s="94"/>
      <c r="H26" s="94"/>
      <c r="I26" s="94"/>
      <c r="J26" s="94"/>
      <c r="K26" s="94"/>
      <c r="L26" s="94"/>
      <c r="M26" s="107"/>
      <c r="N26" s="94"/>
      <c r="O26" s="94"/>
      <c r="P26" s="94"/>
      <c r="Q26" s="107"/>
      <c r="R26" s="94"/>
      <c r="S26" s="94"/>
      <c r="T26" s="94"/>
      <c r="U26" s="107"/>
      <c r="V26" s="94"/>
      <c r="W26" s="94"/>
      <c r="X26" s="94"/>
      <c r="Y26" s="107"/>
      <c r="Z26" s="94"/>
      <c r="AA26" s="94"/>
      <c r="AB26" s="94"/>
      <c r="AC26" s="107"/>
      <c r="AD26" s="94"/>
      <c r="AE26" s="94"/>
      <c r="AF26" s="94"/>
      <c r="AG26" s="94"/>
      <c r="AH26" s="94"/>
      <c r="AI26" s="94"/>
      <c r="AJ26" s="107"/>
      <c r="AK26" s="107"/>
    </row>
    <row r="27" spans="1:37" ht="12.75">
      <c r="A27" s="71"/>
      <c r="B27" s="71"/>
      <c r="C27" s="71"/>
      <c r="D27" s="94"/>
      <c r="E27" s="94"/>
      <c r="F27" s="94"/>
      <c r="G27" s="94"/>
      <c r="H27" s="94"/>
      <c r="I27" s="94"/>
      <c r="J27" s="94"/>
      <c r="K27" s="94"/>
      <c r="L27" s="94"/>
      <c r="M27" s="107"/>
      <c r="N27" s="94"/>
      <c r="O27" s="94"/>
      <c r="P27" s="94"/>
      <c r="Q27" s="107"/>
      <c r="R27" s="94"/>
      <c r="S27" s="94"/>
      <c r="T27" s="94"/>
      <c r="U27" s="107"/>
      <c r="V27" s="94"/>
      <c r="W27" s="94"/>
      <c r="X27" s="94"/>
      <c r="Y27" s="107"/>
      <c r="Z27" s="94"/>
      <c r="AA27" s="94"/>
      <c r="AB27" s="94"/>
      <c r="AC27" s="107"/>
      <c r="AD27" s="94"/>
      <c r="AE27" s="94"/>
      <c r="AF27" s="94"/>
      <c r="AG27" s="94"/>
      <c r="AH27" s="94"/>
      <c r="AI27" s="94"/>
      <c r="AJ27" s="107"/>
      <c r="AK27" s="107"/>
    </row>
    <row r="28" spans="1:37" ht="12.75">
      <c r="A28" s="71"/>
      <c r="B28" s="71"/>
      <c r="C28" s="71"/>
      <c r="D28" s="94"/>
      <c r="E28" s="94"/>
      <c r="F28" s="94"/>
      <c r="G28" s="94"/>
      <c r="H28" s="94"/>
      <c r="I28" s="94"/>
      <c r="J28" s="94"/>
      <c r="K28" s="94"/>
      <c r="L28" s="94"/>
      <c r="M28" s="107"/>
      <c r="N28" s="94"/>
      <c r="O28" s="94"/>
      <c r="P28" s="94"/>
      <c r="Q28" s="107"/>
      <c r="R28" s="94"/>
      <c r="S28" s="94"/>
      <c r="T28" s="94"/>
      <c r="U28" s="107"/>
      <c r="V28" s="94"/>
      <c r="W28" s="94"/>
      <c r="X28" s="94"/>
      <c r="Y28" s="107"/>
      <c r="Z28" s="94"/>
      <c r="AA28" s="94"/>
      <c r="AB28" s="94"/>
      <c r="AC28" s="107"/>
      <c r="AD28" s="94"/>
      <c r="AE28" s="94"/>
      <c r="AF28" s="94"/>
      <c r="AG28" s="94"/>
      <c r="AH28" s="94"/>
      <c r="AI28" s="94"/>
      <c r="AJ28" s="107"/>
      <c r="AK28" s="107"/>
    </row>
    <row r="29" spans="1:37" ht="12.75">
      <c r="A29" s="71"/>
      <c r="B29" s="71"/>
      <c r="C29" s="71"/>
      <c r="D29" s="94"/>
      <c r="E29" s="94"/>
      <c r="F29" s="94"/>
      <c r="G29" s="94"/>
      <c r="H29" s="94"/>
      <c r="I29" s="94"/>
      <c r="J29" s="94"/>
      <c r="K29" s="94"/>
      <c r="L29" s="94"/>
      <c r="M29" s="107"/>
      <c r="N29" s="94"/>
      <c r="O29" s="94"/>
      <c r="P29" s="94"/>
      <c r="Q29" s="107"/>
      <c r="R29" s="94"/>
      <c r="S29" s="94"/>
      <c r="T29" s="94"/>
      <c r="U29" s="107"/>
      <c r="V29" s="94"/>
      <c r="W29" s="94"/>
      <c r="X29" s="94"/>
      <c r="Y29" s="107"/>
      <c r="Z29" s="94"/>
      <c r="AA29" s="94"/>
      <c r="AB29" s="94"/>
      <c r="AC29" s="107"/>
      <c r="AD29" s="94"/>
      <c r="AE29" s="94"/>
      <c r="AF29" s="94"/>
      <c r="AG29" s="94"/>
      <c r="AH29" s="94"/>
      <c r="AI29" s="94"/>
      <c r="AJ29" s="107"/>
      <c r="AK29" s="107"/>
    </row>
    <row r="30" spans="1:37" ht="12.75">
      <c r="A30" s="71"/>
      <c r="B30" s="71"/>
      <c r="C30" s="71"/>
      <c r="D30" s="94"/>
      <c r="E30" s="94"/>
      <c r="F30" s="94"/>
      <c r="G30" s="94"/>
      <c r="H30" s="94"/>
      <c r="I30" s="94"/>
      <c r="J30" s="94"/>
      <c r="K30" s="94"/>
      <c r="L30" s="94"/>
      <c r="M30" s="107"/>
      <c r="N30" s="94"/>
      <c r="O30" s="94"/>
      <c r="P30" s="94"/>
      <c r="Q30" s="107"/>
      <c r="R30" s="94"/>
      <c r="S30" s="94"/>
      <c r="T30" s="94"/>
      <c r="U30" s="107"/>
      <c r="V30" s="94"/>
      <c r="W30" s="94"/>
      <c r="X30" s="94"/>
      <c r="Y30" s="107"/>
      <c r="Z30" s="94"/>
      <c r="AA30" s="94"/>
      <c r="AB30" s="94"/>
      <c r="AC30" s="107"/>
      <c r="AD30" s="94"/>
      <c r="AE30" s="94"/>
      <c r="AF30" s="94"/>
      <c r="AG30" s="94"/>
      <c r="AH30" s="94"/>
      <c r="AI30" s="94"/>
      <c r="AJ30" s="107"/>
      <c r="AK30" s="107"/>
    </row>
    <row r="31" spans="1:37" ht="12.75">
      <c r="A31" s="71"/>
      <c r="B31" s="71"/>
      <c r="C31" s="71"/>
      <c r="D31" s="94"/>
      <c r="E31" s="94"/>
      <c r="F31" s="94"/>
      <c r="G31" s="94"/>
      <c r="H31" s="94"/>
      <c r="I31" s="94"/>
      <c r="J31" s="94"/>
      <c r="K31" s="94"/>
      <c r="L31" s="94"/>
      <c r="M31" s="107"/>
      <c r="N31" s="94"/>
      <c r="O31" s="94"/>
      <c r="P31" s="94"/>
      <c r="Q31" s="107"/>
      <c r="R31" s="94"/>
      <c r="S31" s="94"/>
      <c r="T31" s="94"/>
      <c r="U31" s="107"/>
      <c r="V31" s="94"/>
      <c r="W31" s="94"/>
      <c r="X31" s="94"/>
      <c r="Y31" s="107"/>
      <c r="Z31" s="94"/>
      <c r="AA31" s="94"/>
      <c r="AB31" s="94"/>
      <c r="AC31" s="107"/>
      <c r="AD31" s="94"/>
      <c r="AE31" s="94"/>
      <c r="AF31" s="94"/>
      <c r="AG31" s="94"/>
      <c r="AH31" s="94"/>
      <c r="AI31" s="94"/>
      <c r="AJ31" s="107"/>
      <c r="AK31" s="107"/>
    </row>
    <row r="32" spans="1:37" ht="12.75">
      <c r="A32" s="71"/>
      <c r="B32" s="71"/>
      <c r="C32" s="71"/>
      <c r="D32" s="94"/>
      <c r="E32" s="94"/>
      <c r="F32" s="94"/>
      <c r="G32" s="94"/>
      <c r="H32" s="94"/>
      <c r="I32" s="94"/>
      <c r="J32" s="94"/>
      <c r="K32" s="94"/>
      <c r="L32" s="94"/>
      <c r="M32" s="107"/>
      <c r="N32" s="94"/>
      <c r="O32" s="94"/>
      <c r="P32" s="94"/>
      <c r="Q32" s="107"/>
      <c r="R32" s="94"/>
      <c r="S32" s="94"/>
      <c r="T32" s="94"/>
      <c r="U32" s="107"/>
      <c r="V32" s="94"/>
      <c r="W32" s="94"/>
      <c r="X32" s="94"/>
      <c r="Y32" s="107"/>
      <c r="Z32" s="94"/>
      <c r="AA32" s="94"/>
      <c r="AB32" s="94"/>
      <c r="AC32" s="107"/>
      <c r="AD32" s="94"/>
      <c r="AE32" s="94"/>
      <c r="AF32" s="94"/>
      <c r="AG32" s="94"/>
      <c r="AH32" s="94"/>
      <c r="AI32" s="94"/>
      <c r="AJ32" s="107"/>
      <c r="AK32" s="107"/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F26" sqref="F2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46</v>
      </c>
      <c r="C9" s="64" t="s">
        <v>47</v>
      </c>
      <c r="D9" s="85">
        <v>35175462580</v>
      </c>
      <c r="E9" s="86">
        <v>7110162000</v>
      </c>
      <c r="F9" s="87">
        <f>$D9+$E9</f>
        <v>42285624580</v>
      </c>
      <c r="G9" s="85">
        <v>35366556584</v>
      </c>
      <c r="H9" s="86">
        <v>7100361000</v>
      </c>
      <c r="I9" s="87">
        <f>$G9+$H9</f>
        <v>42466917584</v>
      </c>
      <c r="J9" s="85">
        <v>9149045916</v>
      </c>
      <c r="K9" s="86">
        <v>825714000</v>
      </c>
      <c r="L9" s="86">
        <f>$J9+$K9</f>
        <v>9974759916</v>
      </c>
      <c r="M9" s="104">
        <f>IF($F9=0,0,$L9/$F9)</f>
        <v>0.23589009302981426</v>
      </c>
      <c r="N9" s="85">
        <v>9392489064</v>
      </c>
      <c r="O9" s="86">
        <v>1247507000</v>
      </c>
      <c r="P9" s="86">
        <f>$N9+$O9</f>
        <v>10639996064</v>
      </c>
      <c r="Q9" s="104">
        <f>IF($F9=0,0,$P9/$F9)</f>
        <v>0.251622062336344</v>
      </c>
      <c r="R9" s="85">
        <v>9512211579</v>
      </c>
      <c r="S9" s="86">
        <v>1015293000</v>
      </c>
      <c r="T9" s="86">
        <f>$R9+$S9</f>
        <v>10527504579</v>
      </c>
      <c r="U9" s="104">
        <f>IF($I9=0,0,$T9/$I9)</f>
        <v>0.2478989570687933</v>
      </c>
      <c r="V9" s="85">
        <v>7142386007</v>
      </c>
      <c r="W9" s="86">
        <v>2024605000</v>
      </c>
      <c r="X9" s="86">
        <f>$V9+$W9</f>
        <v>9166991007</v>
      </c>
      <c r="Y9" s="104">
        <f>IF($I9=0,0,$X9/$I9)</f>
        <v>0.2158619350902405</v>
      </c>
      <c r="Z9" s="85">
        <f>$J9+$N9+$R9+$V9</f>
        <v>35196132566</v>
      </c>
      <c r="AA9" s="86">
        <f>$K9+$O9+$S9+$W9</f>
        <v>5113119000</v>
      </c>
      <c r="AB9" s="86">
        <f>$Z9+$AA9</f>
        <v>40309251566</v>
      </c>
      <c r="AC9" s="104">
        <f>IF($I9=0,0,$AB9/$I9)</f>
        <v>0.9491918382413295</v>
      </c>
      <c r="AD9" s="85">
        <v>7087254847</v>
      </c>
      <c r="AE9" s="86">
        <v>1576235000</v>
      </c>
      <c r="AF9" s="86">
        <f>$AD9+$AE9</f>
        <v>8663489847</v>
      </c>
      <c r="AG9" s="86">
        <v>40724739704</v>
      </c>
      <c r="AH9" s="86">
        <v>39618030964</v>
      </c>
      <c r="AI9" s="87">
        <v>36767933822</v>
      </c>
      <c r="AJ9" s="124">
        <f>IF($AH9=0,0,$AI9/$AH9)</f>
        <v>0.9280606059248674</v>
      </c>
      <c r="AK9" s="125">
        <f>IF($AF9=0,0,(($X9/$AF9)-1))</f>
        <v>0.058117591050718787</v>
      </c>
    </row>
    <row r="10" spans="1:37" ht="16.5">
      <c r="A10" s="65"/>
      <c r="B10" s="66" t="s">
        <v>96</v>
      </c>
      <c r="C10" s="67"/>
      <c r="D10" s="88">
        <f>D9</f>
        <v>35175462580</v>
      </c>
      <c r="E10" s="89">
        <f>E9</f>
        <v>7110162000</v>
      </c>
      <c r="F10" s="90">
        <f aca="true" t="shared" si="0" ref="F10:F41">$D10+$E10</f>
        <v>42285624580</v>
      </c>
      <c r="G10" s="88">
        <f>G9</f>
        <v>35366556584</v>
      </c>
      <c r="H10" s="89">
        <f>H9</f>
        <v>7100361000</v>
      </c>
      <c r="I10" s="90">
        <f aca="true" t="shared" si="1" ref="I10:I41">$G10+$H10</f>
        <v>42466917584</v>
      </c>
      <c r="J10" s="88">
        <f>J9</f>
        <v>9149045916</v>
      </c>
      <c r="K10" s="89">
        <f>K9</f>
        <v>825714000</v>
      </c>
      <c r="L10" s="89">
        <f aca="true" t="shared" si="2" ref="L10:L41">$J10+$K10</f>
        <v>9974759916</v>
      </c>
      <c r="M10" s="105">
        <f aca="true" t="shared" si="3" ref="M10:M41">IF($F10=0,0,$L10/$F10)</f>
        <v>0.23589009302981426</v>
      </c>
      <c r="N10" s="88">
        <f>N9</f>
        <v>9392489064</v>
      </c>
      <c r="O10" s="89">
        <f>O9</f>
        <v>1247507000</v>
      </c>
      <c r="P10" s="89">
        <f aca="true" t="shared" si="4" ref="P10:P41">$N10+$O10</f>
        <v>10639996064</v>
      </c>
      <c r="Q10" s="105">
        <f aca="true" t="shared" si="5" ref="Q10:Q41">IF($F10=0,0,$P10/$F10)</f>
        <v>0.251622062336344</v>
      </c>
      <c r="R10" s="88">
        <f>R9</f>
        <v>9512211579</v>
      </c>
      <c r="S10" s="89">
        <f>S9</f>
        <v>1015293000</v>
      </c>
      <c r="T10" s="89">
        <f aca="true" t="shared" si="6" ref="T10:T41">$R10+$S10</f>
        <v>10527504579</v>
      </c>
      <c r="U10" s="105">
        <f aca="true" t="shared" si="7" ref="U10:U41">IF($I10=0,0,$T10/$I10)</f>
        <v>0.2478989570687933</v>
      </c>
      <c r="V10" s="88">
        <f>V9</f>
        <v>7142386007</v>
      </c>
      <c r="W10" s="89">
        <f>W9</f>
        <v>2024605000</v>
      </c>
      <c r="X10" s="89">
        <f aca="true" t="shared" si="8" ref="X10:X41">$V10+$W10</f>
        <v>9166991007</v>
      </c>
      <c r="Y10" s="105">
        <f aca="true" t="shared" si="9" ref="Y10:Y41">IF($I10=0,0,$X10/$I10)</f>
        <v>0.2158619350902405</v>
      </c>
      <c r="Z10" s="88">
        <f aca="true" t="shared" si="10" ref="Z10:Z41">$J10+$N10+$R10+$V10</f>
        <v>35196132566</v>
      </c>
      <c r="AA10" s="89">
        <f aca="true" t="shared" si="11" ref="AA10:AA41">$K10+$O10+$S10+$W10</f>
        <v>5113119000</v>
      </c>
      <c r="AB10" s="89">
        <f aca="true" t="shared" si="12" ref="AB10:AB41">$Z10+$AA10</f>
        <v>40309251566</v>
      </c>
      <c r="AC10" s="105">
        <f aca="true" t="shared" si="13" ref="AC10:AC41">IF($I10=0,0,$AB10/$I10)</f>
        <v>0.9491918382413295</v>
      </c>
      <c r="AD10" s="88">
        <f>AD9</f>
        <v>7087254847</v>
      </c>
      <c r="AE10" s="89">
        <f>AE9</f>
        <v>1576235000</v>
      </c>
      <c r="AF10" s="89">
        <f aca="true" t="shared" si="14" ref="AF10:AF41">$AD10+$AE10</f>
        <v>8663489847</v>
      </c>
      <c r="AG10" s="89">
        <f>AG9</f>
        <v>40724739704</v>
      </c>
      <c r="AH10" s="89">
        <f>AH9</f>
        <v>39618030964</v>
      </c>
      <c r="AI10" s="90">
        <f>AI9</f>
        <v>36767933822</v>
      </c>
      <c r="AJ10" s="126">
        <f aca="true" t="shared" si="15" ref="AJ10:AJ41">IF($AH10=0,0,$AI10/$AH10)</f>
        <v>0.9280606059248674</v>
      </c>
      <c r="AK10" s="127">
        <f aca="true" t="shared" si="16" ref="AK10:AK41">IF($AF10=0,0,(($X10/$AF10)-1))</f>
        <v>0.058117591050718787</v>
      </c>
    </row>
    <row r="11" spans="1:37" ht="12.75">
      <c r="A11" s="62" t="s">
        <v>97</v>
      </c>
      <c r="B11" s="63" t="s">
        <v>242</v>
      </c>
      <c r="C11" s="64" t="s">
        <v>243</v>
      </c>
      <c r="D11" s="85">
        <v>296829497</v>
      </c>
      <c r="E11" s="86">
        <v>50484550</v>
      </c>
      <c r="F11" s="87">
        <f t="shared" si="0"/>
        <v>347314047</v>
      </c>
      <c r="G11" s="85">
        <v>306277940</v>
      </c>
      <c r="H11" s="86">
        <v>54589066</v>
      </c>
      <c r="I11" s="87">
        <f t="shared" si="1"/>
        <v>360867006</v>
      </c>
      <c r="J11" s="85">
        <v>89683569</v>
      </c>
      <c r="K11" s="86">
        <v>8588252</v>
      </c>
      <c r="L11" s="86">
        <f t="shared" si="2"/>
        <v>98271821</v>
      </c>
      <c r="M11" s="104">
        <f t="shared" si="3"/>
        <v>0.2829480173602077</v>
      </c>
      <c r="N11" s="85">
        <v>57918163</v>
      </c>
      <c r="O11" s="86">
        <v>8154163</v>
      </c>
      <c r="P11" s="86">
        <f t="shared" si="4"/>
        <v>66072326</v>
      </c>
      <c r="Q11" s="104">
        <f t="shared" si="5"/>
        <v>0.1902379894240212</v>
      </c>
      <c r="R11" s="85">
        <v>63037492</v>
      </c>
      <c r="S11" s="86">
        <v>4347094</v>
      </c>
      <c r="T11" s="86">
        <f t="shared" si="6"/>
        <v>67384586</v>
      </c>
      <c r="U11" s="104">
        <f t="shared" si="7"/>
        <v>0.186729695094375</v>
      </c>
      <c r="V11" s="85">
        <v>66397287</v>
      </c>
      <c r="W11" s="86">
        <v>18237579</v>
      </c>
      <c r="X11" s="86">
        <f t="shared" si="8"/>
        <v>84634866</v>
      </c>
      <c r="Y11" s="104">
        <f t="shared" si="9"/>
        <v>0.23453201482210317</v>
      </c>
      <c r="Z11" s="85">
        <f t="shared" si="10"/>
        <v>277036511</v>
      </c>
      <c r="AA11" s="86">
        <f t="shared" si="11"/>
        <v>39327088</v>
      </c>
      <c r="AB11" s="86">
        <f t="shared" si="12"/>
        <v>316363599</v>
      </c>
      <c r="AC11" s="104">
        <f t="shared" si="13"/>
        <v>0.8766764313166385</v>
      </c>
      <c r="AD11" s="85">
        <v>56205503</v>
      </c>
      <c r="AE11" s="86">
        <v>8460439</v>
      </c>
      <c r="AF11" s="86">
        <f t="shared" si="14"/>
        <v>64665942</v>
      </c>
      <c r="AG11" s="86">
        <v>341618906</v>
      </c>
      <c r="AH11" s="86">
        <v>362137456</v>
      </c>
      <c r="AI11" s="87">
        <v>320468683</v>
      </c>
      <c r="AJ11" s="124">
        <f t="shared" si="15"/>
        <v>0.8849365833066436</v>
      </c>
      <c r="AK11" s="125">
        <f t="shared" si="16"/>
        <v>0.30880125429859206</v>
      </c>
    </row>
    <row r="12" spans="1:37" ht="12.75">
      <c r="A12" s="62" t="s">
        <v>97</v>
      </c>
      <c r="B12" s="63" t="s">
        <v>244</v>
      </c>
      <c r="C12" s="64" t="s">
        <v>245</v>
      </c>
      <c r="D12" s="85">
        <v>156382873</v>
      </c>
      <c r="E12" s="86">
        <v>71392000</v>
      </c>
      <c r="F12" s="87">
        <f t="shared" si="0"/>
        <v>227774873</v>
      </c>
      <c r="G12" s="85">
        <v>156382873</v>
      </c>
      <c r="H12" s="86">
        <v>77396486</v>
      </c>
      <c r="I12" s="87">
        <f t="shared" si="1"/>
        <v>233779359</v>
      </c>
      <c r="J12" s="85">
        <v>55962355</v>
      </c>
      <c r="K12" s="86">
        <v>6858743</v>
      </c>
      <c r="L12" s="86">
        <f t="shared" si="2"/>
        <v>62821098</v>
      </c>
      <c r="M12" s="104">
        <f t="shared" si="3"/>
        <v>0.2758034596730957</v>
      </c>
      <c r="N12" s="85">
        <v>47455698</v>
      </c>
      <c r="O12" s="86">
        <v>7148915</v>
      </c>
      <c r="P12" s="86">
        <f t="shared" si="4"/>
        <v>54604613</v>
      </c>
      <c r="Q12" s="104">
        <f t="shared" si="5"/>
        <v>0.23973062647696</v>
      </c>
      <c r="R12" s="85">
        <v>40928675</v>
      </c>
      <c r="S12" s="86">
        <v>4550737</v>
      </c>
      <c r="T12" s="86">
        <f t="shared" si="6"/>
        <v>45479412</v>
      </c>
      <c r="U12" s="104">
        <f t="shared" si="7"/>
        <v>0.19453989520092746</v>
      </c>
      <c r="V12" s="85">
        <v>4231428</v>
      </c>
      <c r="W12" s="86">
        <v>25270185</v>
      </c>
      <c r="X12" s="86">
        <f t="shared" si="8"/>
        <v>29501613</v>
      </c>
      <c r="Y12" s="104">
        <f t="shared" si="9"/>
        <v>0.12619425909196713</v>
      </c>
      <c r="Z12" s="85">
        <f t="shared" si="10"/>
        <v>148578156</v>
      </c>
      <c r="AA12" s="86">
        <f t="shared" si="11"/>
        <v>43828580</v>
      </c>
      <c r="AB12" s="86">
        <f t="shared" si="12"/>
        <v>192406736</v>
      </c>
      <c r="AC12" s="104">
        <f t="shared" si="13"/>
        <v>0.8230270491929957</v>
      </c>
      <c r="AD12" s="85">
        <v>9601213</v>
      </c>
      <c r="AE12" s="86">
        <v>23445489</v>
      </c>
      <c r="AF12" s="86">
        <f t="shared" si="14"/>
        <v>33046702</v>
      </c>
      <c r="AG12" s="86">
        <v>227467582</v>
      </c>
      <c r="AH12" s="86">
        <v>232272096</v>
      </c>
      <c r="AI12" s="87">
        <v>188868009</v>
      </c>
      <c r="AJ12" s="124">
        <f t="shared" si="15"/>
        <v>0.8131325813669843</v>
      </c>
      <c r="AK12" s="125">
        <f t="shared" si="16"/>
        <v>-0.10727512234049863</v>
      </c>
    </row>
    <row r="13" spans="1:37" ht="12.75">
      <c r="A13" s="62" t="s">
        <v>97</v>
      </c>
      <c r="B13" s="63" t="s">
        <v>246</v>
      </c>
      <c r="C13" s="64" t="s">
        <v>247</v>
      </c>
      <c r="D13" s="85">
        <v>177022669</v>
      </c>
      <c r="E13" s="86">
        <v>79353050</v>
      </c>
      <c r="F13" s="87">
        <f t="shared" si="0"/>
        <v>256375719</v>
      </c>
      <c r="G13" s="85">
        <v>170438880</v>
      </c>
      <c r="H13" s="86">
        <v>72794657</v>
      </c>
      <c r="I13" s="87">
        <f t="shared" si="1"/>
        <v>243233537</v>
      </c>
      <c r="J13" s="85">
        <v>80045660</v>
      </c>
      <c r="K13" s="86">
        <v>6483986</v>
      </c>
      <c r="L13" s="86">
        <f t="shared" si="2"/>
        <v>86529646</v>
      </c>
      <c r="M13" s="104">
        <f t="shared" si="3"/>
        <v>0.3375110807587828</v>
      </c>
      <c r="N13" s="85">
        <v>42358707</v>
      </c>
      <c r="O13" s="86">
        <v>5025165</v>
      </c>
      <c r="P13" s="86">
        <f t="shared" si="4"/>
        <v>47383872</v>
      </c>
      <c r="Q13" s="104">
        <f t="shared" si="5"/>
        <v>0.18482199556503243</v>
      </c>
      <c r="R13" s="85">
        <v>21300734</v>
      </c>
      <c r="S13" s="86">
        <v>47776758</v>
      </c>
      <c r="T13" s="86">
        <f t="shared" si="6"/>
        <v>69077492</v>
      </c>
      <c r="U13" s="104">
        <f t="shared" si="7"/>
        <v>0.2839965773305348</v>
      </c>
      <c r="V13" s="85">
        <v>8979298</v>
      </c>
      <c r="W13" s="86">
        <v>62737052</v>
      </c>
      <c r="X13" s="86">
        <f t="shared" si="8"/>
        <v>71716350</v>
      </c>
      <c r="Y13" s="104">
        <f t="shared" si="9"/>
        <v>0.29484564869029556</v>
      </c>
      <c r="Z13" s="85">
        <f t="shared" si="10"/>
        <v>152684399</v>
      </c>
      <c r="AA13" s="86">
        <f t="shared" si="11"/>
        <v>122022961</v>
      </c>
      <c r="AB13" s="86">
        <f t="shared" si="12"/>
        <v>274707360</v>
      </c>
      <c r="AC13" s="104">
        <f t="shared" si="13"/>
        <v>1.1293975468522666</v>
      </c>
      <c r="AD13" s="85">
        <v>49577693</v>
      </c>
      <c r="AE13" s="86">
        <v>12167644</v>
      </c>
      <c r="AF13" s="86">
        <f t="shared" si="14"/>
        <v>61745337</v>
      </c>
      <c r="AG13" s="86">
        <v>230216974</v>
      </c>
      <c r="AH13" s="86">
        <v>233598006</v>
      </c>
      <c r="AI13" s="87">
        <v>230345073</v>
      </c>
      <c r="AJ13" s="124">
        <f t="shared" si="15"/>
        <v>0.9860746542502593</v>
      </c>
      <c r="AK13" s="125">
        <f t="shared" si="16"/>
        <v>0.1614860892248431</v>
      </c>
    </row>
    <row r="14" spans="1:37" ht="12.75">
      <c r="A14" s="62" t="s">
        <v>97</v>
      </c>
      <c r="B14" s="63" t="s">
        <v>248</v>
      </c>
      <c r="C14" s="64" t="s">
        <v>249</v>
      </c>
      <c r="D14" s="85">
        <v>987500536</v>
      </c>
      <c r="E14" s="86">
        <v>223130754</v>
      </c>
      <c r="F14" s="87">
        <f t="shared" si="0"/>
        <v>1210631290</v>
      </c>
      <c r="G14" s="85">
        <v>891254821</v>
      </c>
      <c r="H14" s="86">
        <v>227653345</v>
      </c>
      <c r="I14" s="87">
        <f t="shared" si="1"/>
        <v>1118908166</v>
      </c>
      <c r="J14" s="85">
        <v>326540721</v>
      </c>
      <c r="K14" s="86">
        <v>24793001</v>
      </c>
      <c r="L14" s="86">
        <f t="shared" si="2"/>
        <v>351333722</v>
      </c>
      <c r="M14" s="104">
        <f t="shared" si="3"/>
        <v>0.290207039006897</v>
      </c>
      <c r="N14" s="85">
        <v>409891341</v>
      </c>
      <c r="O14" s="86">
        <v>49802628</v>
      </c>
      <c r="P14" s="86">
        <f t="shared" si="4"/>
        <v>459693969</v>
      </c>
      <c r="Q14" s="104">
        <f t="shared" si="5"/>
        <v>0.37971426378711887</v>
      </c>
      <c r="R14" s="85">
        <v>206803974</v>
      </c>
      <c r="S14" s="86">
        <v>17108921</v>
      </c>
      <c r="T14" s="86">
        <f t="shared" si="6"/>
        <v>223912895</v>
      </c>
      <c r="U14" s="104">
        <f t="shared" si="7"/>
        <v>0.2001173123979149</v>
      </c>
      <c r="V14" s="85">
        <v>117843643</v>
      </c>
      <c r="W14" s="86">
        <v>11532934</v>
      </c>
      <c r="X14" s="86">
        <f t="shared" si="8"/>
        <v>129376577</v>
      </c>
      <c r="Y14" s="104">
        <f t="shared" si="9"/>
        <v>0.11562752058777985</v>
      </c>
      <c r="Z14" s="85">
        <f t="shared" si="10"/>
        <v>1061079679</v>
      </c>
      <c r="AA14" s="86">
        <f t="shared" si="11"/>
        <v>103237484</v>
      </c>
      <c r="AB14" s="86">
        <f t="shared" si="12"/>
        <v>1164317163</v>
      </c>
      <c r="AC14" s="104">
        <f t="shared" si="13"/>
        <v>1.0405833100336852</v>
      </c>
      <c r="AD14" s="85">
        <v>154768479</v>
      </c>
      <c r="AE14" s="86">
        <v>61552671</v>
      </c>
      <c r="AF14" s="86">
        <f t="shared" si="14"/>
        <v>216321150</v>
      </c>
      <c r="AG14" s="86">
        <v>962805851</v>
      </c>
      <c r="AH14" s="86">
        <v>1091967465</v>
      </c>
      <c r="AI14" s="87">
        <v>1028454086</v>
      </c>
      <c r="AJ14" s="124">
        <f t="shared" si="15"/>
        <v>0.9418358320776526</v>
      </c>
      <c r="AK14" s="125">
        <f t="shared" si="16"/>
        <v>-0.40192358907115644</v>
      </c>
    </row>
    <row r="15" spans="1:37" ht="12.75">
      <c r="A15" s="62" t="s">
        <v>112</v>
      </c>
      <c r="B15" s="63" t="s">
        <v>250</v>
      </c>
      <c r="C15" s="64" t="s">
        <v>251</v>
      </c>
      <c r="D15" s="85">
        <v>894513709</v>
      </c>
      <c r="E15" s="86">
        <v>301162595</v>
      </c>
      <c r="F15" s="87">
        <f t="shared" si="0"/>
        <v>1195676304</v>
      </c>
      <c r="G15" s="85">
        <v>895512710</v>
      </c>
      <c r="H15" s="86">
        <v>337286471</v>
      </c>
      <c r="I15" s="87">
        <f t="shared" si="1"/>
        <v>1232799181</v>
      </c>
      <c r="J15" s="85">
        <v>273929028</v>
      </c>
      <c r="K15" s="86">
        <v>70694014</v>
      </c>
      <c r="L15" s="86">
        <f t="shared" si="2"/>
        <v>344623042</v>
      </c>
      <c r="M15" s="104">
        <f t="shared" si="3"/>
        <v>0.28822436377396</v>
      </c>
      <c r="N15" s="85">
        <v>227421924</v>
      </c>
      <c r="O15" s="86">
        <v>92673557</v>
      </c>
      <c r="P15" s="86">
        <f t="shared" si="4"/>
        <v>320095481</v>
      </c>
      <c r="Q15" s="104">
        <f t="shared" si="5"/>
        <v>0.26771081765955945</v>
      </c>
      <c r="R15" s="85">
        <v>201412532</v>
      </c>
      <c r="S15" s="86">
        <v>59141394</v>
      </c>
      <c r="T15" s="86">
        <f t="shared" si="6"/>
        <v>260553926</v>
      </c>
      <c r="U15" s="104">
        <f t="shared" si="7"/>
        <v>0.2113514755814881</v>
      </c>
      <c r="V15" s="85">
        <v>189606824</v>
      </c>
      <c r="W15" s="86">
        <v>30180764</v>
      </c>
      <c r="X15" s="86">
        <f t="shared" si="8"/>
        <v>219787588</v>
      </c>
      <c r="Y15" s="104">
        <f t="shared" si="9"/>
        <v>0.1782833663319898</v>
      </c>
      <c r="Z15" s="85">
        <f t="shared" si="10"/>
        <v>892370308</v>
      </c>
      <c r="AA15" s="86">
        <f t="shared" si="11"/>
        <v>252689729</v>
      </c>
      <c r="AB15" s="86">
        <f t="shared" si="12"/>
        <v>1145060037</v>
      </c>
      <c r="AC15" s="104">
        <f t="shared" si="13"/>
        <v>0.9288293297462857</v>
      </c>
      <c r="AD15" s="85">
        <v>147117984</v>
      </c>
      <c r="AE15" s="86">
        <v>83006029</v>
      </c>
      <c r="AF15" s="86">
        <f t="shared" si="14"/>
        <v>230124013</v>
      </c>
      <c r="AG15" s="86">
        <v>1275003070</v>
      </c>
      <c r="AH15" s="86">
        <v>1162631453</v>
      </c>
      <c r="AI15" s="87">
        <v>824363863</v>
      </c>
      <c r="AJ15" s="124">
        <f t="shared" si="15"/>
        <v>0.7090500268789821</v>
      </c>
      <c r="AK15" s="125">
        <f t="shared" si="16"/>
        <v>-0.04491675972989395</v>
      </c>
    </row>
    <row r="16" spans="1:37" ht="16.5">
      <c r="A16" s="65"/>
      <c r="B16" s="66" t="s">
        <v>252</v>
      </c>
      <c r="C16" s="67"/>
      <c r="D16" s="88">
        <f>SUM(D11:D15)</f>
        <v>2512249284</v>
      </c>
      <c r="E16" s="89">
        <f>SUM(E11:E15)</f>
        <v>725522949</v>
      </c>
      <c r="F16" s="90">
        <f t="shared" si="0"/>
        <v>3237772233</v>
      </c>
      <c r="G16" s="88">
        <f>SUM(G11:G15)</f>
        <v>2419867224</v>
      </c>
      <c r="H16" s="89">
        <f>SUM(H11:H15)</f>
        <v>769720025</v>
      </c>
      <c r="I16" s="90">
        <f t="shared" si="1"/>
        <v>3189587249</v>
      </c>
      <c r="J16" s="88">
        <f>SUM(J11:J15)</f>
        <v>826161333</v>
      </c>
      <c r="K16" s="89">
        <f>SUM(K11:K15)</f>
        <v>117417996</v>
      </c>
      <c r="L16" s="89">
        <f t="shared" si="2"/>
        <v>943579329</v>
      </c>
      <c r="M16" s="105">
        <f t="shared" si="3"/>
        <v>0.29142856912010584</v>
      </c>
      <c r="N16" s="88">
        <f>SUM(N11:N15)</f>
        <v>785045833</v>
      </c>
      <c r="O16" s="89">
        <f>SUM(O11:O15)</f>
        <v>162804428</v>
      </c>
      <c r="P16" s="89">
        <f t="shared" si="4"/>
        <v>947850261</v>
      </c>
      <c r="Q16" s="105">
        <f t="shared" si="5"/>
        <v>0.29274766499611277</v>
      </c>
      <c r="R16" s="88">
        <f>SUM(R11:R15)</f>
        <v>533483407</v>
      </c>
      <c r="S16" s="89">
        <f>SUM(S11:S15)</f>
        <v>132924904</v>
      </c>
      <c r="T16" s="89">
        <f t="shared" si="6"/>
        <v>666408311</v>
      </c>
      <c r="U16" s="105">
        <f t="shared" si="7"/>
        <v>0.20893246021375728</v>
      </c>
      <c r="V16" s="88">
        <f>SUM(V11:V15)</f>
        <v>387058480</v>
      </c>
      <c r="W16" s="89">
        <f>SUM(W11:W15)</f>
        <v>147958514</v>
      </c>
      <c r="X16" s="89">
        <f t="shared" si="8"/>
        <v>535016994</v>
      </c>
      <c r="Y16" s="105">
        <f t="shared" si="9"/>
        <v>0.16773862955708096</v>
      </c>
      <c r="Z16" s="88">
        <f t="shared" si="10"/>
        <v>2531749053</v>
      </c>
      <c r="AA16" s="89">
        <f t="shared" si="11"/>
        <v>561105842</v>
      </c>
      <c r="AB16" s="89">
        <f t="shared" si="12"/>
        <v>3092854895</v>
      </c>
      <c r="AC16" s="105">
        <f t="shared" si="13"/>
        <v>0.9696724540047219</v>
      </c>
      <c r="AD16" s="88">
        <f>SUM(AD11:AD15)</f>
        <v>417270872</v>
      </c>
      <c r="AE16" s="89">
        <f>SUM(AE11:AE15)</f>
        <v>188632272</v>
      </c>
      <c r="AF16" s="89">
        <f t="shared" si="14"/>
        <v>605903144</v>
      </c>
      <c r="AG16" s="89">
        <f>SUM(AG11:AG15)</f>
        <v>3037112383</v>
      </c>
      <c r="AH16" s="89">
        <f>SUM(AH11:AH15)</f>
        <v>3082606476</v>
      </c>
      <c r="AI16" s="90">
        <f>SUM(AI11:AI15)</f>
        <v>2592499714</v>
      </c>
      <c r="AJ16" s="126">
        <f t="shared" si="15"/>
        <v>0.8410089754187619</v>
      </c>
      <c r="AK16" s="127">
        <f t="shared" si="16"/>
        <v>-0.11699254361353839</v>
      </c>
    </row>
    <row r="17" spans="1:37" ht="12.75">
      <c r="A17" s="62" t="s">
        <v>97</v>
      </c>
      <c r="B17" s="63" t="s">
        <v>253</v>
      </c>
      <c r="C17" s="64" t="s">
        <v>254</v>
      </c>
      <c r="D17" s="85">
        <v>159192000</v>
      </c>
      <c r="E17" s="86">
        <v>32842000</v>
      </c>
      <c r="F17" s="87">
        <f t="shared" si="0"/>
        <v>192034000</v>
      </c>
      <c r="G17" s="85">
        <v>165797000</v>
      </c>
      <c r="H17" s="86">
        <v>34012000</v>
      </c>
      <c r="I17" s="87">
        <f t="shared" si="1"/>
        <v>199809000</v>
      </c>
      <c r="J17" s="85">
        <v>59471548</v>
      </c>
      <c r="K17" s="86">
        <v>4567949</v>
      </c>
      <c r="L17" s="86">
        <f t="shared" si="2"/>
        <v>64039497</v>
      </c>
      <c r="M17" s="104">
        <f t="shared" si="3"/>
        <v>0.33347999312621723</v>
      </c>
      <c r="N17" s="85">
        <v>56659711</v>
      </c>
      <c r="O17" s="86">
        <v>6746848</v>
      </c>
      <c r="P17" s="86">
        <f t="shared" si="4"/>
        <v>63406559</v>
      </c>
      <c r="Q17" s="104">
        <f t="shared" si="5"/>
        <v>0.3301840247039587</v>
      </c>
      <c r="R17" s="85">
        <v>39709181</v>
      </c>
      <c r="S17" s="86">
        <v>6800998</v>
      </c>
      <c r="T17" s="86">
        <f t="shared" si="6"/>
        <v>46510179</v>
      </c>
      <c r="U17" s="104">
        <f t="shared" si="7"/>
        <v>0.2327731933996967</v>
      </c>
      <c r="V17" s="85">
        <v>16576271</v>
      </c>
      <c r="W17" s="86">
        <v>11151126</v>
      </c>
      <c r="X17" s="86">
        <f t="shared" si="8"/>
        <v>27727397</v>
      </c>
      <c r="Y17" s="104">
        <f t="shared" si="9"/>
        <v>0.13876950988193726</v>
      </c>
      <c r="Z17" s="85">
        <f t="shared" si="10"/>
        <v>172416711</v>
      </c>
      <c r="AA17" s="86">
        <f t="shared" si="11"/>
        <v>29266921</v>
      </c>
      <c r="AB17" s="86">
        <f t="shared" si="12"/>
        <v>201683632</v>
      </c>
      <c r="AC17" s="104">
        <f t="shared" si="13"/>
        <v>1.0093821199245279</v>
      </c>
      <c r="AD17" s="85">
        <v>14672211</v>
      </c>
      <c r="AE17" s="86">
        <v>11359254</v>
      </c>
      <c r="AF17" s="86">
        <f t="shared" si="14"/>
        <v>26031465</v>
      </c>
      <c r="AG17" s="86">
        <v>180427000</v>
      </c>
      <c r="AH17" s="86">
        <v>187627000</v>
      </c>
      <c r="AI17" s="87">
        <v>188763829</v>
      </c>
      <c r="AJ17" s="124">
        <f t="shared" si="15"/>
        <v>1.006058984048138</v>
      </c>
      <c r="AK17" s="125">
        <f t="shared" si="16"/>
        <v>0.06514931065155194</v>
      </c>
    </row>
    <row r="18" spans="1:37" ht="12.75">
      <c r="A18" s="62" t="s">
        <v>97</v>
      </c>
      <c r="B18" s="63" t="s">
        <v>255</v>
      </c>
      <c r="C18" s="64" t="s">
        <v>256</v>
      </c>
      <c r="D18" s="85">
        <v>391818119</v>
      </c>
      <c r="E18" s="86">
        <v>34500189</v>
      </c>
      <c r="F18" s="87">
        <f t="shared" si="0"/>
        <v>426318308</v>
      </c>
      <c r="G18" s="85">
        <v>394347499</v>
      </c>
      <c r="H18" s="86">
        <v>44842259</v>
      </c>
      <c r="I18" s="87">
        <f t="shared" si="1"/>
        <v>439189758</v>
      </c>
      <c r="J18" s="85">
        <v>100847121</v>
      </c>
      <c r="K18" s="86">
        <v>9351963</v>
      </c>
      <c r="L18" s="86">
        <f t="shared" si="2"/>
        <v>110199084</v>
      </c>
      <c r="M18" s="104">
        <f t="shared" si="3"/>
        <v>0.25849015144805837</v>
      </c>
      <c r="N18" s="85">
        <v>94768873</v>
      </c>
      <c r="O18" s="86">
        <v>10251077</v>
      </c>
      <c r="P18" s="86">
        <f t="shared" si="4"/>
        <v>105019950</v>
      </c>
      <c r="Q18" s="104">
        <f t="shared" si="5"/>
        <v>0.2463416372913546</v>
      </c>
      <c r="R18" s="85">
        <v>83378846</v>
      </c>
      <c r="S18" s="86">
        <v>3019550</v>
      </c>
      <c r="T18" s="86">
        <f t="shared" si="6"/>
        <v>86398396</v>
      </c>
      <c r="U18" s="104">
        <f t="shared" si="7"/>
        <v>0.1967222468789903</v>
      </c>
      <c r="V18" s="85">
        <v>84039683</v>
      </c>
      <c r="W18" s="86">
        <v>7261177</v>
      </c>
      <c r="X18" s="86">
        <f t="shared" si="8"/>
        <v>91300860</v>
      </c>
      <c r="Y18" s="104">
        <f t="shared" si="9"/>
        <v>0.20788476583736729</v>
      </c>
      <c r="Z18" s="85">
        <f t="shared" si="10"/>
        <v>363034523</v>
      </c>
      <c r="AA18" s="86">
        <f t="shared" si="11"/>
        <v>29883767</v>
      </c>
      <c r="AB18" s="86">
        <f t="shared" si="12"/>
        <v>392918290</v>
      </c>
      <c r="AC18" s="104">
        <f t="shared" si="13"/>
        <v>0.8946435631588658</v>
      </c>
      <c r="AD18" s="85">
        <v>76364543</v>
      </c>
      <c r="AE18" s="86">
        <v>24158343</v>
      </c>
      <c r="AF18" s="86">
        <f t="shared" si="14"/>
        <v>100522886</v>
      </c>
      <c r="AG18" s="86">
        <v>458813100</v>
      </c>
      <c r="AH18" s="86">
        <v>411381967</v>
      </c>
      <c r="AI18" s="87">
        <v>375249782</v>
      </c>
      <c r="AJ18" s="124">
        <f t="shared" si="15"/>
        <v>0.9121687679615766</v>
      </c>
      <c r="AK18" s="125">
        <f t="shared" si="16"/>
        <v>-0.09174056144786769</v>
      </c>
    </row>
    <row r="19" spans="1:37" ht="12.75">
      <c r="A19" s="62" t="s">
        <v>97</v>
      </c>
      <c r="B19" s="63" t="s">
        <v>257</v>
      </c>
      <c r="C19" s="64" t="s">
        <v>258</v>
      </c>
      <c r="D19" s="85">
        <v>149754000</v>
      </c>
      <c r="E19" s="86">
        <v>16878000</v>
      </c>
      <c r="F19" s="87">
        <f t="shared" si="0"/>
        <v>166632000</v>
      </c>
      <c r="G19" s="85">
        <v>158423826</v>
      </c>
      <c r="H19" s="86">
        <v>18878000</v>
      </c>
      <c r="I19" s="87">
        <f t="shared" si="1"/>
        <v>177301826</v>
      </c>
      <c r="J19" s="85">
        <v>34862877</v>
      </c>
      <c r="K19" s="86">
        <v>6430000</v>
      </c>
      <c r="L19" s="86">
        <f t="shared" si="2"/>
        <v>41292877</v>
      </c>
      <c r="M19" s="104">
        <f t="shared" si="3"/>
        <v>0.24780880623169618</v>
      </c>
      <c r="N19" s="85">
        <v>28980678</v>
      </c>
      <c r="O19" s="86">
        <v>1000000</v>
      </c>
      <c r="P19" s="86">
        <f t="shared" si="4"/>
        <v>29980678</v>
      </c>
      <c r="Q19" s="104">
        <f t="shared" si="5"/>
        <v>0.1799214916702674</v>
      </c>
      <c r="R19" s="85">
        <v>8468697</v>
      </c>
      <c r="S19" s="86">
        <v>3000000</v>
      </c>
      <c r="T19" s="86">
        <f t="shared" si="6"/>
        <v>11468697</v>
      </c>
      <c r="U19" s="104">
        <f t="shared" si="7"/>
        <v>0.06468459608532176</v>
      </c>
      <c r="V19" s="85">
        <v>8371450</v>
      </c>
      <c r="W19" s="86">
        <v>4371781</v>
      </c>
      <c r="X19" s="86">
        <f t="shared" si="8"/>
        <v>12743231</v>
      </c>
      <c r="Y19" s="104">
        <f t="shared" si="9"/>
        <v>0.07187309509153053</v>
      </c>
      <c r="Z19" s="85">
        <f t="shared" si="10"/>
        <v>80683702</v>
      </c>
      <c r="AA19" s="86">
        <f t="shared" si="11"/>
        <v>14801781</v>
      </c>
      <c r="AB19" s="86">
        <f t="shared" si="12"/>
        <v>95485483</v>
      </c>
      <c r="AC19" s="104">
        <f t="shared" si="13"/>
        <v>0.5385476571459563</v>
      </c>
      <c r="AD19" s="85">
        <v>17415904</v>
      </c>
      <c r="AE19" s="86">
        <v>2067640</v>
      </c>
      <c r="AF19" s="86">
        <f t="shared" si="14"/>
        <v>19483544</v>
      </c>
      <c r="AG19" s="86">
        <v>148883584</v>
      </c>
      <c r="AH19" s="86">
        <v>148166000</v>
      </c>
      <c r="AI19" s="87">
        <v>139909737</v>
      </c>
      <c r="AJ19" s="124">
        <f t="shared" si="15"/>
        <v>0.9442769393788049</v>
      </c>
      <c r="AK19" s="125">
        <f t="shared" si="16"/>
        <v>-0.3459490224160451</v>
      </c>
    </row>
    <row r="20" spans="1:37" ht="12.75">
      <c r="A20" s="62" t="s">
        <v>97</v>
      </c>
      <c r="B20" s="63" t="s">
        <v>259</v>
      </c>
      <c r="C20" s="64" t="s">
        <v>260</v>
      </c>
      <c r="D20" s="85">
        <v>44673663</v>
      </c>
      <c r="E20" s="86">
        <v>12264828</v>
      </c>
      <c r="F20" s="87">
        <f t="shared" si="0"/>
        <v>56938491</v>
      </c>
      <c r="G20" s="85">
        <v>44807716</v>
      </c>
      <c r="H20" s="86">
        <v>19187573</v>
      </c>
      <c r="I20" s="87">
        <f t="shared" si="1"/>
        <v>63995289</v>
      </c>
      <c r="J20" s="85">
        <v>18348252</v>
      </c>
      <c r="K20" s="86">
        <v>1321494</v>
      </c>
      <c r="L20" s="86">
        <f t="shared" si="2"/>
        <v>19669746</v>
      </c>
      <c r="M20" s="104">
        <f t="shared" si="3"/>
        <v>0.3454560465959662</v>
      </c>
      <c r="N20" s="85">
        <v>16207266</v>
      </c>
      <c r="O20" s="86">
        <v>10238274</v>
      </c>
      <c r="P20" s="86">
        <f t="shared" si="4"/>
        <v>26445540</v>
      </c>
      <c r="Q20" s="104">
        <f t="shared" si="5"/>
        <v>0.4644580412220619</v>
      </c>
      <c r="R20" s="85">
        <v>9171510</v>
      </c>
      <c r="S20" s="86">
        <v>2314753</v>
      </c>
      <c r="T20" s="86">
        <f t="shared" si="6"/>
        <v>11486263</v>
      </c>
      <c r="U20" s="104">
        <f t="shared" si="7"/>
        <v>0.17948607123252464</v>
      </c>
      <c r="V20" s="85">
        <v>3413883</v>
      </c>
      <c r="W20" s="86">
        <v>2986968</v>
      </c>
      <c r="X20" s="86">
        <f t="shared" si="8"/>
        <v>6400851</v>
      </c>
      <c r="Y20" s="104">
        <f t="shared" si="9"/>
        <v>0.1000206593332206</v>
      </c>
      <c r="Z20" s="85">
        <f t="shared" si="10"/>
        <v>47140911</v>
      </c>
      <c r="AA20" s="86">
        <f t="shared" si="11"/>
        <v>16861489</v>
      </c>
      <c r="AB20" s="86">
        <f t="shared" si="12"/>
        <v>64002400</v>
      </c>
      <c r="AC20" s="104">
        <f t="shared" si="13"/>
        <v>1.0001111175542938</v>
      </c>
      <c r="AD20" s="85">
        <v>4033763</v>
      </c>
      <c r="AE20" s="86">
        <v>7158157</v>
      </c>
      <c r="AF20" s="86">
        <f t="shared" si="14"/>
        <v>11191920</v>
      </c>
      <c r="AG20" s="86">
        <v>61276969</v>
      </c>
      <c r="AH20" s="86">
        <v>61347436</v>
      </c>
      <c r="AI20" s="87">
        <v>61734515</v>
      </c>
      <c r="AJ20" s="124">
        <f t="shared" si="15"/>
        <v>1.006309619851105</v>
      </c>
      <c r="AK20" s="125">
        <f t="shared" si="16"/>
        <v>-0.42808284905538996</v>
      </c>
    </row>
    <row r="21" spans="1:37" ht="12.75">
      <c r="A21" s="62" t="s">
        <v>97</v>
      </c>
      <c r="B21" s="63" t="s">
        <v>79</v>
      </c>
      <c r="C21" s="64" t="s">
        <v>80</v>
      </c>
      <c r="D21" s="85">
        <v>5032037524</v>
      </c>
      <c r="E21" s="86">
        <v>571382146</v>
      </c>
      <c r="F21" s="87">
        <f t="shared" si="0"/>
        <v>5603419670</v>
      </c>
      <c r="G21" s="85">
        <v>4969234420</v>
      </c>
      <c r="H21" s="86">
        <v>595676035</v>
      </c>
      <c r="I21" s="87">
        <f t="shared" si="1"/>
        <v>5564910455</v>
      </c>
      <c r="J21" s="85">
        <v>1324407928</v>
      </c>
      <c r="K21" s="86">
        <v>64694300</v>
      </c>
      <c r="L21" s="86">
        <f t="shared" si="2"/>
        <v>1389102228</v>
      </c>
      <c r="M21" s="104">
        <f t="shared" si="3"/>
        <v>0.2479025862433752</v>
      </c>
      <c r="N21" s="85">
        <v>1224260604</v>
      </c>
      <c r="O21" s="86">
        <v>93255157</v>
      </c>
      <c r="P21" s="86">
        <f t="shared" si="4"/>
        <v>1317515761</v>
      </c>
      <c r="Q21" s="104">
        <f t="shared" si="5"/>
        <v>0.23512708999003104</v>
      </c>
      <c r="R21" s="85">
        <v>1149562587</v>
      </c>
      <c r="S21" s="86">
        <v>100760729</v>
      </c>
      <c r="T21" s="86">
        <f t="shared" si="6"/>
        <v>1250323316</v>
      </c>
      <c r="U21" s="104">
        <f t="shared" si="7"/>
        <v>0.22467986252619765</v>
      </c>
      <c r="V21" s="85">
        <v>1310271231</v>
      </c>
      <c r="W21" s="86">
        <v>167342055</v>
      </c>
      <c r="X21" s="86">
        <f t="shared" si="8"/>
        <v>1477613286</v>
      </c>
      <c r="Y21" s="104">
        <f t="shared" si="9"/>
        <v>0.2655232816320312</v>
      </c>
      <c r="Z21" s="85">
        <f t="shared" si="10"/>
        <v>5008502350</v>
      </c>
      <c r="AA21" s="86">
        <f t="shared" si="11"/>
        <v>426052241</v>
      </c>
      <c r="AB21" s="86">
        <f t="shared" si="12"/>
        <v>5434554591</v>
      </c>
      <c r="AC21" s="104">
        <f t="shared" si="13"/>
        <v>0.9765753887588835</v>
      </c>
      <c r="AD21" s="85">
        <v>992019454</v>
      </c>
      <c r="AE21" s="86">
        <v>286723051</v>
      </c>
      <c r="AF21" s="86">
        <f t="shared" si="14"/>
        <v>1278742505</v>
      </c>
      <c r="AG21" s="86">
        <v>5636306347</v>
      </c>
      <c r="AH21" s="86">
        <v>5559990305</v>
      </c>
      <c r="AI21" s="87">
        <v>5031825862</v>
      </c>
      <c r="AJ21" s="124">
        <f t="shared" si="15"/>
        <v>0.9050062295027689</v>
      </c>
      <c r="AK21" s="125">
        <f t="shared" si="16"/>
        <v>0.1555205838723568</v>
      </c>
    </row>
    <row r="22" spans="1:37" ht="12.75">
      <c r="A22" s="62" t="s">
        <v>97</v>
      </c>
      <c r="B22" s="63" t="s">
        <v>261</v>
      </c>
      <c r="C22" s="64" t="s">
        <v>262</v>
      </c>
      <c r="D22" s="85">
        <v>93577055</v>
      </c>
      <c r="E22" s="86">
        <v>19285000</v>
      </c>
      <c r="F22" s="87">
        <f t="shared" si="0"/>
        <v>112862055</v>
      </c>
      <c r="G22" s="85">
        <v>87318262</v>
      </c>
      <c r="H22" s="86">
        <v>34370000</v>
      </c>
      <c r="I22" s="87">
        <f t="shared" si="1"/>
        <v>121688262</v>
      </c>
      <c r="J22" s="85">
        <v>32120336</v>
      </c>
      <c r="K22" s="86">
        <v>10359890</v>
      </c>
      <c r="L22" s="86">
        <f t="shared" si="2"/>
        <v>42480226</v>
      </c>
      <c r="M22" s="104">
        <f t="shared" si="3"/>
        <v>0.37639068329918324</v>
      </c>
      <c r="N22" s="85">
        <v>30314103</v>
      </c>
      <c r="O22" s="86">
        <v>7389969</v>
      </c>
      <c r="P22" s="86">
        <f t="shared" si="4"/>
        <v>37704072</v>
      </c>
      <c r="Q22" s="104">
        <f t="shared" si="5"/>
        <v>0.3340721733269875</v>
      </c>
      <c r="R22" s="85">
        <v>21958342</v>
      </c>
      <c r="S22" s="86">
        <v>5453001</v>
      </c>
      <c r="T22" s="86">
        <f t="shared" si="6"/>
        <v>27411343</v>
      </c>
      <c r="U22" s="104">
        <f t="shared" si="7"/>
        <v>0.2252587270907033</v>
      </c>
      <c r="V22" s="85">
        <v>8467804</v>
      </c>
      <c r="W22" s="86">
        <v>2829891</v>
      </c>
      <c r="X22" s="86">
        <f t="shared" si="8"/>
        <v>11297695</v>
      </c>
      <c r="Y22" s="104">
        <f t="shared" si="9"/>
        <v>0.09284128817617594</v>
      </c>
      <c r="Z22" s="85">
        <f t="shared" si="10"/>
        <v>92860585</v>
      </c>
      <c r="AA22" s="86">
        <f t="shared" si="11"/>
        <v>26032751</v>
      </c>
      <c r="AB22" s="86">
        <f t="shared" si="12"/>
        <v>118893336</v>
      </c>
      <c r="AC22" s="104">
        <f t="shared" si="13"/>
        <v>0.9770320821904745</v>
      </c>
      <c r="AD22" s="85">
        <v>17337987</v>
      </c>
      <c r="AE22" s="86">
        <v>7441460</v>
      </c>
      <c r="AF22" s="86">
        <f t="shared" si="14"/>
        <v>24779447</v>
      </c>
      <c r="AG22" s="86">
        <v>109888019</v>
      </c>
      <c r="AH22" s="86">
        <v>111169336</v>
      </c>
      <c r="AI22" s="87">
        <v>100309918</v>
      </c>
      <c r="AJ22" s="124">
        <f t="shared" si="15"/>
        <v>0.9023164265369005</v>
      </c>
      <c r="AK22" s="125">
        <f t="shared" si="16"/>
        <v>-0.5440699302127283</v>
      </c>
    </row>
    <row r="23" spans="1:37" ht="12.75">
      <c r="A23" s="62" t="s">
        <v>97</v>
      </c>
      <c r="B23" s="63" t="s">
        <v>263</v>
      </c>
      <c r="C23" s="64" t="s">
        <v>264</v>
      </c>
      <c r="D23" s="85">
        <v>103544558</v>
      </c>
      <c r="E23" s="86">
        <v>25388550</v>
      </c>
      <c r="F23" s="87">
        <f t="shared" si="0"/>
        <v>128933108</v>
      </c>
      <c r="G23" s="85">
        <v>93480939</v>
      </c>
      <c r="H23" s="86">
        <v>29402876</v>
      </c>
      <c r="I23" s="87">
        <f t="shared" si="1"/>
        <v>122883815</v>
      </c>
      <c r="J23" s="85">
        <v>50135781</v>
      </c>
      <c r="K23" s="86">
        <v>2361829</v>
      </c>
      <c r="L23" s="86">
        <f t="shared" si="2"/>
        <v>52497610</v>
      </c>
      <c r="M23" s="104">
        <f t="shared" si="3"/>
        <v>0.40716935172306556</v>
      </c>
      <c r="N23" s="85">
        <v>201462321</v>
      </c>
      <c r="O23" s="86">
        <v>7095203</v>
      </c>
      <c r="P23" s="86">
        <f t="shared" si="4"/>
        <v>208557524</v>
      </c>
      <c r="Q23" s="104">
        <f t="shared" si="5"/>
        <v>1.6175637680276815</v>
      </c>
      <c r="R23" s="85">
        <v>331236</v>
      </c>
      <c r="S23" s="86">
        <v>2941479</v>
      </c>
      <c r="T23" s="86">
        <f t="shared" si="6"/>
        <v>3272715</v>
      </c>
      <c r="U23" s="104">
        <f t="shared" si="7"/>
        <v>0.026632596001352985</v>
      </c>
      <c r="V23" s="85">
        <v>31487268</v>
      </c>
      <c r="W23" s="86">
        <v>2569805</v>
      </c>
      <c r="X23" s="86">
        <f t="shared" si="8"/>
        <v>34057073</v>
      </c>
      <c r="Y23" s="104">
        <f t="shared" si="9"/>
        <v>0.277148565089715</v>
      </c>
      <c r="Z23" s="85">
        <f t="shared" si="10"/>
        <v>283416606</v>
      </c>
      <c r="AA23" s="86">
        <f t="shared" si="11"/>
        <v>14968316</v>
      </c>
      <c r="AB23" s="86">
        <f t="shared" si="12"/>
        <v>298384922</v>
      </c>
      <c r="AC23" s="104">
        <f t="shared" si="13"/>
        <v>2.428187324750619</v>
      </c>
      <c r="AD23" s="85">
        <v>4188676</v>
      </c>
      <c r="AE23" s="86">
        <v>5276785</v>
      </c>
      <c r="AF23" s="86">
        <f t="shared" si="14"/>
        <v>9465461</v>
      </c>
      <c r="AG23" s="86">
        <v>115568480</v>
      </c>
      <c r="AH23" s="86">
        <v>120426406</v>
      </c>
      <c r="AI23" s="87">
        <v>126703201</v>
      </c>
      <c r="AJ23" s="124">
        <f t="shared" si="15"/>
        <v>1.0521214176233076</v>
      </c>
      <c r="AK23" s="125">
        <f t="shared" si="16"/>
        <v>2.598036376675156</v>
      </c>
    </row>
    <row r="24" spans="1:37" ht="12.75">
      <c r="A24" s="62" t="s">
        <v>112</v>
      </c>
      <c r="B24" s="63" t="s">
        <v>265</v>
      </c>
      <c r="C24" s="64" t="s">
        <v>266</v>
      </c>
      <c r="D24" s="85">
        <v>827070619</v>
      </c>
      <c r="E24" s="86">
        <v>207528000</v>
      </c>
      <c r="F24" s="87">
        <f t="shared" si="0"/>
        <v>1034598619</v>
      </c>
      <c r="G24" s="85">
        <v>763324266</v>
      </c>
      <c r="H24" s="86">
        <v>210828000</v>
      </c>
      <c r="I24" s="87">
        <f t="shared" si="1"/>
        <v>974152266</v>
      </c>
      <c r="J24" s="85">
        <v>284288342</v>
      </c>
      <c r="K24" s="86">
        <v>20262528</v>
      </c>
      <c r="L24" s="86">
        <f t="shared" si="2"/>
        <v>304550870</v>
      </c>
      <c r="M24" s="104">
        <f t="shared" si="3"/>
        <v>0.29436620579908196</v>
      </c>
      <c r="N24" s="85">
        <v>233405780</v>
      </c>
      <c r="O24" s="86">
        <v>90690751</v>
      </c>
      <c r="P24" s="86">
        <f t="shared" si="4"/>
        <v>324096531</v>
      </c>
      <c r="Q24" s="104">
        <f t="shared" si="5"/>
        <v>0.3132582288900194</v>
      </c>
      <c r="R24" s="85">
        <v>198323229</v>
      </c>
      <c r="S24" s="86">
        <v>51626498</v>
      </c>
      <c r="T24" s="86">
        <f t="shared" si="6"/>
        <v>249949727</v>
      </c>
      <c r="U24" s="104">
        <f t="shared" si="7"/>
        <v>0.2565817847207061</v>
      </c>
      <c r="V24" s="85">
        <v>67565933</v>
      </c>
      <c r="W24" s="86">
        <v>92388000</v>
      </c>
      <c r="X24" s="86">
        <f t="shared" si="8"/>
        <v>159953933</v>
      </c>
      <c r="Y24" s="104">
        <f t="shared" si="9"/>
        <v>0.1641980813295157</v>
      </c>
      <c r="Z24" s="85">
        <f t="shared" si="10"/>
        <v>783583284</v>
      </c>
      <c r="AA24" s="86">
        <f t="shared" si="11"/>
        <v>254967777</v>
      </c>
      <c r="AB24" s="86">
        <f t="shared" si="12"/>
        <v>1038551061</v>
      </c>
      <c r="AC24" s="104">
        <f t="shared" si="13"/>
        <v>1.0661075247142113</v>
      </c>
      <c r="AD24" s="85">
        <v>62243083</v>
      </c>
      <c r="AE24" s="86">
        <v>18175618</v>
      </c>
      <c r="AF24" s="86">
        <f t="shared" si="14"/>
        <v>80418701</v>
      </c>
      <c r="AG24" s="86">
        <v>925073958</v>
      </c>
      <c r="AH24" s="86">
        <v>902251381</v>
      </c>
      <c r="AI24" s="87">
        <v>789152484</v>
      </c>
      <c r="AJ24" s="124">
        <f t="shared" si="15"/>
        <v>0.8746481309071003</v>
      </c>
      <c r="AK24" s="125">
        <f t="shared" si="16"/>
        <v>0.9890141349087447</v>
      </c>
    </row>
    <row r="25" spans="1:37" ht="16.5">
      <c r="A25" s="65"/>
      <c r="B25" s="66" t="s">
        <v>267</v>
      </c>
      <c r="C25" s="67"/>
      <c r="D25" s="88">
        <f>SUM(D17:D24)</f>
        <v>6801667538</v>
      </c>
      <c r="E25" s="89">
        <f>SUM(E17:E24)</f>
        <v>920068713</v>
      </c>
      <c r="F25" s="90">
        <f t="shared" si="0"/>
        <v>7721736251</v>
      </c>
      <c r="G25" s="88">
        <f>SUM(G17:G24)</f>
        <v>6676733928</v>
      </c>
      <c r="H25" s="89">
        <f>SUM(H17:H24)</f>
        <v>987196743</v>
      </c>
      <c r="I25" s="90">
        <f t="shared" si="1"/>
        <v>7663930671</v>
      </c>
      <c r="J25" s="88">
        <f>SUM(J17:J24)</f>
        <v>1904482185</v>
      </c>
      <c r="K25" s="89">
        <f>SUM(K17:K24)</f>
        <v>119349953</v>
      </c>
      <c r="L25" s="89">
        <f t="shared" si="2"/>
        <v>2023832138</v>
      </c>
      <c r="M25" s="105">
        <f t="shared" si="3"/>
        <v>0.26209547596732596</v>
      </c>
      <c r="N25" s="88">
        <f>SUM(N17:N24)</f>
        <v>1886059336</v>
      </c>
      <c r="O25" s="89">
        <f>SUM(O17:O24)</f>
        <v>226667279</v>
      </c>
      <c r="P25" s="89">
        <f t="shared" si="4"/>
        <v>2112726615</v>
      </c>
      <c r="Q25" s="105">
        <f t="shared" si="5"/>
        <v>0.2736077154573095</v>
      </c>
      <c r="R25" s="88">
        <f>SUM(R17:R24)</f>
        <v>1510903628</v>
      </c>
      <c r="S25" s="89">
        <f>SUM(S17:S24)</f>
        <v>175917008</v>
      </c>
      <c r="T25" s="89">
        <f t="shared" si="6"/>
        <v>1686820636</v>
      </c>
      <c r="U25" s="105">
        <f t="shared" si="7"/>
        <v>0.22009862933427363</v>
      </c>
      <c r="V25" s="88">
        <f>SUM(V17:V24)</f>
        <v>1530193523</v>
      </c>
      <c r="W25" s="89">
        <f>SUM(W17:W24)</f>
        <v>290900803</v>
      </c>
      <c r="X25" s="89">
        <f t="shared" si="8"/>
        <v>1821094326</v>
      </c>
      <c r="Y25" s="105">
        <f t="shared" si="9"/>
        <v>0.23761884132002217</v>
      </c>
      <c r="Z25" s="88">
        <f t="shared" si="10"/>
        <v>6831638672</v>
      </c>
      <c r="AA25" s="89">
        <f t="shared" si="11"/>
        <v>812835043</v>
      </c>
      <c r="AB25" s="89">
        <f t="shared" si="12"/>
        <v>7644473715</v>
      </c>
      <c r="AC25" s="105">
        <f t="shared" si="13"/>
        <v>0.997461230165661</v>
      </c>
      <c r="AD25" s="88">
        <f>SUM(AD17:AD24)</f>
        <v>1188275621</v>
      </c>
      <c r="AE25" s="89">
        <f>SUM(AE17:AE24)</f>
        <v>362360308</v>
      </c>
      <c r="AF25" s="89">
        <f t="shared" si="14"/>
        <v>1550635929</v>
      </c>
      <c r="AG25" s="89">
        <f>SUM(AG17:AG24)</f>
        <v>7636237457</v>
      </c>
      <c r="AH25" s="89">
        <f>SUM(AH17:AH24)</f>
        <v>7502359831</v>
      </c>
      <c r="AI25" s="90">
        <f>SUM(AI17:AI24)</f>
        <v>6813649328</v>
      </c>
      <c r="AJ25" s="126">
        <f t="shared" si="15"/>
        <v>0.9082008170077066</v>
      </c>
      <c r="AK25" s="127">
        <f t="shared" si="16"/>
        <v>0.17441772884394457</v>
      </c>
    </row>
    <row r="26" spans="1:37" ht="12.75">
      <c r="A26" s="62" t="s">
        <v>97</v>
      </c>
      <c r="B26" s="63" t="s">
        <v>268</v>
      </c>
      <c r="C26" s="64" t="s">
        <v>269</v>
      </c>
      <c r="D26" s="85">
        <v>174737996</v>
      </c>
      <c r="E26" s="86">
        <v>35475000</v>
      </c>
      <c r="F26" s="87">
        <f t="shared" si="0"/>
        <v>210212996</v>
      </c>
      <c r="G26" s="85">
        <v>171953379</v>
      </c>
      <c r="H26" s="86">
        <v>43932697</v>
      </c>
      <c r="I26" s="87">
        <f t="shared" si="1"/>
        <v>215886076</v>
      </c>
      <c r="J26" s="85">
        <v>61449605</v>
      </c>
      <c r="K26" s="86">
        <v>8984235</v>
      </c>
      <c r="L26" s="86">
        <f t="shared" si="2"/>
        <v>70433840</v>
      </c>
      <c r="M26" s="104">
        <f t="shared" si="3"/>
        <v>0.33505939851596994</v>
      </c>
      <c r="N26" s="85">
        <v>53258653</v>
      </c>
      <c r="O26" s="86">
        <v>19265376</v>
      </c>
      <c r="P26" s="86">
        <f t="shared" si="4"/>
        <v>72524029</v>
      </c>
      <c r="Q26" s="104">
        <f t="shared" si="5"/>
        <v>0.3450025944161892</v>
      </c>
      <c r="R26" s="85">
        <v>42942095</v>
      </c>
      <c r="S26" s="86">
        <v>15164665</v>
      </c>
      <c r="T26" s="86">
        <f t="shared" si="6"/>
        <v>58106760</v>
      </c>
      <c r="U26" s="104">
        <f t="shared" si="7"/>
        <v>0.26915473696413844</v>
      </c>
      <c r="V26" s="85">
        <v>14633845</v>
      </c>
      <c r="W26" s="86">
        <v>3665426</v>
      </c>
      <c r="X26" s="86">
        <f t="shared" si="8"/>
        <v>18299271</v>
      </c>
      <c r="Y26" s="104">
        <f t="shared" si="9"/>
        <v>0.08476355371802673</v>
      </c>
      <c r="Z26" s="85">
        <f t="shared" si="10"/>
        <v>172284198</v>
      </c>
      <c r="AA26" s="86">
        <f t="shared" si="11"/>
        <v>47079702</v>
      </c>
      <c r="AB26" s="86">
        <f t="shared" si="12"/>
        <v>219363900</v>
      </c>
      <c r="AC26" s="104">
        <f t="shared" si="13"/>
        <v>1.0161095336227242</v>
      </c>
      <c r="AD26" s="85">
        <v>80763977</v>
      </c>
      <c r="AE26" s="86">
        <v>26095409</v>
      </c>
      <c r="AF26" s="86">
        <f t="shared" si="14"/>
        <v>106859386</v>
      </c>
      <c r="AG26" s="86">
        <v>246946563</v>
      </c>
      <c r="AH26" s="86">
        <v>260646163</v>
      </c>
      <c r="AI26" s="87">
        <v>319607630</v>
      </c>
      <c r="AJ26" s="124">
        <f t="shared" si="15"/>
        <v>1.2262126797546604</v>
      </c>
      <c r="AK26" s="125">
        <f t="shared" si="16"/>
        <v>-0.8287537324985191</v>
      </c>
    </row>
    <row r="27" spans="1:37" ht="12.75">
      <c r="A27" s="62" t="s">
        <v>97</v>
      </c>
      <c r="B27" s="63" t="s">
        <v>270</v>
      </c>
      <c r="C27" s="64" t="s">
        <v>271</v>
      </c>
      <c r="D27" s="85">
        <v>516162570</v>
      </c>
      <c r="E27" s="86">
        <v>53649000</v>
      </c>
      <c r="F27" s="87">
        <f t="shared" si="0"/>
        <v>569811570</v>
      </c>
      <c r="G27" s="85">
        <v>528901220</v>
      </c>
      <c r="H27" s="86">
        <v>59944000</v>
      </c>
      <c r="I27" s="87">
        <f t="shared" si="1"/>
        <v>588845220</v>
      </c>
      <c r="J27" s="85">
        <v>194527673</v>
      </c>
      <c r="K27" s="86">
        <v>10715715</v>
      </c>
      <c r="L27" s="86">
        <f t="shared" si="2"/>
        <v>205243388</v>
      </c>
      <c r="M27" s="104">
        <f t="shared" si="3"/>
        <v>0.36019519224574537</v>
      </c>
      <c r="N27" s="85">
        <v>138856296</v>
      </c>
      <c r="O27" s="86">
        <v>17239854</v>
      </c>
      <c r="P27" s="86">
        <f t="shared" si="4"/>
        <v>156096150</v>
      </c>
      <c r="Q27" s="104">
        <f t="shared" si="5"/>
        <v>0.2739434546757273</v>
      </c>
      <c r="R27" s="85">
        <v>131117418</v>
      </c>
      <c r="S27" s="86">
        <v>7789163</v>
      </c>
      <c r="T27" s="86">
        <f t="shared" si="6"/>
        <v>138906581</v>
      </c>
      <c r="U27" s="104">
        <f t="shared" si="7"/>
        <v>0.235896592656386</v>
      </c>
      <c r="V27" s="85">
        <v>92750820</v>
      </c>
      <c r="W27" s="86">
        <v>23881739</v>
      </c>
      <c r="X27" s="86">
        <f t="shared" si="8"/>
        <v>116632559</v>
      </c>
      <c r="Y27" s="104">
        <f t="shared" si="9"/>
        <v>0.1980699766909885</v>
      </c>
      <c r="Z27" s="85">
        <f t="shared" si="10"/>
        <v>557252207</v>
      </c>
      <c r="AA27" s="86">
        <f t="shared" si="11"/>
        <v>59626471</v>
      </c>
      <c r="AB27" s="86">
        <f t="shared" si="12"/>
        <v>616878678</v>
      </c>
      <c r="AC27" s="104">
        <f t="shared" si="13"/>
        <v>1.0476075156048648</v>
      </c>
      <c r="AD27" s="85">
        <v>80458934</v>
      </c>
      <c r="AE27" s="86">
        <v>13558592</v>
      </c>
      <c r="AF27" s="86">
        <f t="shared" si="14"/>
        <v>94017526</v>
      </c>
      <c r="AG27" s="86">
        <v>582234647</v>
      </c>
      <c r="AH27" s="86">
        <v>588829000</v>
      </c>
      <c r="AI27" s="87">
        <v>543461266</v>
      </c>
      <c r="AJ27" s="124">
        <f t="shared" si="15"/>
        <v>0.9229526161245455</v>
      </c>
      <c r="AK27" s="125">
        <f t="shared" si="16"/>
        <v>0.24054060941786526</v>
      </c>
    </row>
    <row r="28" spans="1:37" ht="12.75">
      <c r="A28" s="62" t="s">
        <v>97</v>
      </c>
      <c r="B28" s="63" t="s">
        <v>272</v>
      </c>
      <c r="C28" s="64" t="s">
        <v>273</v>
      </c>
      <c r="D28" s="85">
        <v>832319848</v>
      </c>
      <c r="E28" s="86">
        <v>127846863</v>
      </c>
      <c r="F28" s="87">
        <f t="shared" si="0"/>
        <v>960166711</v>
      </c>
      <c r="G28" s="85">
        <v>836125840</v>
      </c>
      <c r="H28" s="86">
        <v>110154587</v>
      </c>
      <c r="I28" s="87">
        <f t="shared" si="1"/>
        <v>946280427</v>
      </c>
      <c r="J28" s="85">
        <v>288787450</v>
      </c>
      <c r="K28" s="86">
        <v>6965018</v>
      </c>
      <c r="L28" s="86">
        <f t="shared" si="2"/>
        <v>295752468</v>
      </c>
      <c r="M28" s="104">
        <f t="shared" si="3"/>
        <v>0.30802199723418655</v>
      </c>
      <c r="N28" s="85">
        <v>207291576</v>
      </c>
      <c r="O28" s="86">
        <v>24557852</v>
      </c>
      <c r="P28" s="86">
        <f t="shared" si="4"/>
        <v>231849428</v>
      </c>
      <c r="Q28" s="104">
        <f t="shared" si="5"/>
        <v>0.2414678881738486</v>
      </c>
      <c r="R28" s="85">
        <v>161285348</v>
      </c>
      <c r="S28" s="86">
        <v>15997780</v>
      </c>
      <c r="T28" s="86">
        <f t="shared" si="6"/>
        <v>177283128</v>
      </c>
      <c r="U28" s="104">
        <f t="shared" si="7"/>
        <v>0.18734734751097204</v>
      </c>
      <c r="V28" s="85">
        <v>142050465</v>
      </c>
      <c r="W28" s="86">
        <v>34192965</v>
      </c>
      <c r="X28" s="86">
        <f t="shared" si="8"/>
        <v>176243430</v>
      </c>
      <c r="Y28" s="104">
        <f t="shared" si="9"/>
        <v>0.18624862669805597</v>
      </c>
      <c r="Z28" s="85">
        <f t="shared" si="10"/>
        <v>799414839</v>
      </c>
      <c r="AA28" s="86">
        <f t="shared" si="11"/>
        <v>81713615</v>
      </c>
      <c r="AB28" s="86">
        <f t="shared" si="12"/>
        <v>881128454</v>
      </c>
      <c r="AC28" s="104">
        <f t="shared" si="13"/>
        <v>0.9311494022902368</v>
      </c>
      <c r="AD28" s="85">
        <v>135689745</v>
      </c>
      <c r="AE28" s="86">
        <v>45404696</v>
      </c>
      <c r="AF28" s="86">
        <f t="shared" si="14"/>
        <v>181094441</v>
      </c>
      <c r="AG28" s="86">
        <v>841400044</v>
      </c>
      <c r="AH28" s="86">
        <v>890781403</v>
      </c>
      <c r="AI28" s="87">
        <v>854061202</v>
      </c>
      <c r="AJ28" s="124">
        <f t="shared" si="15"/>
        <v>0.9587775397237385</v>
      </c>
      <c r="AK28" s="125">
        <f t="shared" si="16"/>
        <v>-0.02678718890106624</v>
      </c>
    </row>
    <row r="29" spans="1:37" ht="12.75">
      <c r="A29" s="62" t="s">
        <v>112</v>
      </c>
      <c r="B29" s="63" t="s">
        <v>274</v>
      </c>
      <c r="C29" s="64" t="s">
        <v>275</v>
      </c>
      <c r="D29" s="85">
        <v>758374041</v>
      </c>
      <c r="E29" s="86">
        <v>407831000</v>
      </c>
      <c r="F29" s="87">
        <f t="shared" si="0"/>
        <v>1166205041</v>
      </c>
      <c r="G29" s="85">
        <v>781320089</v>
      </c>
      <c r="H29" s="86">
        <v>314681359</v>
      </c>
      <c r="I29" s="87">
        <f t="shared" si="1"/>
        <v>1096001448</v>
      </c>
      <c r="J29" s="85">
        <v>240710970</v>
      </c>
      <c r="K29" s="86">
        <v>84650000</v>
      </c>
      <c r="L29" s="86">
        <f t="shared" si="2"/>
        <v>325360970</v>
      </c>
      <c r="M29" s="104">
        <f t="shared" si="3"/>
        <v>0.2789912224363297</v>
      </c>
      <c r="N29" s="85">
        <v>186330739</v>
      </c>
      <c r="O29" s="86">
        <v>21359604</v>
      </c>
      <c r="P29" s="86">
        <f t="shared" si="4"/>
        <v>207690343</v>
      </c>
      <c r="Q29" s="104">
        <f t="shared" si="5"/>
        <v>0.17809076079958397</v>
      </c>
      <c r="R29" s="85">
        <v>203036147</v>
      </c>
      <c r="S29" s="86">
        <v>50628000</v>
      </c>
      <c r="T29" s="86">
        <f t="shared" si="6"/>
        <v>253664147</v>
      </c>
      <c r="U29" s="104">
        <f t="shared" si="7"/>
        <v>0.23144508382072868</v>
      </c>
      <c r="V29" s="85">
        <v>125431051</v>
      </c>
      <c r="W29" s="86">
        <v>68286000</v>
      </c>
      <c r="X29" s="86">
        <f t="shared" si="8"/>
        <v>193717051</v>
      </c>
      <c r="Y29" s="104">
        <f t="shared" si="9"/>
        <v>0.17674890060911672</v>
      </c>
      <c r="Z29" s="85">
        <f t="shared" si="10"/>
        <v>755508907</v>
      </c>
      <c r="AA29" s="86">
        <f t="shared" si="11"/>
        <v>224923604</v>
      </c>
      <c r="AB29" s="86">
        <f t="shared" si="12"/>
        <v>980432511</v>
      </c>
      <c r="AC29" s="104">
        <f t="shared" si="13"/>
        <v>0.8945540289103706</v>
      </c>
      <c r="AD29" s="85">
        <v>81644423</v>
      </c>
      <c r="AE29" s="86">
        <v>85623000</v>
      </c>
      <c r="AF29" s="86">
        <f t="shared" si="14"/>
        <v>167267423</v>
      </c>
      <c r="AG29" s="86">
        <v>1060189167</v>
      </c>
      <c r="AH29" s="86">
        <v>986894554</v>
      </c>
      <c r="AI29" s="87">
        <v>929587252</v>
      </c>
      <c r="AJ29" s="124">
        <f t="shared" si="15"/>
        <v>0.9419316868578038</v>
      </c>
      <c r="AK29" s="125">
        <f t="shared" si="16"/>
        <v>0.15812779037075253</v>
      </c>
    </row>
    <row r="30" spans="1:37" ht="16.5">
      <c r="A30" s="65"/>
      <c r="B30" s="66" t="s">
        <v>276</v>
      </c>
      <c r="C30" s="67"/>
      <c r="D30" s="88">
        <f>SUM(D26:D29)</f>
        <v>2281594455</v>
      </c>
      <c r="E30" s="89">
        <f>SUM(E26:E29)</f>
        <v>624801863</v>
      </c>
      <c r="F30" s="90">
        <f t="shared" si="0"/>
        <v>2906396318</v>
      </c>
      <c r="G30" s="88">
        <f>SUM(G26:G29)</f>
        <v>2318300528</v>
      </c>
      <c r="H30" s="89">
        <f>SUM(H26:H29)</f>
        <v>528712643</v>
      </c>
      <c r="I30" s="90">
        <f t="shared" si="1"/>
        <v>2847013171</v>
      </c>
      <c r="J30" s="88">
        <f>SUM(J26:J29)</f>
        <v>785475698</v>
      </c>
      <c r="K30" s="89">
        <f>SUM(K26:K29)</f>
        <v>111314968</v>
      </c>
      <c r="L30" s="89">
        <f t="shared" si="2"/>
        <v>896790666</v>
      </c>
      <c r="M30" s="105">
        <f t="shared" si="3"/>
        <v>0.30855759775291597</v>
      </c>
      <c r="N30" s="88">
        <f>SUM(N26:N29)</f>
        <v>585737264</v>
      </c>
      <c r="O30" s="89">
        <f>SUM(O26:O29)</f>
        <v>82422686</v>
      </c>
      <c r="P30" s="89">
        <f t="shared" si="4"/>
        <v>668159950</v>
      </c>
      <c r="Q30" s="105">
        <f t="shared" si="5"/>
        <v>0.22989292474048614</v>
      </c>
      <c r="R30" s="88">
        <f>SUM(R26:R29)</f>
        <v>538381008</v>
      </c>
      <c r="S30" s="89">
        <f>SUM(S26:S29)</f>
        <v>89579608</v>
      </c>
      <c r="T30" s="89">
        <f t="shared" si="6"/>
        <v>627960616</v>
      </c>
      <c r="U30" s="105">
        <f t="shared" si="7"/>
        <v>0.22056821598033977</v>
      </c>
      <c r="V30" s="88">
        <f>SUM(V26:V29)</f>
        <v>374866181</v>
      </c>
      <c r="W30" s="89">
        <f>SUM(W26:W29)</f>
        <v>130026130</v>
      </c>
      <c r="X30" s="89">
        <f t="shared" si="8"/>
        <v>504892311</v>
      </c>
      <c r="Y30" s="105">
        <f t="shared" si="9"/>
        <v>0.17734105206919676</v>
      </c>
      <c r="Z30" s="88">
        <f t="shared" si="10"/>
        <v>2284460151</v>
      </c>
      <c r="AA30" s="89">
        <f t="shared" si="11"/>
        <v>413343392</v>
      </c>
      <c r="AB30" s="89">
        <f t="shared" si="12"/>
        <v>2697803543</v>
      </c>
      <c r="AC30" s="105">
        <f t="shared" si="13"/>
        <v>0.9475908192066457</v>
      </c>
      <c r="AD30" s="88">
        <f>SUM(AD26:AD29)</f>
        <v>378557079</v>
      </c>
      <c r="AE30" s="89">
        <f>SUM(AE26:AE29)</f>
        <v>170681697</v>
      </c>
      <c r="AF30" s="89">
        <f t="shared" si="14"/>
        <v>549238776</v>
      </c>
      <c r="AG30" s="89">
        <f>SUM(AG26:AG29)</f>
        <v>2730770421</v>
      </c>
      <c r="AH30" s="89">
        <f>SUM(AH26:AH29)</f>
        <v>2727151120</v>
      </c>
      <c r="AI30" s="90">
        <f>SUM(AI26:AI29)</f>
        <v>2646717350</v>
      </c>
      <c r="AJ30" s="126">
        <f t="shared" si="15"/>
        <v>0.9705063025623604</v>
      </c>
      <c r="AK30" s="127">
        <f t="shared" si="16"/>
        <v>-0.0807416863808611</v>
      </c>
    </row>
    <row r="31" spans="1:37" ht="12.75">
      <c r="A31" s="62" t="s">
        <v>97</v>
      </c>
      <c r="B31" s="63" t="s">
        <v>277</v>
      </c>
      <c r="C31" s="64" t="s">
        <v>278</v>
      </c>
      <c r="D31" s="85">
        <v>344971652</v>
      </c>
      <c r="E31" s="86">
        <v>45178400</v>
      </c>
      <c r="F31" s="87">
        <f t="shared" si="0"/>
        <v>390150052</v>
      </c>
      <c r="G31" s="85">
        <v>316519919</v>
      </c>
      <c r="H31" s="86">
        <v>40175900</v>
      </c>
      <c r="I31" s="87">
        <f t="shared" si="1"/>
        <v>356695819</v>
      </c>
      <c r="J31" s="85">
        <v>90842347</v>
      </c>
      <c r="K31" s="86">
        <v>13832199</v>
      </c>
      <c r="L31" s="86">
        <f t="shared" si="2"/>
        <v>104674546</v>
      </c>
      <c r="M31" s="104">
        <f t="shared" si="3"/>
        <v>0.26829304638923895</v>
      </c>
      <c r="N31" s="85">
        <v>78248660</v>
      </c>
      <c r="O31" s="86">
        <v>3027797</v>
      </c>
      <c r="P31" s="86">
        <f t="shared" si="4"/>
        <v>81276457</v>
      </c>
      <c r="Q31" s="104">
        <f t="shared" si="5"/>
        <v>0.2083210205492937</v>
      </c>
      <c r="R31" s="85">
        <v>68120761</v>
      </c>
      <c r="S31" s="86">
        <v>1282131</v>
      </c>
      <c r="T31" s="86">
        <f t="shared" si="6"/>
        <v>69402892</v>
      </c>
      <c r="U31" s="104">
        <f t="shared" si="7"/>
        <v>0.19457164425019516</v>
      </c>
      <c r="V31" s="85">
        <v>60228713</v>
      </c>
      <c r="W31" s="86">
        <v>11542796</v>
      </c>
      <c r="X31" s="86">
        <f t="shared" si="8"/>
        <v>71771509</v>
      </c>
      <c r="Y31" s="104">
        <f t="shared" si="9"/>
        <v>0.20121208373345134</v>
      </c>
      <c r="Z31" s="85">
        <f t="shared" si="10"/>
        <v>297440481</v>
      </c>
      <c r="AA31" s="86">
        <f t="shared" si="11"/>
        <v>29684923</v>
      </c>
      <c r="AB31" s="86">
        <f t="shared" si="12"/>
        <v>327125404</v>
      </c>
      <c r="AC31" s="104">
        <f t="shared" si="13"/>
        <v>0.9170990703426215</v>
      </c>
      <c r="AD31" s="85">
        <v>65877907</v>
      </c>
      <c r="AE31" s="86">
        <v>4580024</v>
      </c>
      <c r="AF31" s="86">
        <f t="shared" si="14"/>
        <v>70457931</v>
      </c>
      <c r="AG31" s="86">
        <v>415299078</v>
      </c>
      <c r="AH31" s="86">
        <v>332258128</v>
      </c>
      <c r="AI31" s="87">
        <v>334037807</v>
      </c>
      <c r="AJ31" s="124">
        <f t="shared" si="15"/>
        <v>1.0053563144134732</v>
      </c>
      <c r="AK31" s="125">
        <f t="shared" si="16"/>
        <v>0.01864343703195037</v>
      </c>
    </row>
    <row r="32" spans="1:37" ht="12.75">
      <c r="A32" s="62" t="s">
        <v>97</v>
      </c>
      <c r="B32" s="63" t="s">
        <v>279</v>
      </c>
      <c r="C32" s="64" t="s">
        <v>280</v>
      </c>
      <c r="D32" s="85">
        <v>178584716</v>
      </c>
      <c r="E32" s="86">
        <v>128885085</v>
      </c>
      <c r="F32" s="87">
        <f t="shared" si="0"/>
        <v>307469801</v>
      </c>
      <c r="G32" s="85">
        <v>203157775</v>
      </c>
      <c r="H32" s="86">
        <v>109259911</v>
      </c>
      <c r="I32" s="87">
        <f t="shared" si="1"/>
        <v>312417686</v>
      </c>
      <c r="J32" s="85">
        <v>96744798</v>
      </c>
      <c r="K32" s="86">
        <v>2084894</v>
      </c>
      <c r="L32" s="86">
        <f t="shared" si="2"/>
        <v>98829692</v>
      </c>
      <c r="M32" s="104">
        <f t="shared" si="3"/>
        <v>0.3214289392928055</v>
      </c>
      <c r="N32" s="85">
        <v>48582569</v>
      </c>
      <c r="O32" s="86">
        <v>38612889</v>
      </c>
      <c r="P32" s="86">
        <f t="shared" si="4"/>
        <v>87195458</v>
      </c>
      <c r="Q32" s="104">
        <f t="shared" si="5"/>
        <v>0.2835903159152856</v>
      </c>
      <c r="R32" s="85">
        <v>12877478</v>
      </c>
      <c r="S32" s="86">
        <v>7714870</v>
      </c>
      <c r="T32" s="86">
        <f t="shared" si="6"/>
        <v>20592348</v>
      </c>
      <c r="U32" s="104">
        <f t="shared" si="7"/>
        <v>0.06591287536775367</v>
      </c>
      <c r="V32" s="85">
        <v>15176836</v>
      </c>
      <c r="W32" s="86">
        <v>26903837</v>
      </c>
      <c r="X32" s="86">
        <f t="shared" si="8"/>
        <v>42080673</v>
      </c>
      <c r="Y32" s="104">
        <f t="shared" si="9"/>
        <v>0.13469363254934294</v>
      </c>
      <c r="Z32" s="85">
        <f t="shared" si="10"/>
        <v>173381681</v>
      </c>
      <c r="AA32" s="86">
        <f t="shared" si="11"/>
        <v>75316490</v>
      </c>
      <c r="AB32" s="86">
        <f t="shared" si="12"/>
        <v>248698171</v>
      </c>
      <c r="AC32" s="104">
        <f t="shared" si="13"/>
        <v>0.7960438289655599</v>
      </c>
      <c r="AD32" s="85">
        <v>8237140</v>
      </c>
      <c r="AE32" s="86">
        <v>22452156</v>
      </c>
      <c r="AF32" s="86">
        <f t="shared" si="14"/>
        <v>30689296</v>
      </c>
      <c r="AG32" s="86">
        <v>274006804</v>
      </c>
      <c r="AH32" s="86">
        <v>282092170</v>
      </c>
      <c r="AI32" s="87">
        <v>244205468</v>
      </c>
      <c r="AJ32" s="124">
        <f t="shared" si="15"/>
        <v>0.8656938900501917</v>
      </c>
      <c r="AK32" s="125">
        <f t="shared" si="16"/>
        <v>0.37118404410449823</v>
      </c>
    </row>
    <row r="33" spans="1:37" ht="12.75">
      <c r="A33" s="62" t="s">
        <v>97</v>
      </c>
      <c r="B33" s="63" t="s">
        <v>281</v>
      </c>
      <c r="C33" s="64" t="s">
        <v>282</v>
      </c>
      <c r="D33" s="85">
        <v>196826334</v>
      </c>
      <c r="E33" s="86">
        <v>40114504</v>
      </c>
      <c r="F33" s="87">
        <f t="shared" si="0"/>
        <v>236940838</v>
      </c>
      <c r="G33" s="85">
        <v>174681762</v>
      </c>
      <c r="H33" s="86">
        <v>61227437</v>
      </c>
      <c r="I33" s="87">
        <f t="shared" si="1"/>
        <v>235909199</v>
      </c>
      <c r="J33" s="85">
        <v>70117965</v>
      </c>
      <c r="K33" s="86">
        <v>5898676</v>
      </c>
      <c r="L33" s="86">
        <f t="shared" si="2"/>
        <v>76016641</v>
      </c>
      <c r="M33" s="104">
        <f t="shared" si="3"/>
        <v>0.320825407902035</v>
      </c>
      <c r="N33" s="85">
        <v>59597804</v>
      </c>
      <c r="O33" s="86">
        <v>10755819</v>
      </c>
      <c r="P33" s="86">
        <f t="shared" si="4"/>
        <v>70353623</v>
      </c>
      <c r="Q33" s="104">
        <f t="shared" si="5"/>
        <v>0.29692485091995835</v>
      </c>
      <c r="R33" s="85">
        <v>43377330</v>
      </c>
      <c r="S33" s="86">
        <v>10639266</v>
      </c>
      <c r="T33" s="86">
        <f t="shared" si="6"/>
        <v>54016596</v>
      </c>
      <c r="U33" s="104">
        <f t="shared" si="7"/>
        <v>0.2289719783245926</v>
      </c>
      <c r="V33" s="85">
        <v>5478989</v>
      </c>
      <c r="W33" s="86">
        <v>19989286</v>
      </c>
      <c r="X33" s="86">
        <f t="shared" si="8"/>
        <v>25468275</v>
      </c>
      <c r="Y33" s="104">
        <f t="shared" si="9"/>
        <v>0.1079579563152177</v>
      </c>
      <c r="Z33" s="85">
        <f t="shared" si="10"/>
        <v>178572088</v>
      </c>
      <c r="AA33" s="86">
        <f t="shared" si="11"/>
        <v>47283047</v>
      </c>
      <c r="AB33" s="86">
        <f t="shared" si="12"/>
        <v>225855135</v>
      </c>
      <c r="AC33" s="104">
        <f t="shared" si="13"/>
        <v>0.957381636482942</v>
      </c>
      <c r="AD33" s="85">
        <v>7456146</v>
      </c>
      <c r="AE33" s="86">
        <v>8559044</v>
      </c>
      <c r="AF33" s="86">
        <f t="shared" si="14"/>
        <v>16015190</v>
      </c>
      <c r="AG33" s="86">
        <v>228024069</v>
      </c>
      <c r="AH33" s="86">
        <v>218338927</v>
      </c>
      <c r="AI33" s="87">
        <v>135345450</v>
      </c>
      <c r="AJ33" s="124">
        <f t="shared" si="15"/>
        <v>0.61988694301864</v>
      </c>
      <c r="AK33" s="125">
        <f t="shared" si="16"/>
        <v>0.5902574368458944</v>
      </c>
    </row>
    <row r="34" spans="1:37" ht="12.75">
      <c r="A34" s="62" t="s">
        <v>97</v>
      </c>
      <c r="B34" s="63" t="s">
        <v>283</v>
      </c>
      <c r="C34" s="64" t="s">
        <v>284</v>
      </c>
      <c r="D34" s="85">
        <v>262953344</v>
      </c>
      <c r="E34" s="86">
        <v>39537208</v>
      </c>
      <c r="F34" s="87">
        <f t="shared" si="0"/>
        <v>302490552</v>
      </c>
      <c r="G34" s="85">
        <v>289149081</v>
      </c>
      <c r="H34" s="86">
        <v>40372633</v>
      </c>
      <c r="I34" s="87">
        <f t="shared" si="1"/>
        <v>329521714</v>
      </c>
      <c r="J34" s="85">
        <v>96229103</v>
      </c>
      <c r="K34" s="86">
        <v>4066642</v>
      </c>
      <c r="L34" s="86">
        <f t="shared" si="2"/>
        <v>100295745</v>
      </c>
      <c r="M34" s="104">
        <f t="shared" si="3"/>
        <v>0.3315665376550339</v>
      </c>
      <c r="N34" s="85">
        <v>66592745</v>
      </c>
      <c r="O34" s="86">
        <v>17707708</v>
      </c>
      <c r="P34" s="86">
        <f t="shared" si="4"/>
        <v>84300453</v>
      </c>
      <c r="Q34" s="104">
        <f t="shared" si="5"/>
        <v>0.2786878877459948</v>
      </c>
      <c r="R34" s="85">
        <v>62886667</v>
      </c>
      <c r="S34" s="86">
        <v>8231655</v>
      </c>
      <c r="T34" s="86">
        <f t="shared" si="6"/>
        <v>71118322</v>
      </c>
      <c r="U34" s="104">
        <f t="shared" si="7"/>
        <v>0.21582286987011726</v>
      </c>
      <c r="V34" s="85">
        <v>33771910</v>
      </c>
      <c r="W34" s="86">
        <v>8316169</v>
      </c>
      <c r="X34" s="86">
        <f t="shared" si="8"/>
        <v>42088079</v>
      </c>
      <c r="Y34" s="104">
        <f t="shared" si="9"/>
        <v>0.12772475139529044</v>
      </c>
      <c r="Z34" s="85">
        <f t="shared" si="10"/>
        <v>259480425</v>
      </c>
      <c r="AA34" s="86">
        <f t="shared" si="11"/>
        <v>38322174</v>
      </c>
      <c r="AB34" s="86">
        <f t="shared" si="12"/>
        <v>297802599</v>
      </c>
      <c r="AC34" s="104">
        <f t="shared" si="13"/>
        <v>0.9037419579578905</v>
      </c>
      <c r="AD34" s="85">
        <v>45903304</v>
      </c>
      <c r="AE34" s="86">
        <v>26604291</v>
      </c>
      <c r="AF34" s="86">
        <f t="shared" si="14"/>
        <v>72507595</v>
      </c>
      <c r="AG34" s="86">
        <v>236988536</v>
      </c>
      <c r="AH34" s="86">
        <v>409197357</v>
      </c>
      <c r="AI34" s="87">
        <v>314165409</v>
      </c>
      <c r="AJ34" s="124">
        <f t="shared" si="15"/>
        <v>0.7677601128787349</v>
      </c>
      <c r="AK34" s="125">
        <f t="shared" si="16"/>
        <v>-0.4195355810656801</v>
      </c>
    </row>
    <row r="35" spans="1:37" ht="12.75">
      <c r="A35" s="62" t="s">
        <v>112</v>
      </c>
      <c r="B35" s="63" t="s">
        <v>285</v>
      </c>
      <c r="C35" s="64" t="s">
        <v>286</v>
      </c>
      <c r="D35" s="85">
        <v>420804487</v>
      </c>
      <c r="E35" s="86">
        <v>428459083</v>
      </c>
      <c r="F35" s="87">
        <f t="shared" si="0"/>
        <v>849263570</v>
      </c>
      <c r="G35" s="85">
        <v>420931501</v>
      </c>
      <c r="H35" s="86">
        <v>353698229</v>
      </c>
      <c r="I35" s="87">
        <f t="shared" si="1"/>
        <v>774629730</v>
      </c>
      <c r="J35" s="85">
        <v>169057019</v>
      </c>
      <c r="K35" s="86">
        <v>27085449</v>
      </c>
      <c r="L35" s="86">
        <f t="shared" si="2"/>
        <v>196142468</v>
      </c>
      <c r="M35" s="104">
        <f t="shared" si="3"/>
        <v>0.2309559422170905</v>
      </c>
      <c r="N35" s="85">
        <v>93501174</v>
      </c>
      <c r="O35" s="86">
        <v>110803496</v>
      </c>
      <c r="P35" s="86">
        <f t="shared" si="4"/>
        <v>204304670</v>
      </c>
      <c r="Q35" s="104">
        <f t="shared" si="5"/>
        <v>0.240566859591069</v>
      </c>
      <c r="R35" s="85">
        <v>107609598</v>
      </c>
      <c r="S35" s="86">
        <v>46881530</v>
      </c>
      <c r="T35" s="86">
        <f t="shared" si="6"/>
        <v>154491128</v>
      </c>
      <c r="U35" s="104">
        <f t="shared" si="7"/>
        <v>0.19943867633378853</v>
      </c>
      <c r="V35" s="85">
        <v>28345946</v>
      </c>
      <c r="W35" s="86">
        <v>130274230</v>
      </c>
      <c r="X35" s="86">
        <f t="shared" si="8"/>
        <v>158620176</v>
      </c>
      <c r="Y35" s="104">
        <f t="shared" si="9"/>
        <v>0.20476902687429774</v>
      </c>
      <c r="Z35" s="85">
        <f t="shared" si="10"/>
        <v>398513737</v>
      </c>
      <c r="AA35" s="86">
        <f t="shared" si="11"/>
        <v>315044705</v>
      </c>
      <c r="AB35" s="86">
        <f t="shared" si="12"/>
        <v>713558442</v>
      </c>
      <c r="AC35" s="104">
        <f t="shared" si="13"/>
        <v>0.9211606711764083</v>
      </c>
      <c r="AD35" s="85">
        <v>24910266</v>
      </c>
      <c r="AE35" s="86">
        <v>107874758</v>
      </c>
      <c r="AF35" s="86">
        <f t="shared" si="14"/>
        <v>132785024</v>
      </c>
      <c r="AG35" s="86">
        <v>774696962</v>
      </c>
      <c r="AH35" s="86">
        <v>744475742</v>
      </c>
      <c r="AI35" s="87">
        <v>662811069</v>
      </c>
      <c r="AJ35" s="124">
        <f t="shared" si="15"/>
        <v>0.8903057972303952</v>
      </c>
      <c r="AK35" s="125">
        <f t="shared" si="16"/>
        <v>0.19456374839379476</v>
      </c>
    </row>
    <row r="36" spans="1:37" ht="16.5">
      <c r="A36" s="65"/>
      <c r="B36" s="66" t="s">
        <v>287</v>
      </c>
      <c r="C36" s="67"/>
      <c r="D36" s="88">
        <f>SUM(D31:D35)</f>
        <v>1404140533</v>
      </c>
      <c r="E36" s="89">
        <f>SUM(E31:E35)</f>
        <v>682174280</v>
      </c>
      <c r="F36" s="90">
        <f t="shared" si="0"/>
        <v>2086314813</v>
      </c>
      <c r="G36" s="88">
        <f>SUM(G31:G35)</f>
        <v>1404440038</v>
      </c>
      <c r="H36" s="89">
        <f>SUM(H31:H35)</f>
        <v>604734110</v>
      </c>
      <c r="I36" s="90">
        <f t="shared" si="1"/>
        <v>2009174148</v>
      </c>
      <c r="J36" s="88">
        <f>SUM(J31:J35)</f>
        <v>522991232</v>
      </c>
      <c r="K36" s="89">
        <f>SUM(K31:K35)</f>
        <v>52967860</v>
      </c>
      <c r="L36" s="89">
        <f t="shared" si="2"/>
        <v>575959092</v>
      </c>
      <c r="M36" s="105">
        <f t="shared" si="3"/>
        <v>0.276065284304723</v>
      </c>
      <c r="N36" s="88">
        <f>SUM(N31:N35)</f>
        <v>346522952</v>
      </c>
      <c r="O36" s="89">
        <f>SUM(O31:O35)</f>
        <v>180907709</v>
      </c>
      <c r="P36" s="89">
        <f t="shared" si="4"/>
        <v>527430661</v>
      </c>
      <c r="Q36" s="105">
        <f t="shared" si="5"/>
        <v>0.2528049255623053</v>
      </c>
      <c r="R36" s="88">
        <f>SUM(R31:R35)</f>
        <v>294871834</v>
      </c>
      <c r="S36" s="89">
        <f>SUM(S31:S35)</f>
        <v>74749452</v>
      </c>
      <c r="T36" s="89">
        <f t="shared" si="6"/>
        <v>369621286</v>
      </c>
      <c r="U36" s="105">
        <f t="shared" si="7"/>
        <v>0.1839667737950608</v>
      </c>
      <c r="V36" s="88">
        <f>SUM(V31:V35)</f>
        <v>143002394</v>
      </c>
      <c r="W36" s="89">
        <f>SUM(W31:W35)</f>
        <v>197026318</v>
      </c>
      <c r="X36" s="89">
        <f t="shared" si="8"/>
        <v>340028712</v>
      </c>
      <c r="Y36" s="105">
        <f t="shared" si="9"/>
        <v>0.1692380485476961</v>
      </c>
      <c r="Z36" s="88">
        <f t="shared" si="10"/>
        <v>1307388412</v>
      </c>
      <c r="AA36" s="89">
        <f t="shared" si="11"/>
        <v>505651339</v>
      </c>
      <c r="AB36" s="89">
        <f t="shared" si="12"/>
        <v>1813039751</v>
      </c>
      <c r="AC36" s="105">
        <f t="shared" si="13"/>
        <v>0.9023805889622665</v>
      </c>
      <c r="AD36" s="88">
        <f>SUM(AD31:AD35)</f>
        <v>152384763</v>
      </c>
      <c r="AE36" s="89">
        <f>SUM(AE31:AE35)</f>
        <v>170070273</v>
      </c>
      <c r="AF36" s="89">
        <f t="shared" si="14"/>
        <v>322455036</v>
      </c>
      <c r="AG36" s="89">
        <f>SUM(AG31:AG35)</f>
        <v>1929015449</v>
      </c>
      <c r="AH36" s="89">
        <f>SUM(AH31:AH35)</f>
        <v>1986362324</v>
      </c>
      <c r="AI36" s="90">
        <f>SUM(AI31:AI35)</f>
        <v>1690565203</v>
      </c>
      <c r="AJ36" s="126">
        <f t="shared" si="15"/>
        <v>0.8510860191889141</v>
      </c>
      <c r="AK36" s="127">
        <f t="shared" si="16"/>
        <v>0.05449961711871043</v>
      </c>
    </row>
    <row r="37" spans="1:37" ht="12.75">
      <c r="A37" s="62" t="s">
        <v>97</v>
      </c>
      <c r="B37" s="63" t="s">
        <v>81</v>
      </c>
      <c r="C37" s="64" t="s">
        <v>82</v>
      </c>
      <c r="D37" s="85">
        <v>1768721180</v>
      </c>
      <c r="E37" s="86">
        <v>205575500</v>
      </c>
      <c r="F37" s="87">
        <f t="shared" si="0"/>
        <v>1974296680</v>
      </c>
      <c r="G37" s="85">
        <v>1845800181</v>
      </c>
      <c r="H37" s="86">
        <v>224064324</v>
      </c>
      <c r="I37" s="87">
        <f t="shared" si="1"/>
        <v>2069864505</v>
      </c>
      <c r="J37" s="85">
        <v>531041804</v>
      </c>
      <c r="K37" s="86">
        <v>15957336</v>
      </c>
      <c r="L37" s="86">
        <f t="shared" si="2"/>
        <v>546999140</v>
      </c>
      <c r="M37" s="104">
        <f t="shared" si="3"/>
        <v>0.27706025418631613</v>
      </c>
      <c r="N37" s="85">
        <v>514118263</v>
      </c>
      <c r="O37" s="86">
        <v>47090052</v>
      </c>
      <c r="P37" s="86">
        <f t="shared" si="4"/>
        <v>561208315</v>
      </c>
      <c r="Q37" s="104">
        <f t="shared" si="5"/>
        <v>0.2842573361365324</v>
      </c>
      <c r="R37" s="85">
        <v>448924968</v>
      </c>
      <c r="S37" s="86">
        <v>32866628</v>
      </c>
      <c r="T37" s="86">
        <f t="shared" si="6"/>
        <v>481791596</v>
      </c>
      <c r="U37" s="104">
        <f t="shared" si="7"/>
        <v>0.23276479925916696</v>
      </c>
      <c r="V37" s="85">
        <v>348801908</v>
      </c>
      <c r="W37" s="86">
        <v>62979220</v>
      </c>
      <c r="X37" s="86">
        <f t="shared" si="8"/>
        <v>411781128</v>
      </c>
      <c r="Y37" s="104">
        <f t="shared" si="9"/>
        <v>0.19894110315206356</v>
      </c>
      <c r="Z37" s="85">
        <f t="shared" si="10"/>
        <v>1842886943</v>
      </c>
      <c r="AA37" s="86">
        <f t="shared" si="11"/>
        <v>158893236</v>
      </c>
      <c r="AB37" s="86">
        <f t="shared" si="12"/>
        <v>2001780179</v>
      </c>
      <c r="AC37" s="104">
        <f t="shared" si="13"/>
        <v>0.967106868186041</v>
      </c>
      <c r="AD37" s="85">
        <v>244760913</v>
      </c>
      <c r="AE37" s="86">
        <v>48636201</v>
      </c>
      <c r="AF37" s="86">
        <f t="shared" si="14"/>
        <v>293397114</v>
      </c>
      <c r="AG37" s="86">
        <v>1994840183</v>
      </c>
      <c r="AH37" s="86">
        <v>1930692602</v>
      </c>
      <c r="AI37" s="87">
        <v>1826675341</v>
      </c>
      <c r="AJ37" s="124">
        <f t="shared" si="15"/>
        <v>0.9461243799804024</v>
      </c>
      <c r="AK37" s="125">
        <f t="shared" si="16"/>
        <v>0.4034941325291972</v>
      </c>
    </row>
    <row r="38" spans="1:37" ht="12.75">
      <c r="A38" s="62" t="s">
        <v>97</v>
      </c>
      <c r="B38" s="63" t="s">
        <v>288</v>
      </c>
      <c r="C38" s="64" t="s">
        <v>289</v>
      </c>
      <c r="D38" s="85">
        <v>75346501</v>
      </c>
      <c r="E38" s="86">
        <v>16147000</v>
      </c>
      <c r="F38" s="87">
        <f t="shared" si="0"/>
        <v>91493501</v>
      </c>
      <c r="G38" s="85">
        <v>80226561</v>
      </c>
      <c r="H38" s="86">
        <v>16499500</v>
      </c>
      <c r="I38" s="87">
        <f t="shared" si="1"/>
        <v>96726061</v>
      </c>
      <c r="J38" s="85">
        <v>25190518</v>
      </c>
      <c r="K38" s="86">
        <v>2167158</v>
      </c>
      <c r="L38" s="86">
        <f t="shared" si="2"/>
        <v>27357676</v>
      </c>
      <c r="M38" s="104">
        <f t="shared" si="3"/>
        <v>0.29901223257376497</v>
      </c>
      <c r="N38" s="85">
        <v>22982953</v>
      </c>
      <c r="O38" s="86">
        <v>3599199</v>
      </c>
      <c r="P38" s="86">
        <f t="shared" si="4"/>
        <v>26582152</v>
      </c>
      <c r="Q38" s="104">
        <f t="shared" si="5"/>
        <v>0.2905359583955586</v>
      </c>
      <c r="R38" s="85">
        <v>14282639</v>
      </c>
      <c r="S38" s="86">
        <v>939629</v>
      </c>
      <c r="T38" s="86">
        <f t="shared" si="6"/>
        <v>15222268</v>
      </c>
      <c r="U38" s="104">
        <f t="shared" si="7"/>
        <v>0.15737504290596513</v>
      </c>
      <c r="V38" s="85">
        <v>16820318</v>
      </c>
      <c r="W38" s="86">
        <v>9235304</v>
      </c>
      <c r="X38" s="86">
        <f t="shared" si="8"/>
        <v>26055622</v>
      </c>
      <c r="Y38" s="104">
        <f t="shared" si="9"/>
        <v>0.2693754064894672</v>
      </c>
      <c r="Z38" s="85">
        <f t="shared" si="10"/>
        <v>79276428</v>
      </c>
      <c r="AA38" s="86">
        <f t="shared" si="11"/>
        <v>15941290</v>
      </c>
      <c r="AB38" s="86">
        <f t="shared" si="12"/>
        <v>95217718</v>
      </c>
      <c r="AC38" s="104">
        <f t="shared" si="13"/>
        <v>0.984406033033848</v>
      </c>
      <c r="AD38" s="85">
        <v>20370682</v>
      </c>
      <c r="AE38" s="86">
        <v>10587471</v>
      </c>
      <c r="AF38" s="86">
        <f t="shared" si="14"/>
        <v>30958153</v>
      </c>
      <c r="AG38" s="86">
        <v>96809587</v>
      </c>
      <c r="AH38" s="86">
        <v>93762831</v>
      </c>
      <c r="AI38" s="87">
        <v>100835458</v>
      </c>
      <c r="AJ38" s="124">
        <f t="shared" si="15"/>
        <v>1.0754310308740571</v>
      </c>
      <c r="AK38" s="125">
        <f t="shared" si="16"/>
        <v>-0.15835993187319675</v>
      </c>
    </row>
    <row r="39" spans="1:37" ht="12.75">
      <c r="A39" s="62" t="s">
        <v>97</v>
      </c>
      <c r="B39" s="63" t="s">
        <v>290</v>
      </c>
      <c r="C39" s="64" t="s">
        <v>291</v>
      </c>
      <c r="D39" s="85">
        <v>192546879</v>
      </c>
      <c r="E39" s="86">
        <v>77132256</v>
      </c>
      <c r="F39" s="87">
        <f t="shared" si="0"/>
        <v>269679135</v>
      </c>
      <c r="G39" s="85">
        <v>126194000</v>
      </c>
      <c r="H39" s="86">
        <v>77132256</v>
      </c>
      <c r="I39" s="87">
        <f t="shared" si="1"/>
        <v>203326256</v>
      </c>
      <c r="J39" s="85">
        <v>46282555</v>
      </c>
      <c r="K39" s="86">
        <v>23277395</v>
      </c>
      <c r="L39" s="86">
        <f t="shared" si="2"/>
        <v>69559950</v>
      </c>
      <c r="M39" s="104">
        <f t="shared" si="3"/>
        <v>0.2579359726884321</v>
      </c>
      <c r="N39" s="85">
        <v>37397776</v>
      </c>
      <c r="O39" s="86">
        <v>27475834</v>
      </c>
      <c r="P39" s="86">
        <f t="shared" si="4"/>
        <v>64873610</v>
      </c>
      <c r="Q39" s="104">
        <f t="shared" si="5"/>
        <v>0.2405585066861031</v>
      </c>
      <c r="R39" s="85">
        <v>6772716</v>
      </c>
      <c r="S39" s="86">
        <v>3710325</v>
      </c>
      <c r="T39" s="86">
        <f t="shared" si="6"/>
        <v>10483041</v>
      </c>
      <c r="U39" s="104">
        <f t="shared" si="7"/>
        <v>0.05155773389148522</v>
      </c>
      <c r="V39" s="85">
        <v>5176217</v>
      </c>
      <c r="W39" s="86">
        <v>0</v>
      </c>
      <c r="X39" s="86">
        <f t="shared" si="8"/>
        <v>5176217</v>
      </c>
      <c r="Y39" s="104">
        <f t="shared" si="9"/>
        <v>0.025457691012615705</v>
      </c>
      <c r="Z39" s="85">
        <f t="shared" si="10"/>
        <v>95629264</v>
      </c>
      <c r="AA39" s="86">
        <f t="shared" si="11"/>
        <v>54463554</v>
      </c>
      <c r="AB39" s="86">
        <f t="shared" si="12"/>
        <v>150092818</v>
      </c>
      <c r="AC39" s="104">
        <f t="shared" si="13"/>
        <v>0.7381870937514337</v>
      </c>
      <c r="AD39" s="85">
        <v>19636785</v>
      </c>
      <c r="AE39" s="86">
        <v>8715007</v>
      </c>
      <c r="AF39" s="86">
        <f t="shared" si="14"/>
        <v>28351792</v>
      </c>
      <c r="AG39" s="86">
        <v>184848056</v>
      </c>
      <c r="AH39" s="86">
        <v>198773227</v>
      </c>
      <c r="AI39" s="87">
        <v>130106728</v>
      </c>
      <c r="AJ39" s="124">
        <f t="shared" si="15"/>
        <v>0.654548552456715</v>
      </c>
      <c r="AK39" s="125">
        <f t="shared" si="16"/>
        <v>-0.817428930065514</v>
      </c>
    </row>
    <row r="40" spans="1:37" ht="12.75">
      <c r="A40" s="62" t="s">
        <v>112</v>
      </c>
      <c r="B40" s="63" t="s">
        <v>292</v>
      </c>
      <c r="C40" s="64" t="s">
        <v>293</v>
      </c>
      <c r="D40" s="85">
        <v>189318252</v>
      </c>
      <c r="E40" s="86">
        <v>127206000</v>
      </c>
      <c r="F40" s="87">
        <f t="shared" si="0"/>
        <v>316524252</v>
      </c>
      <c r="G40" s="85">
        <v>191307568</v>
      </c>
      <c r="H40" s="86">
        <v>161630743</v>
      </c>
      <c r="I40" s="87">
        <f t="shared" si="1"/>
        <v>352938311</v>
      </c>
      <c r="J40" s="85">
        <v>84815759</v>
      </c>
      <c r="K40" s="86">
        <v>14264448</v>
      </c>
      <c r="L40" s="86">
        <f t="shared" si="2"/>
        <v>99080207</v>
      </c>
      <c r="M40" s="104">
        <f t="shared" si="3"/>
        <v>0.31302564139698213</v>
      </c>
      <c r="N40" s="85">
        <v>90492075</v>
      </c>
      <c r="O40" s="86">
        <v>48584284</v>
      </c>
      <c r="P40" s="86">
        <f t="shared" si="4"/>
        <v>139076359</v>
      </c>
      <c r="Q40" s="104">
        <f t="shared" si="5"/>
        <v>0.4393861074506228</v>
      </c>
      <c r="R40" s="85">
        <v>65837005</v>
      </c>
      <c r="S40" s="86">
        <v>23139647</v>
      </c>
      <c r="T40" s="86">
        <f t="shared" si="6"/>
        <v>88976652</v>
      </c>
      <c r="U40" s="104">
        <f t="shared" si="7"/>
        <v>0.2521025607786739</v>
      </c>
      <c r="V40" s="85">
        <v>22211345</v>
      </c>
      <c r="W40" s="86">
        <v>18754645</v>
      </c>
      <c r="X40" s="86">
        <f t="shared" si="8"/>
        <v>40965990</v>
      </c>
      <c r="Y40" s="104">
        <f t="shared" si="9"/>
        <v>0.11607124736311214</v>
      </c>
      <c r="Z40" s="85">
        <f t="shared" si="10"/>
        <v>263356184</v>
      </c>
      <c r="AA40" s="86">
        <f t="shared" si="11"/>
        <v>104743024</v>
      </c>
      <c r="AB40" s="86">
        <f t="shared" si="12"/>
        <v>368099208</v>
      </c>
      <c r="AC40" s="104">
        <f t="shared" si="13"/>
        <v>1.0429562235877532</v>
      </c>
      <c r="AD40" s="85">
        <v>6095140</v>
      </c>
      <c r="AE40" s="86">
        <v>17539944</v>
      </c>
      <c r="AF40" s="86">
        <f t="shared" si="14"/>
        <v>23635084</v>
      </c>
      <c r="AG40" s="86">
        <v>301071585</v>
      </c>
      <c r="AH40" s="86">
        <v>305236364</v>
      </c>
      <c r="AI40" s="87">
        <v>332185901</v>
      </c>
      <c r="AJ40" s="124">
        <f t="shared" si="15"/>
        <v>1.0882907155845953</v>
      </c>
      <c r="AK40" s="125">
        <f t="shared" si="16"/>
        <v>0.7332703365894533</v>
      </c>
    </row>
    <row r="41" spans="1:37" ht="16.5">
      <c r="A41" s="65"/>
      <c r="B41" s="66" t="s">
        <v>294</v>
      </c>
      <c r="C41" s="67"/>
      <c r="D41" s="88">
        <f>SUM(D37:D40)</f>
        <v>2225932812</v>
      </c>
      <c r="E41" s="89">
        <f>SUM(E37:E40)</f>
        <v>426060756</v>
      </c>
      <c r="F41" s="90">
        <f t="shared" si="0"/>
        <v>2651993568</v>
      </c>
      <c r="G41" s="88">
        <f>SUM(G37:G40)</f>
        <v>2243528310</v>
      </c>
      <c r="H41" s="89">
        <f>SUM(H37:H40)</f>
        <v>479326823</v>
      </c>
      <c r="I41" s="90">
        <f t="shared" si="1"/>
        <v>2722855133</v>
      </c>
      <c r="J41" s="88">
        <f>SUM(J37:J40)</f>
        <v>687330636</v>
      </c>
      <c r="K41" s="89">
        <f>SUM(K37:K40)</f>
        <v>55666337</v>
      </c>
      <c r="L41" s="89">
        <f t="shared" si="2"/>
        <v>742996973</v>
      </c>
      <c r="M41" s="105">
        <f t="shared" si="3"/>
        <v>0.28016545061243525</v>
      </c>
      <c r="N41" s="88">
        <f>SUM(N37:N40)</f>
        <v>664991067</v>
      </c>
      <c r="O41" s="89">
        <f>SUM(O37:O40)</f>
        <v>126749369</v>
      </c>
      <c r="P41" s="89">
        <f t="shared" si="4"/>
        <v>791740436</v>
      </c>
      <c r="Q41" s="105">
        <f t="shared" si="5"/>
        <v>0.2985453831990591</v>
      </c>
      <c r="R41" s="88">
        <f>SUM(R37:R40)</f>
        <v>535817328</v>
      </c>
      <c r="S41" s="89">
        <f>SUM(S37:S40)</f>
        <v>60656229</v>
      </c>
      <c r="T41" s="89">
        <f t="shared" si="6"/>
        <v>596473557</v>
      </c>
      <c r="U41" s="105">
        <f t="shared" si="7"/>
        <v>0.21906180382898835</v>
      </c>
      <c r="V41" s="88">
        <f>SUM(V37:V40)</f>
        <v>393009788</v>
      </c>
      <c r="W41" s="89">
        <f>SUM(W37:W40)</f>
        <v>90969169</v>
      </c>
      <c r="X41" s="89">
        <f t="shared" si="8"/>
        <v>483978957</v>
      </c>
      <c r="Y41" s="105">
        <f t="shared" si="9"/>
        <v>0.1777468625246909</v>
      </c>
      <c r="Z41" s="88">
        <f t="shared" si="10"/>
        <v>2281148819</v>
      </c>
      <c r="AA41" s="89">
        <f t="shared" si="11"/>
        <v>334041104</v>
      </c>
      <c r="AB41" s="89">
        <f t="shared" si="12"/>
        <v>2615189923</v>
      </c>
      <c r="AC41" s="105">
        <f t="shared" si="13"/>
        <v>0.9604587079587389</v>
      </c>
      <c r="AD41" s="88">
        <f>SUM(AD37:AD40)</f>
        <v>290863520</v>
      </c>
      <c r="AE41" s="89">
        <f>SUM(AE37:AE40)</f>
        <v>85478623</v>
      </c>
      <c r="AF41" s="89">
        <f t="shared" si="14"/>
        <v>376342143</v>
      </c>
      <c r="AG41" s="89">
        <f>SUM(AG37:AG40)</f>
        <v>2577569411</v>
      </c>
      <c r="AH41" s="89">
        <f>SUM(AH37:AH40)</f>
        <v>2528465024</v>
      </c>
      <c r="AI41" s="90">
        <f>SUM(AI37:AI40)</f>
        <v>2389803428</v>
      </c>
      <c r="AJ41" s="126">
        <f t="shared" si="15"/>
        <v>0.9451597729516388</v>
      </c>
      <c r="AK41" s="127">
        <f t="shared" si="16"/>
        <v>0.2860078681116507</v>
      </c>
    </row>
    <row r="42" spans="1:37" ht="12.75">
      <c r="A42" s="62" t="s">
        <v>97</v>
      </c>
      <c r="B42" s="63" t="s">
        <v>295</v>
      </c>
      <c r="C42" s="64" t="s">
        <v>296</v>
      </c>
      <c r="D42" s="85">
        <v>125707115</v>
      </c>
      <c r="E42" s="86">
        <v>41413900</v>
      </c>
      <c r="F42" s="87">
        <f aca="true" t="shared" si="17" ref="F42:F74">$D42+$E42</f>
        <v>167121015</v>
      </c>
      <c r="G42" s="85">
        <v>125707115</v>
      </c>
      <c r="H42" s="86">
        <v>41413900</v>
      </c>
      <c r="I42" s="87">
        <f aca="true" t="shared" si="18" ref="I42:I74">$G42+$H42</f>
        <v>167121015</v>
      </c>
      <c r="J42" s="85">
        <v>41398023</v>
      </c>
      <c r="K42" s="86">
        <v>9562943</v>
      </c>
      <c r="L42" s="86">
        <f aca="true" t="shared" si="19" ref="L42:L74">$J42+$K42</f>
        <v>50960966</v>
      </c>
      <c r="M42" s="104">
        <f aca="true" t="shared" si="20" ref="M42:M74">IF($F42=0,0,$L42/$F42)</f>
        <v>0.3049345170623814</v>
      </c>
      <c r="N42" s="85">
        <v>39656936</v>
      </c>
      <c r="O42" s="86">
        <v>14391830</v>
      </c>
      <c r="P42" s="86">
        <f aca="true" t="shared" si="21" ref="P42:P74">$N42+$O42</f>
        <v>54048766</v>
      </c>
      <c r="Q42" s="104">
        <f aca="true" t="shared" si="22" ref="Q42:Q74">IF($F42=0,0,$P42/$F42)</f>
        <v>0.32341094864700287</v>
      </c>
      <c r="R42" s="85">
        <v>14132356</v>
      </c>
      <c r="S42" s="86">
        <v>4750619</v>
      </c>
      <c r="T42" s="86">
        <f aca="true" t="shared" si="23" ref="T42:T74">$R42+$S42</f>
        <v>18882975</v>
      </c>
      <c r="U42" s="104">
        <f aca="true" t="shared" si="24" ref="U42:U74">IF($I42=0,0,$T42/$I42)</f>
        <v>0.11298982955554691</v>
      </c>
      <c r="V42" s="85">
        <v>10636548</v>
      </c>
      <c r="W42" s="86">
        <v>18432368</v>
      </c>
      <c r="X42" s="86">
        <f aca="true" t="shared" si="25" ref="X42:X74">$V42+$W42</f>
        <v>29068916</v>
      </c>
      <c r="Y42" s="104">
        <f aca="true" t="shared" si="26" ref="Y42:Y74">IF($I42=0,0,$X42/$I42)</f>
        <v>0.17393932175435867</v>
      </c>
      <c r="Z42" s="85">
        <f aca="true" t="shared" si="27" ref="Z42:Z74">$J42+$N42+$R42+$V42</f>
        <v>105823863</v>
      </c>
      <c r="AA42" s="86">
        <f aca="true" t="shared" si="28" ref="AA42:AA74">$K42+$O42+$S42+$W42</f>
        <v>47137760</v>
      </c>
      <c r="AB42" s="86">
        <f aca="true" t="shared" si="29" ref="AB42:AB74">$Z42+$AA42</f>
        <v>152961623</v>
      </c>
      <c r="AC42" s="104">
        <f aca="true" t="shared" si="30" ref="AC42:AC74">IF($I42=0,0,$AB42/$I42)</f>
        <v>0.9152746170192899</v>
      </c>
      <c r="AD42" s="85">
        <v>7583749</v>
      </c>
      <c r="AE42" s="86">
        <v>12765537</v>
      </c>
      <c r="AF42" s="86">
        <f aca="true" t="shared" si="31" ref="AF42:AF74">$AD42+$AE42</f>
        <v>20349286</v>
      </c>
      <c r="AG42" s="86">
        <v>154408443</v>
      </c>
      <c r="AH42" s="86">
        <v>161037800</v>
      </c>
      <c r="AI42" s="87">
        <v>129201290</v>
      </c>
      <c r="AJ42" s="124">
        <f aca="true" t="shared" si="32" ref="AJ42:AJ74">IF($AH42=0,0,$AI42/$AH42)</f>
        <v>0.8023041174183949</v>
      </c>
      <c r="AK42" s="125">
        <f aca="true" t="shared" si="33" ref="AK42:AK74">IF($AF42=0,0,(($X42/$AF42)-1))</f>
        <v>0.42849808096460973</v>
      </c>
    </row>
    <row r="43" spans="1:37" ht="12.75">
      <c r="A43" s="62" t="s">
        <v>97</v>
      </c>
      <c r="B43" s="63" t="s">
        <v>297</v>
      </c>
      <c r="C43" s="64" t="s">
        <v>298</v>
      </c>
      <c r="D43" s="85">
        <v>227291320</v>
      </c>
      <c r="E43" s="86">
        <v>67471200</v>
      </c>
      <c r="F43" s="87">
        <f t="shared" si="17"/>
        <v>294762520</v>
      </c>
      <c r="G43" s="85">
        <v>235944456</v>
      </c>
      <c r="H43" s="86">
        <v>48623406</v>
      </c>
      <c r="I43" s="87">
        <f t="shared" si="18"/>
        <v>284567862</v>
      </c>
      <c r="J43" s="85">
        <v>72503237</v>
      </c>
      <c r="K43" s="86">
        <v>4934648</v>
      </c>
      <c r="L43" s="86">
        <f t="shared" si="19"/>
        <v>77437885</v>
      </c>
      <c r="M43" s="104">
        <f t="shared" si="20"/>
        <v>0.26271279333614056</v>
      </c>
      <c r="N43" s="85">
        <v>79735214</v>
      </c>
      <c r="O43" s="86">
        <v>7792578</v>
      </c>
      <c r="P43" s="86">
        <f t="shared" si="21"/>
        <v>87527792</v>
      </c>
      <c r="Q43" s="104">
        <f t="shared" si="22"/>
        <v>0.29694342415039743</v>
      </c>
      <c r="R43" s="85">
        <v>32178979</v>
      </c>
      <c r="S43" s="86">
        <v>31349163</v>
      </c>
      <c r="T43" s="86">
        <f t="shared" si="23"/>
        <v>63528142</v>
      </c>
      <c r="U43" s="104">
        <f t="shared" si="24"/>
        <v>0.22324426080131282</v>
      </c>
      <c r="V43" s="85">
        <v>52940165</v>
      </c>
      <c r="W43" s="86">
        <v>0</v>
      </c>
      <c r="X43" s="86">
        <f t="shared" si="25"/>
        <v>52940165</v>
      </c>
      <c r="Y43" s="104">
        <f t="shared" si="26"/>
        <v>0.18603704799243984</v>
      </c>
      <c r="Z43" s="85">
        <f t="shared" si="27"/>
        <v>237357595</v>
      </c>
      <c r="AA43" s="86">
        <f t="shared" si="28"/>
        <v>44076389</v>
      </c>
      <c r="AB43" s="86">
        <f t="shared" si="29"/>
        <v>281433984</v>
      </c>
      <c r="AC43" s="104">
        <f t="shared" si="30"/>
        <v>0.9889872384816245</v>
      </c>
      <c r="AD43" s="85">
        <v>29610014</v>
      </c>
      <c r="AE43" s="86">
        <v>7470546</v>
      </c>
      <c r="AF43" s="86">
        <f t="shared" si="31"/>
        <v>37080560</v>
      </c>
      <c r="AG43" s="86">
        <v>273070261</v>
      </c>
      <c r="AH43" s="86">
        <v>296296130</v>
      </c>
      <c r="AI43" s="87">
        <v>289695853</v>
      </c>
      <c r="AJ43" s="124">
        <f t="shared" si="32"/>
        <v>0.9777240526226245</v>
      </c>
      <c r="AK43" s="125">
        <f t="shared" si="33"/>
        <v>0.427706728269476</v>
      </c>
    </row>
    <row r="44" spans="1:37" ht="12.75">
      <c r="A44" s="62" t="s">
        <v>97</v>
      </c>
      <c r="B44" s="63" t="s">
        <v>299</v>
      </c>
      <c r="C44" s="64" t="s">
        <v>300</v>
      </c>
      <c r="D44" s="85">
        <v>517105000</v>
      </c>
      <c r="E44" s="86">
        <v>41284000</v>
      </c>
      <c r="F44" s="87">
        <f t="shared" si="17"/>
        <v>558389000</v>
      </c>
      <c r="G44" s="85">
        <v>493205804</v>
      </c>
      <c r="H44" s="86">
        <v>38512300</v>
      </c>
      <c r="I44" s="87">
        <f t="shared" si="18"/>
        <v>531718104</v>
      </c>
      <c r="J44" s="85">
        <v>107409821</v>
      </c>
      <c r="K44" s="86">
        <v>6523744</v>
      </c>
      <c r="L44" s="86">
        <f t="shared" si="19"/>
        <v>113933565</v>
      </c>
      <c r="M44" s="104">
        <f t="shared" si="20"/>
        <v>0.2040397733479707</v>
      </c>
      <c r="N44" s="85">
        <v>152305003</v>
      </c>
      <c r="O44" s="86">
        <v>7870836</v>
      </c>
      <c r="P44" s="86">
        <f t="shared" si="21"/>
        <v>160175839</v>
      </c>
      <c r="Q44" s="104">
        <f t="shared" si="22"/>
        <v>0.286853499979405</v>
      </c>
      <c r="R44" s="85">
        <v>87746258</v>
      </c>
      <c r="S44" s="86">
        <v>6166</v>
      </c>
      <c r="T44" s="86">
        <f t="shared" si="23"/>
        <v>87752424</v>
      </c>
      <c r="U44" s="104">
        <f t="shared" si="24"/>
        <v>0.16503561443527603</v>
      </c>
      <c r="V44" s="85">
        <v>91312265</v>
      </c>
      <c r="W44" s="86">
        <v>14757506</v>
      </c>
      <c r="X44" s="86">
        <f t="shared" si="25"/>
        <v>106069771</v>
      </c>
      <c r="Y44" s="104">
        <f t="shared" si="26"/>
        <v>0.19948497183387234</v>
      </c>
      <c r="Z44" s="85">
        <f t="shared" si="27"/>
        <v>438773347</v>
      </c>
      <c r="AA44" s="86">
        <f t="shared" si="28"/>
        <v>29158252</v>
      </c>
      <c r="AB44" s="86">
        <f t="shared" si="29"/>
        <v>467931599</v>
      </c>
      <c r="AC44" s="104">
        <f t="shared" si="30"/>
        <v>0.8800369885468485</v>
      </c>
      <c r="AD44" s="85">
        <v>139494228</v>
      </c>
      <c r="AE44" s="86">
        <v>3744946</v>
      </c>
      <c r="AF44" s="86">
        <f t="shared" si="31"/>
        <v>143239174</v>
      </c>
      <c r="AG44" s="86">
        <v>484681095</v>
      </c>
      <c r="AH44" s="86">
        <v>509028095</v>
      </c>
      <c r="AI44" s="87">
        <v>404582065</v>
      </c>
      <c r="AJ44" s="124">
        <f t="shared" si="32"/>
        <v>0.7948128383758464</v>
      </c>
      <c r="AK44" s="125">
        <f t="shared" si="33"/>
        <v>-0.2594918831352657</v>
      </c>
    </row>
    <row r="45" spans="1:37" ht="12.75">
      <c r="A45" s="62" t="s">
        <v>97</v>
      </c>
      <c r="B45" s="63" t="s">
        <v>301</v>
      </c>
      <c r="C45" s="64" t="s">
        <v>302</v>
      </c>
      <c r="D45" s="85">
        <v>173694868</v>
      </c>
      <c r="E45" s="86">
        <v>55206000</v>
      </c>
      <c r="F45" s="87">
        <f t="shared" si="17"/>
        <v>228900868</v>
      </c>
      <c r="G45" s="85">
        <v>174244328</v>
      </c>
      <c r="H45" s="86">
        <v>50326000</v>
      </c>
      <c r="I45" s="87">
        <f t="shared" si="18"/>
        <v>224570328</v>
      </c>
      <c r="J45" s="85">
        <v>74289100</v>
      </c>
      <c r="K45" s="86">
        <v>8568698</v>
      </c>
      <c r="L45" s="86">
        <f t="shared" si="19"/>
        <v>82857798</v>
      </c>
      <c r="M45" s="104">
        <f t="shared" si="20"/>
        <v>0.36198114373249124</v>
      </c>
      <c r="N45" s="85">
        <v>52681662</v>
      </c>
      <c r="O45" s="86">
        <v>16386185</v>
      </c>
      <c r="P45" s="86">
        <f t="shared" si="21"/>
        <v>69067847</v>
      </c>
      <c r="Q45" s="104">
        <f t="shared" si="22"/>
        <v>0.30173693793070283</v>
      </c>
      <c r="R45" s="85">
        <v>39762454</v>
      </c>
      <c r="S45" s="86">
        <v>5538478</v>
      </c>
      <c r="T45" s="86">
        <f t="shared" si="23"/>
        <v>45300932</v>
      </c>
      <c r="U45" s="104">
        <f t="shared" si="24"/>
        <v>0.20172269597433193</v>
      </c>
      <c r="V45" s="85">
        <v>5812134</v>
      </c>
      <c r="W45" s="86">
        <v>13923251</v>
      </c>
      <c r="X45" s="86">
        <f t="shared" si="25"/>
        <v>19735385</v>
      </c>
      <c r="Y45" s="104">
        <f t="shared" si="26"/>
        <v>0.08788064378656471</v>
      </c>
      <c r="Z45" s="85">
        <f t="shared" si="27"/>
        <v>172545350</v>
      </c>
      <c r="AA45" s="86">
        <f t="shared" si="28"/>
        <v>44416612</v>
      </c>
      <c r="AB45" s="86">
        <f t="shared" si="29"/>
        <v>216961962</v>
      </c>
      <c r="AC45" s="104">
        <f t="shared" si="30"/>
        <v>0.9661203415973992</v>
      </c>
      <c r="AD45" s="85">
        <v>13031378</v>
      </c>
      <c r="AE45" s="86">
        <v>19792396</v>
      </c>
      <c r="AF45" s="86">
        <f t="shared" si="31"/>
        <v>32823774</v>
      </c>
      <c r="AG45" s="86">
        <v>242052115</v>
      </c>
      <c r="AH45" s="86">
        <v>225473852</v>
      </c>
      <c r="AI45" s="87">
        <v>237150357</v>
      </c>
      <c r="AJ45" s="124">
        <f t="shared" si="32"/>
        <v>1.051786514917038</v>
      </c>
      <c r="AK45" s="125">
        <f t="shared" si="33"/>
        <v>-0.3987472311989474</v>
      </c>
    </row>
    <row r="46" spans="1:37" ht="12.75">
      <c r="A46" s="62" t="s">
        <v>97</v>
      </c>
      <c r="B46" s="63" t="s">
        <v>303</v>
      </c>
      <c r="C46" s="64" t="s">
        <v>304</v>
      </c>
      <c r="D46" s="85">
        <v>307201000</v>
      </c>
      <c r="E46" s="86">
        <v>48335000</v>
      </c>
      <c r="F46" s="87">
        <f t="shared" si="17"/>
        <v>355536000</v>
      </c>
      <c r="G46" s="85">
        <v>308882000</v>
      </c>
      <c r="H46" s="86">
        <v>158957000</v>
      </c>
      <c r="I46" s="87">
        <f t="shared" si="18"/>
        <v>467839000</v>
      </c>
      <c r="J46" s="85">
        <v>120127707</v>
      </c>
      <c r="K46" s="86">
        <v>13977939</v>
      </c>
      <c r="L46" s="86">
        <f t="shared" si="19"/>
        <v>134105646</v>
      </c>
      <c r="M46" s="104">
        <f t="shared" si="20"/>
        <v>0.3771928749831241</v>
      </c>
      <c r="N46" s="85">
        <v>73197530</v>
      </c>
      <c r="O46" s="86">
        <v>26686161</v>
      </c>
      <c r="P46" s="86">
        <f t="shared" si="21"/>
        <v>99883691</v>
      </c>
      <c r="Q46" s="104">
        <f t="shared" si="22"/>
        <v>0.28093833254579004</v>
      </c>
      <c r="R46" s="85">
        <v>27778994</v>
      </c>
      <c r="S46" s="86">
        <v>8249867</v>
      </c>
      <c r="T46" s="86">
        <f t="shared" si="23"/>
        <v>36028861</v>
      </c>
      <c r="U46" s="104">
        <f t="shared" si="24"/>
        <v>0.07701123890911189</v>
      </c>
      <c r="V46" s="85">
        <v>19166476</v>
      </c>
      <c r="W46" s="86">
        <v>6749601</v>
      </c>
      <c r="X46" s="86">
        <f t="shared" si="25"/>
        <v>25916077</v>
      </c>
      <c r="Y46" s="104">
        <f t="shared" si="26"/>
        <v>0.055395289832613354</v>
      </c>
      <c r="Z46" s="85">
        <f t="shared" si="27"/>
        <v>240270707</v>
      </c>
      <c r="AA46" s="86">
        <f t="shared" si="28"/>
        <v>55663568</v>
      </c>
      <c r="AB46" s="86">
        <f t="shared" si="29"/>
        <v>295934275</v>
      </c>
      <c r="AC46" s="104">
        <f t="shared" si="30"/>
        <v>0.6325558044540964</v>
      </c>
      <c r="AD46" s="85">
        <v>28247352</v>
      </c>
      <c r="AE46" s="86">
        <v>1830484</v>
      </c>
      <c r="AF46" s="86">
        <f t="shared" si="31"/>
        <v>30077836</v>
      </c>
      <c r="AG46" s="86">
        <v>378436111</v>
      </c>
      <c r="AH46" s="86">
        <v>379096000</v>
      </c>
      <c r="AI46" s="87">
        <v>317456649</v>
      </c>
      <c r="AJ46" s="124">
        <f t="shared" si="32"/>
        <v>0.837404375145082</v>
      </c>
      <c r="AK46" s="125">
        <f t="shared" si="33"/>
        <v>-0.13836630401203065</v>
      </c>
    </row>
    <row r="47" spans="1:37" ht="12.75">
      <c r="A47" s="62" t="s">
        <v>112</v>
      </c>
      <c r="B47" s="63" t="s">
        <v>305</v>
      </c>
      <c r="C47" s="64" t="s">
        <v>306</v>
      </c>
      <c r="D47" s="85">
        <v>562673210</v>
      </c>
      <c r="E47" s="86">
        <v>408113417</v>
      </c>
      <c r="F47" s="87">
        <f t="shared" si="17"/>
        <v>970786627</v>
      </c>
      <c r="G47" s="85">
        <v>586031105</v>
      </c>
      <c r="H47" s="86">
        <v>449928885</v>
      </c>
      <c r="I47" s="87">
        <f t="shared" si="18"/>
        <v>1035959990</v>
      </c>
      <c r="J47" s="85">
        <v>190308816</v>
      </c>
      <c r="K47" s="86">
        <v>62642219</v>
      </c>
      <c r="L47" s="86">
        <f t="shared" si="19"/>
        <v>252951035</v>
      </c>
      <c r="M47" s="104">
        <f t="shared" si="20"/>
        <v>0.26056295787848754</v>
      </c>
      <c r="N47" s="85">
        <v>161982243</v>
      </c>
      <c r="O47" s="86">
        <v>66636618</v>
      </c>
      <c r="P47" s="86">
        <f t="shared" si="21"/>
        <v>228618861</v>
      </c>
      <c r="Q47" s="104">
        <f t="shared" si="22"/>
        <v>0.23549856852323534</v>
      </c>
      <c r="R47" s="85">
        <v>117792133</v>
      </c>
      <c r="S47" s="86">
        <v>51194179</v>
      </c>
      <c r="T47" s="86">
        <f t="shared" si="23"/>
        <v>168986312</v>
      </c>
      <c r="U47" s="104">
        <f t="shared" si="24"/>
        <v>0.16312050043554288</v>
      </c>
      <c r="V47" s="85">
        <v>11541505</v>
      </c>
      <c r="W47" s="86">
        <v>73985412</v>
      </c>
      <c r="X47" s="86">
        <f t="shared" si="25"/>
        <v>85526917</v>
      </c>
      <c r="Y47" s="104">
        <f t="shared" si="26"/>
        <v>0.08255812755857492</v>
      </c>
      <c r="Z47" s="85">
        <f t="shared" si="27"/>
        <v>481624697</v>
      </c>
      <c r="AA47" s="86">
        <f t="shared" si="28"/>
        <v>254458428</v>
      </c>
      <c r="AB47" s="86">
        <f t="shared" si="29"/>
        <v>736083125</v>
      </c>
      <c r="AC47" s="104">
        <f t="shared" si="30"/>
        <v>0.7105323874525309</v>
      </c>
      <c r="AD47" s="85">
        <v>9542029</v>
      </c>
      <c r="AE47" s="86">
        <v>98099539</v>
      </c>
      <c r="AF47" s="86">
        <f t="shared" si="31"/>
        <v>107641568</v>
      </c>
      <c r="AG47" s="86">
        <v>1019779133</v>
      </c>
      <c r="AH47" s="86">
        <v>887590855</v>
      </c>
      <c r="AI47" s="87">
        <v>776364133</v>
      </c>
      <c r="AJ47" s="124">
        <f t="shared" si="32"/>
        <v>0.8746869445832675</v>
      </c>
      <c r="AK47" s="125">
        <f t="shared" si="33"/>
        <v>-0.2054471280091349</v>
      </c>
    </row>
    <row r="48" spans="1:37" ht="16.5">
      <c r="A48" s="65"/>
      <c r="B48" s="66" t="s">
        <v>307</v>
      </c>
      <c r="C48" s="67"/>
      <c r="D48" s="88">
        <f>SUM(D42:D47)</f>
        <v>1913672513</v>
      </c>
      <c r="E48" s="89">
        <f>SUM(E42:E47)</f>
        <v>661823517</v>
      </c>
      <c r="F48" s="90">
        <f t="shared" si="17"/>
        <v>2575496030</v>
      </c>
      <c r="G48" s="88">
        <f>SUM(G42:G47)</f>
        <v>1924014808</v>
      </c>
      <c r="H48" s="89">
        <f>SUM(H42:H47)</f>
        <v>787761491</v>
      </c>
      <c r="I48" s="90">
        <f t="shared" si="18"/>
        <v>2711776299</v>
      </c>
      <c r="J48" s="88">
        <f>SUM(J42:J47)</f>
        <v>606036704</v>
      </c>
      <c r="K48" s="89">
        <f>SUM(K42:K47)</f>
        <v>106210191</v>
      </c>
      <c r="L48" s="89">
        <f t="shared" si="19"/>
        <v>712246895</v>
      </c>
      <c r="M48" s="105">
        <f t="shared" si="20"/>
        <v>0.27654746375206024</v>
      </c>
      <c r="N48" s="88">
        <f>SUM(N42:N47)</f>
        <v>559558588</v>
      </c>
      <c r="O48" s="89">
        <f>SUM(O42:O47)</f>
        <v>139764208</v>
      </c>
      <c r="P48" s="89">
        <f t="shared" si="21"/>
        <v>699322796</v>
      </c>
      <c r="Q48" s="105">
        <f t="shared" si="22"/>
        <v>0.2715293628311281</v>
      </c>
      <c r="R48" s="88">
        <f>SUM(R42:R47)</f>
        <v>319391174</v>
      </c>
      <c r="S48" s="89">
        <f>SUM(S42:S47)</f>
        <v>101088472</v>
      </c>
      <c r="T48" s="89">
        <f t="shared" si="23"/>
        <v>420479646</v>
      </c>
      <c r="U48" s="105">
        <f t="shared" si="24"/>
        <v>0.1550569072216823</v>
      </c>
      <c r="V48" s="88">
        <f>SUM(V42:V47)</f>
        <v>191409093</v>
      </c>
      <c r="W48" s="89">
        <f>SUM(W42:W47)</f>
        <v>127848138</v>
      </c>
      <c r="X48" s="89">
        <f t="shared" si="25"/>
        <v>319257231</v>
      </c>
      <c r="Y48" s="105">
        <f t="shared" si="26"/>
        <v>0.11772992894647318</v>
      </c>
      <c r="Z48" s="88">
        <f t="shared" si="27"/>
        <v>1676395559</v>
      </c>
      <c r="AA48" s="89">
        <f t="shared" si="28"/>
        <v>474911009</v>
      </c>
      <c r="AB48" s="89">
        <f t="shared" si="29"/>
        <v>2151306568</v>
      </c>
      <c r="AC48" s="105">
        <f t="shared" si="30"/>
        <v>0.7933200717158417</v>
      </c>
      <c r="AD48" s="88">
        <f>SUM(AD42:AD47)</f>
        <v>227508750</v>
      </c>
      <c r="AE48" s="89">
        <f>SUM(AE42:AE47)</f>
        <v>143703448</v>
      </c>
      <c r="AF48" s="89">
        <f t="shared" si="31"/>
        <v>371212198</v>
      </c>
      <c r="AG48" s="89">
        <f>SUM(AG42:AG47)</f>
        <v>2552427158</v>
      </c>
      <c r="AH48" s="89">
        <f>SUM(AH42:AH47)</f>
        <v>2458522732</v>
      </c>
      <c r="AI48" s="90">
        <f>SUM(AI42:AI47)</f>
        <v>2154450347</v>
      </c>
      <c r="AJ48" s="126">
        <f t="shared" si="32"/>
        <v>0.8763190671201815</v>
      </c>
      <c r="AK48" s="127">
        <f t="shared" si="33"/>
        <v>-0.1399602903135203</v>
      </c>
    </row>
    <row r="49" spans="1:37" ht="12.75">
      <c r="A49" s="62" t="s">
        <v>97</v>
      </c>
      <c r="B49" s="63" t="s">
        <v>308</v>
      </c>
      <c r="C49" s="64" t="s">
        <v>309</v>
      </c>
      <c r="D49" s="85">
        <v>185560722</v>
      </c>
      <c r="E49" s="86">
        <v>53329117</v>
      </c>
      <c r="F49" s="87">
        <f t="shared" si="17"/>
        <v>238889839</v>
      </c>
      <c r="G49" s="85">
        <v>219724492</v>
      </c>
      <c r="H49" s="86">
        <v>40600863</v>
      </c>
      <c r="I49" s="87">
        <f t="shared" si="18"/>
        <v>260325355</v>
      </c>
      <c r="J49" s="85">
        <v>71160983</v>
      </c>
      <c r="K49" s="86">
        <v>8125162</v>
      </c>
      <c r="L49" s="86">
        <f t="shared" si="19"/>
        <v>79286145</v>
      </c>
      <c r="M49" s="104">
        <f t="shared" si="20"/>
        <v>0.33189417068509136</v>
      </c>
      <c r="N49" s="85">
        <v>57583996</v>
      </c>
      <c r="O49" s="86">
        <v>8476080</v>
      </c>
      <c r="P49" s="86">
        <f t="shared" si="21"/>
        <v>66060076</v>
      </c>
      <c r="Q49" s="104">
        <f t="shared" si="22"/>
        <v>0.27652945088217</v>
      </c>
      <c r="R49" s="85">
        <v>43818998</v>
      </c>
      <c r="S49" s="86">
        <v>6311186</v>
      </c>
      <c r="T49" s="86">
        <f t="shared" si="23"/>
        <v>50130184</v>
      </c>
      <c r="U49" s="104">
        <f t="shared" si="24"/>
        <v>0.19256742778666336</v>
      </c>
      <c r="V49" s="85">
        <v>9010713</v>
      </c>
      <c r="W49" s="86">
        <v>15085821</v>
      </c>
      <c r="X49" s="86">
        <f t="shared" si="25"/>
        <v>24096534</v>
      </c>
      <c r="Y49" s="104">
        <f t="shared" si="26"/>
        <v>0.09256314660552369</v>
      </c>
      <c r="Z49" s="85">
        <f t="shared" si="27"/>
        <v>181574690</v>
      </c>
      <c r="AA49" s="86">
        <f t="shared" si="28"/>
        <v>37998249</v>
      </c>
      <c r="AB49" s="86">
        <f t="shared" si="29"/>
        <v>219572939</v>
      </c>
      <c r="AC49" s="104">
        <f t="shared" si="30"/>
        <v>0.843455832414019</v>
      </c>
      <c r="AD49" s="85">
        <v>9372496</v>
      </c>
      <c r="AE49" s="86">
        <v>5294783</v>
      </c>
      <c r="AF49" s="86">
        <f t="shared" si="31"/>
        <v>14667279</v>
      </c>
      <c r="AG49" s="86">
        <v>235786367</v>
      </c>
      <c r="AH49" s="86">
        <v>243703096</v>
      </c>
      <c r="AI49" s="87">
        <v>241005784</v>
      </c>
      <c r="AJ49" s="124">
        <f t="shared" si="32"/>
        <v>0.988931974832195</v>
      </c>
      <c r="AK49" s="125">
        <f t="shared" si="33"/>
        <v>0.6428769098890121</v>
      </c>
    </row>
    <row r="50" spans="1:37" ht="12.75">
      <c r="A50" s="62" t="s">
        <v>97</v>
      </c>
      <c r="B50" s="63" t="s">
        <v>310</v>
      </c>
      <c r="C50" s="64" t="s">
        <v>311</v>
      </c>
      <c r="D50" s="85">
        <v>224317920</v>
      </c>
      <c r="E50" s="86">
        <v>48306018</v>
      </c>
      <c r="F50" s="87">
        <f t="shared" si="17"/>
        <v>272623938</v>
      </c>
      <c r="G50" s="85">
        <v>234380953</v>
      </c>
      <c r="H50" s="86">
        <v>38513178</v>
      </c>
      <c r="I50" s="87">
        <f t="shared" si="18"/>
        <v>272894131</v>
      </c>
      <c r="J50" s="85">
        <v>95077553</v>
      </c>
      <c r="K50" s="86">
        <v>14191556</v>
      </c>
      <c r="L50" s="86">
        <f t="shared" si="19"/>
        <v>109269109</v>
      </c>
      <c r="M50" s="104">
        <f t="shared" si="20"/>
        <v>0.40080526237574926</v>
      </c>
      <c r="N50" s="85">
        <v>68287113</v>
      </c>
      <c r="O50" s="86">
        <v>2014942</v>
      </c>
      <c r="P50" s="86">
        <f t="shared" si="21"/>
        <v>70302055</v>
      </c>
      <c r="Q50" s="104">
        <f t="shared" si="22"/>
        <v>0.25787190778529506</v>
      </c>
      <c r="R50" s="85">
        <v>53681838</v>
      </c>
      <c r="S50" s="86">
        <v>4147685</v>
      </c>
      <c r="T50" s="86">
        <f t="shared" si="23"/>
        <v>57829523</v>
      </c>
      <c r="U50" s="104">
        <f t="shared" si="24"/>
        <v>0.21191193371615602</v>
      </c>
      <c r="V50" s="85">
        <v>15258052</v>
      </c>
      <c r="W50" s="86">
        <v>3472401</v>
      </c>
      <c r="X50" s="86">
        <f t="shared" si="25"/>
        <v>18730453</v>
      </c>
      <c r="Y50" s="104">
        <f t="shared" si="26"/>
        <v>0.0686363350188722</v>
      </c>
      <c r="Z50" s="85">
        <f t="shared" si="27"/>
        <v>232304556</v>
      </c>
      <c r="AA50" s="86">
        <f t="shared" si="28"/>
        <v>23826584</v>
      </c>
      <c r="AB50" s="86">
        <f t="shared" si="29"/>
        <v>256131140</v>
      </c>
      <c r="AC50" s="104">
        <f t="shared" si="30"/>
        <v>0.9385732813726214</v>
      </c>
      <c r="AD50" s="85">
        <v>11421901</v>
      </c>
      <c r="AE50" s="86">
        <v>12584281</v>
      </c>
      <c r="AF50" s="86">
        <f t="shared" si="31"/>
        <v>24006182</v>
      </c>
      <c r="AG50" s="86">
        <v>261496832</v>
      </c>
      <c r="AH50" s="86">
        <v>260672905</v>
      </c>
      <c r="AI50" s="87">
        <v>211053844</v>
      </c>
      <c r="AJ50" s="124">
        <f t="shared" si="32"/>
        <v>0.8096501015324167</v>
      </c>
      <c r="AK50" s="125">
        <f t="shared" si="33"/>
        <v>-0.21976543375368895</v>
      </c>
    </row>
    <row r="51" spans="1:37" ht="12.75">
      <c r="A51" s="62" t="s">
        <v>97</v>
      </c>
      <c r="B51" s="63" t="s">
        <v>312</v>
      </c>
      <c r="C51" s="64" t="s">
        <v>313</v>
      </c>
      <c r="D51" s="85">
        <v>219658669</v>
      </c>
      <c r="E51" s="86">
        <v>34942522</v>
      </c>
      <c r="F51" s="87">
        <f t="shared" si="17"/>
        <v>254601191</v>
      </c>
      <c r="G51" s="85">
        <v>218439665</v>
      </c>
      <c r="H51" s="86">
        <v>39757700</v>
      </c>
      <c r="I51" s="87">
        <f t="shared" si="18"/>
        <v>258197365</v>
      </c>
      <c r="J51" s="85">
        <v>78561776</v>
      </c>
      <c r="K51" s="86">
        <v>9233710</v>
      </c>
      <c r="L51" s="86">
        <f t="shared" si="19"/>
        <v>87795486</v>
      </c>
      <c r="M51" s="104">
        <f t="shared" si="20"/>
        <v>0.3448353311120214</v>
      </c>
      <c r="N51" s="85">
        <v>12363836</v>
      </c>
      <c r="O51" s="86">
        <v>18912076</v>
      </c>
      <c r="P51" s="86">
        <f t="shared" si="21"/>
        <v>31275912</v>
      </c>
      <c r="Q51" s="104">
        <f t="shared" si="22"/>
        <v>0.12284275606550482</v>
      </c>
      <c r="R51" s="85">
        <v>124195814</v>
      </c>
      <c r="S51" s="86">
        <v>6914232</v>
      </c>
      <c r="T51" s="86">
        <f t="shared" si="23"/>
        <v>131110046</v>
      </c>
      <c r="U51" s="104">
        <f t="shared" si="24"/>
        <v>0.5077900233412529</v>
      </c>
      <c r="V51" s="85">
        <v>25209732</v>
      </c>
      <c r="W51" s="86">
        <v>4486652</v>
      </c>
      <c r="X51" s="86">
        <f t="shared" si="25"/>
        <v>29696384</v>
      </c>
      <c r="Y51" s="104">
        <f t="shared" si="26"/>
        <v>0.11501427987074926</v>
      </c>
      <c r="Z51" s="85">
        <f t="shared" si="27"/>
        <v>240331158</v>
      </c>
      <c r="AA51" s="86">
        <f t="shared" si="28"/>
        <v>39546670</v>
      </c>
      <c r="AB51" s="86">
        <f t="shared" si="29"/>
        <v>279877828</v>
      </c>
      <c r="AC51" s="104">
        <f t="shared" si="30"/>
        <v>1.0839685679983604</v>
      </c>
      <c r="AD51" s="85">
        <v>18444655</v>
      </c>
      <c r="AE51" s="86">
        <v>10890063</v>
      </c>
      <c r="AF51" s="86">
        <f t="shared" si="31"/>
        <v>29334718</v>
      </c>
      <c r="AG51" s="86">
        <v>258669261</v>
      </c>
      <c r="AH51" s="86">
        <v>259829282</v>
      </c>
      <c r="AI51" s="87">
        <v>255891885</v>
      </c>
      <c r="AJ51" s="124">
        <f t="shared" si="32"/>
        <v>0.9848462152930092</v>
      </c>
      <c r="AK51" s="125">
        <f t="shared" si="33"/>
        <v>0.012328940745228945</v>
      </c>
    </row>
    <row r="52" spans="1:37" ht="12.75">
      <c r="A52" s="62" t="s">
        <v>97</v>
      </c>
      <c r="B52" s="63" t="s">
        <v>314</v>
      </c>
      <c r="C52" s="64" t="s">
        <v>315</v>
      </c>
      <c r="D52" s="85">
        <v>132085000</v>
      </c>
      <c r="E52" s="86">
        <v>23400000</v>
      </c>
      <c r="F52" s="87">
        <f t="shared" si="17"/>
        <v>155485000</v>
      </c>
      <c r="G52" s="85">
        <v>142576000</v>
      </c>
      <c r="H52" s="86">
        <v>21820000</v>
      </c>
      <c r="I52" s="87">
        <f t="shared" si="18"/>
        <v>164396000</v>
      </c>
      <c r="J52" s="85">
        <v>18512878</v>
      </c>
      <c r="K52" s="86">
        <v>3999589</v>
      </c>
      <c r="L52" s="86">
        <f t="shared" si="19"/>
        <v>22512467</v>
      </c>
      <c r="M52" s="104">
        <f t="shared" si="20"/>
        <v>0.1447886741486317</v>
      </c>
      <c r="N52" s="85">
        <v>46413867</v>
      </c>
      <c r="O52" s="86">
        <v>8400464</v>
      </c>
      <c r="P52" s="86">
        <f t="shared" si="21"/>
        <v>54814331</v>
      </c>
      <c r="Q52" s="104">
        <f t="shared" si="22"/>
        <v>0.3525377431906615</v>
      </c>
      <c r="R52" s="85">
        <v>33836959</v>
      </c>
      <c r="S52" s="86">
        <v>3981136</v>
      </c>
      <c r="T52" s="86">
        <f t="shared" si="23"/>
        <v>37818095</v>
      </c>
      <c r="U52" s="104">
        <f t="shared" si="24"/>
        <v>0.23004267135453418</v>
      </c>
      <c r="V52" s="85">
        <v>6897277</v>
      </c>
      <c r="W52" s="86">
        <v>5713793</v>
      </c>
      <c r="X52" s="86">
        <f t="shared" si="25"/>
        <v>12611070</v>
      </c>
      <c r="Y52" s="104">
        <f t="shared" si="26"/>
        <v>0.07671153799362515</v>
      </c>
      <c r="Z52" s="85">
        <f t="shared" si="27"/>
        <v>105660981</v>
      </c>
      <c r="AA52" s="86">
        <f t="shared" si="28"/>
        <v>22094982</v>
      </c>
      <c r="AB52" s="86">
        <f t="shared" si="29"/>
        <v>127755963</v>
      </c>
      <c r="AC52" s="104">
        <f t="shared" si="30"/>
        <v>0.777123305919852</v>
      </c>
      <c r="AD52" s="85">
        <v>15485500</v>
      </c>
      <c r="AE52" s="86">
        <v>9392641</v>
      </c>
      <c r="AF52" s="86">
        <f t="shared" si="31"/>
        <v>24878141</v>
      </c>
      <c r="AG52" s="86">
        <v>154848000</v>
      </c>
      <c r="AH52" s="86">
        <v>160775242</v>
      </c>
      <c r="AI52" s="87">
        <v>124717873</v>
      </c>
      <c r="AJ52" s="124">
        <f t="shared" si="32"/>
        <v>0.7757280999769852</v>
      </c>
      <c r="AK52" s="125">
        <f t="shared" si="33"/>
        <v>-0.49308632023590504</v>
      </c>
    </row>
    <row r="53" spans="1:37" ht="12.75">
      <c r="A53" s="62" t="s">
        <v>112</v>
      </c>
      <c r="B53" s="63" t="s">
        <v>316</v>
      </c>
      <c r="C53" s="64" t="s">
        <v>317</v>
      </c>
      <c r="D53" s="85">
        <v>455028029</v>
      </c>
      <c r="E53" s="86">
        <v>266059100</v>
      </c>
      <c r="F53" s="87">
        <f t="shared" si="17"/>
        <v>721087129</v>
      </c>
      <c r="G53" s="85">
        <v>445513230</v>
      </c>
      <c r="H53" s="86">
        <v>285443223</v>
      </c>
      <c r="I53" s="87">
        <f t="shared" si="18"/>
        <v>730956453</v>
      </c>
      <c r="J53" s="85">
        <v>166323701</v>
      </c>
      <c r="K53" s="86">
        <v>4738919</v>
      </c>
      <c r="L53" s="86">
        <f t="shared" si="19"/>
        <v>171062620</v>
      </c>
      <c r="M53" s="104">
        <f t="shared" si="20"/>
        <v>0.23722878015757787</v>
      </c>
      <c r="N53" s="85">
        <v>138978756</v>
      </c>
      <c r="O53" s="86">
        <v>71687110</v>
      </c>
      <c r="P53" s="86">
        <f t="shared" si="21"/>
        <v>210665866</v>
      </c>
      <c r="Q53" s="104">
        <f t="shared" si="22"/>
        <v>0.2921503623177276</v>
      </c>
      <c r="R53" s="85">
        <v>106635091</v>
      </c>
      <c r="S53" s="86">
        <v>81891250</v>
      </c>
      <c r="T53" s="86">
        <f t="shared" si="23"/>
        <v>188526341</v>
      </c>
      <c r="U53" s="104">
        <f t="shared" si="24"/>
        <v>0.2579173358771894</v>
      </c>
      <c r="V53" s="85">
        <v>21095745</v>
      </c>
      <c r="W53" s="86">
        <v>77581288</v>
      </c>
      <c r="X53" s="86">
        <f t="shared" si="25"/>
        <v>98677033</v>
      </c>
      <c r="Y53" s="104">
        <f t="shared" si="26"/>
        <v>0.13499714325663117</v>
      </c>
      <c r="Z53" s="85">
        <f t="shared" si="27"/>
        <v>433033293</v>
      </c>
      <c r="AA53" s="86">
        <f t="shared" si="28"/>
        <v>235898567</v>
      </c>
      <c r="AB53" s="86">
        <f t="shared" si="29"/>
        <v>668931860</v>
      </c>
      <c r="AC53" s="104">
        <f t="shared" si="30"/>
        <v>0.9151459806593978</v>
      </c>
      <c r="AD53" s="85">
        <v>74436424</v>
      </c>
      <c r="AE53" s="86">
        <v>47817578</v>
      </c>
      <c r="AF53" s="86">
        <f t="shared" si="31"/>
        <v>122254002</v>
      </c>
      <c r="AG53" s="86">
        <v>656420970</v>
      </c>
      <c r="AH53" s="86">
        <v>662538340</v>
      </c>
      <c r="AI53" s="87">
        <v>663881004</v>
      </c>
      <c r="AJ53" s="124">
        <f t="shared" si="32"/>
        <v>1.002026545361888</v>
      </c>
      <c r="AK53" s="125">
        <f t="shared" si="33"/>
        <v>-0.19285232887509074</v>
      </c>
    </row>
    <row r="54" spans="1:37" ht="16.5">
      <c r="A54" s="65"/>
      <c r="B54" s="66" t="s">
        <v>318</v>
      </c>
      <c r="C54" s="67"/>
      <c r="D54" s="88">
        <f>SUM(D49:D53)</f>
        <v>1216650340</v>
      </c>
      <c r="E54" s="89">
        <f>SUM(E49:E53)</f>
        <v>426036757</v>
      </c>
      <c r="F54" s="90">
        <f t="shared" si="17"/>
        <v>1642687097</v>
      </c>
      <c r="G54" s="88">
        <f>SUM(G49:G53)</f>
        <v>1260634340</v>
      </c>
      <c r="H54" s="89">
        <f>SUM(H49:H53)</f>
        <v>426134964</v>
      </c>
      <c r="I54" s="90">
        <f t="shared" si="18"/>
        <v>1686769304</v>
      </c>
      <c r="J54" s="88">
        <f>SUM(J49:J53)</f>
        <v>429636891</v>
      </c>
      <c r="K54" s="89">
        <f>SUM(K49:K53)</f>
        <v>40288936</v>
      </c>
      <c r="L54" s="89">
        <f t="shared" si="19"/>
        <v>469925827</v>
      </c>
      <c r="M54" s="105">
        <f t="shared" si="20"/>
        <v>0.28607141789706286</v>
      </c>
      <c r="N54" s="88">
        <f>SUM(N49:N53)</f>
        <v>323627568</v>
      </c>
      <c r="O54" s="89">
        <f>SUM(O49:O53)</f>
        <v>109490672</v>
      </c>
      <c r="P54" s="89">
        <f t="shared" si="21"/>
        <v>433118240</v>
      </c>
      <c r="Q54" s="105">
        <f t="shared" si="22"/>
        <v>0.26366448046678725</v>
      </c>
      <c r="R54" s="88">
        <f>SUM(R49:R53)</f>
        <v>362168700</v>
      </c>
      <c r="S54" s="89">
        <f>SUM(S49:S53)</f>
        <v>103245489</v>
      </c>
      <c r="T54" s="89">
        <f t="shared" si="23"/>
        <v>465414189</v>
      </c>
      <c r="U54" s="105">
        <f t="shared" si="24"/>
        <v>0.2759204758447513</v>
      </c>
      <c r="V54" s="88">
        <f>SUM(V49:V53)</f>
        <v>77471519</v>
      </c>
      <c r="W54" s="89">
        <f>SUM(W49:W53)</f>
        <v>106339955</v>
      </c>
      <c r="X54" s="89">
        <f t="shared" si="25"/>
        <v>183811474</v>
      </c>
      <c r="Y54" s="105">
        <f t="shared" si="26"/>
        <v>0.10897250356886978</v>
      </c>
      <c r="Z54" s="88">
        <f t="shared" si="27"/>
        <v>1192904678</v>
      </c>
      <c r="AA54" s="89">
        <f t="shared" si="28"/>
        <v>359365052</v>
      </c>
      <c r="AB54" s="89">
        <f t="shared" si="29"/>
        <v>1552269730</v>
      </c>
      <c r="AC54" s="105">
        <f t="shared" si="30"/>
        <v>0.9202620217945346</v>
      </c>
      <c r="AD54" s="88">
        <f>SUM(AD49:AD53)</f>
        <v>129160976</v>
      </c>
      <c r="AE54" s="89">
        <f>SUM(AE49:AE53)</f>
        <v>85979346</v>
      </c>
      <c r="AF54" s="89">
        <f t="shared" si="31"/>
        <v>215140322</v>
      </c>
      <c r="AG54" s="89">
        <f>SUM(AG49:AG53)</f>
        <v>1567221430</v>
      </c>
      <c r="AH54" s="89">
        <f>SUM(AH49:AH53)</f>
        <v>1587518865</v>
      </c>
      <c r="AI54" s="90">
        <f>SUM(AI49:AI53)</f>
        <v>1496550390</v>
      </c>
      <c r="AJ54" s="126">
        <f t="shared" si="32"/>
        <v>0.9426977045718445</v>
      </c>
      <c r="AK54" s="127">
        <f t="shared" si="33"/>
        <v>-0.1456205313293154</v>
      </c>
    </row>
    <row r="55" spans="1:37" ht="12.75">
      <c r="A55" s="62" t="s">
        <v>97</v>
      </c>
      <c r="B55" s="63" t="s">
        <v>319</v>
      </c>
      <c r="C55" s="64" t="s">
        <v>320</v>
      </c>
      <c r="D55" s="85">
        <v>147527050</v>
      </c>
      <c r="E55" s="86">
        <v>28733951</v>
      </c>
      <c r="F55" s="87">
        <f t="shared" si="17"/>
        <v>176261001</v>
      </c>
      <c r="G55" s="85">
        <v>196947050</v>
      </c>
      <c r="H55" s="86">
        <v>64314534</v>
      </c>
      <c r="I55" s="87">
        <f t="shared" si="18"/>
        <v>261261584</v>
      </c>
      <c r="J55" s="85">
        <v>56026197</v>
      </c>
      <c r="K55" s="86">
        <v>4360593</v>
      </c>
      <c r="L55" s="86">
        <f t="shared" si="19"/>
        <v>60386790</v>
      </c>
      <c r="M55" s="104">
        <f t="shared" si="20"/>
        <v>0.3425987011159661</v>
      </c>
      <c r="N55" s="85">
        <v>45627326</v>
      </c>
      <c r="O55" s="86">
        <v>5831859</v>
      </c>
      <c r="P55" s="86">
        <f t="shared" si="21"/>
        <v>51459185</v>
      </c>
      <c r="Q55" s="104">
        <f t="shared" si="22"/>
        <v>0.2919487845187036</v>
      </c>
      <c r="R55" s="85">
        <v>35226017</v>
      </c>
      <c r="S55" s="86">
        <v>16947920</v>
      </c>
      <c r="T55" s="86">
        <f t="shared" si="23"/>
        <v>52173937</v>
      </c>
      <c r="U55" s="104">
        <f t="shared" si="24"/>
        <v>0.19969999492922005</v>
      </c>
      <c r="V55" s="85">
        <v>22634521</v>
      </c>
      <c r="W55" s="86">
        <v>37897740</v>
      </c>
      <c r="X55" s="86">
        <f t="shared" si="25"/>
        <v>60532261</v>
      </c>
      <c r="Y55" s="104">
        <f t="shared" si="26"/>
        <v>0.2316921610641387</v>
      </c>
      <c r="Z55" s="85">
        <f t="shared" si="27"/>
        <v>159514061</v>
      </c>
      <c r="AA55" s="86">
        <f t="shared" si="28"/>
        <v>65038112</v>
      </c>
      <c r="AB55" s="86">
        <f t="shared" si="29"/>
        <v>224552173</v>
      </c>
      <c r="AC55" s="104">
        <f t="shared" si="30"/>
        <v>0.8594917383644126</v>
      </c>
      <c r="AD55" s="85">
        <v>3729148</v>
      </c>
      <c r="AE55" s="86">
        <v>8894932</v>
      </c>
      <c r="AF55" s="86">
        <f t="shared" si="31"/>
        <v>12624080</v>
      </c>
      <c r="AG55" s="86">
        <v>196377000</v>
      </c>
      <c r="AH55" s="86">
        <v>174229997</v>
      </c>
      <c r="AI55" s="87">
        <v>164935355</v>
      </c>
      <c r="AJ55" s="124">
        <f t="shared" si="32"/>
        <v>0.9466530324281645</v>
      </c>
      <c r="AK55" s="125">
        <f t="shared" si="33"/>
        <v>3.794983951305759</v>
      </c>
    </row>
    <row r="56" spans="1:37" ht="12.75">
      <c r="A56" s="62" t="s">
        <v>97</v>
      </c>
      <c r="B56" s="63" t="s">
        <v>93</v>
      </c>
      <c r="C56" s="64" t="s">
        <v>94</v>
      </c>
      <c r="D56" s="85">
        <v>3054873500</v>
      </c>
      <c r="E56" s="86">
        <v>525160800</v>
      </c>
      <c r="F56" s="87">
        <f t="shared" si="17"/>
        <v>3580034300</v>
      </c>
      <c r="G56" s="85">
        <v>2990430900</v>
      </c>
      <c r="H56" s="86">
        <v>586328400</v>
      </c>
      <c r="I56" s="87">
        <f t="shared" si="18"/>
        <v>3576759300</v>
      </c>
      <c r="J56" s="85">
        <v>904177997</v>
      </c>
      <c r="K56" s="86">
        <v>57006111</v>
      </c>
      <c r="L56" s="86">
        <f t="shared" si="19"/>
        <v>961184108</v>
      </c>
      <c r="M56" s="104">
        <f t="shared" si="20"/>
        <v>0.2684846086530512</v>
      </c>
      <c r="N56" s="85">
        <v>703921996</v>
      </c>
      <c r="O56" s="86">
        <v>144179450</v>
      </c>
      <c r="P56" s="86">
        <f t="shared" si="21"/>
        <v>848101446</v>
      </c>
      <c r="Q56" s="104">
        <f t="shared" si="22"/>
        <v>0.236897575534402</v>
      </c>
      <c r="R56" s="85">
        <v>672681102</v>
      </c>
      <c r="S56" s="86">
        <v>92595432</v>
      </c>
      <c r="T56" s="86">
        <f t="shared" si="23"/>
        <v>765276534</v>
      </c>
      <c r="U56" s="104">
        <f t="shared" si="24"/>
        <v>0.21395807484165905</v>
      </c>
      <c r="V56" s="85">
        <v>608710697</v>
      </c>
      <c r="W56" s="86">
        <v>189061766</v>
      </c>
      <c r="X56" s="86">
        <f t="shared" si="25"/>
        <v>797772463</v>
      </c>
      <c r="Y56" s="104">
        <f t="shared" si="26"/>
        <v>0.2230433742074844</v>
      </c>
      <c r="Z56" s="85">
        <f t="shared" si="27"/>
        <v>2889491792</v>
      </c>
      <c r="AA56" s="86">
        <f t="shared" si="28"/>
        <v>482842759</v>
      </c>
      <c r="AB56" s="86">
        <f t="shared" si="29"/>
        <v>3372334551</v>
      </c>
      <c r="AC56" s="104">
        <f t="shared" si="30"/>
        <v>0.9428463780048045</v>
      </c>
      <c r="AD56" s="85">
        <v>649421768</v>
      </c>
      <c r="AE56" s="86">
        <v>242786741</v>
      </c>
      <c r="AF56" s="86">
        <f t="shared" si="31"/>
        <v>892208509</v>
      </c>
      <c r="AG56" s="86">
        <v>3416695700</v>
      </c>
      <c r="AH56" s="86">
        <v>3385660200</v>
      </c>
      <c r="AI56" s="87">
        <v>3240748116</v>
      </c>
      <c r="AJ56" s="124">
        <f t="shared" si="32"/>
        <v>0.957198278787694</v>
      </c>
      <c r="AK56" s="125">
        <f t="shared" si="33"/>
        <v>-0.10584526492113966</v>
      </c>
    </row>
    <row r="57" spans="1:37" ht="12.75">
      <c r="A57" s="62" t="s">
        <v>97</v>
      </c>
      <c r="B57" s="63" t="s">
        <v>321</v>
      </c>
      <c r="C57" s="64" t="s">
        <v>322</v>
      </c>
      <c r="D57" s="85">
        <v>360200890</v>
      </c>
      <c r="E57" s="86">
        <v>74043000</v>
      </c>
      <c r="F57" s="87">
        <f t="shared" si="17"/>
        <v>434243890</v>
      </c>
      <c r="G57" s="85">
        <v>403602510</v>
      </c>
      <c r="H57" s="86">
        <v>74043000</v>
      </c>
      <c r="I57" s="87">
        <f t="shared" si="18"/>
        <v>477645510</v>
      </c>
      <c r="J57" s="85">
        <v>131965525</v>
      </c>
      <c r="K57" s="86">
        <v>3500100</v>
      </c>
      <c r="L57" s="86">
        <f t="shared" si="19"/>
        <v>135465625</v>
      </c>
      <c r="M57" s="104">
        <f t="shared" si="20"/>
        <v>0.31195746933825597</v>
      </c>
      <c r="N57" s="85">
        <v>62532550</v>
      </c>
      <c r="O57" s="86">
        <v>16930600</v>
      </c>
      <c r="P57" s="86">
        <f t="shared" si="21"/>
        <v>79463150</v>
      </c>
      <c r="Q57" s="104">
        <f t="shared" si="22"/>
        <v>0.1829919817639806</v>
      </c>
      <c r="R57" s="85">
        <v>140707200</v>
      </c>
      <c r="S57" s="86">
        <v>15355438</v>
      </c>
      <c r="T57" s="86">
        <f t="shared" si="23"/>
        <v>156062638</v>
      </c>
      <c r="U57" s="104">
        <f t="shared" si="24"/>
        <v>0.3267331833601869</v>
      </c>
      <c r="V57" s="85">
        <v>62338500</v>
      </c>
      <c r="W57" s="86">
        <v>16711394</v>
      </c>
      <c r="X57" s="86">
        <f t="shared" si="25"/>
        <v>79049894</v>
      </c>
      <c r="Y57" s="104">
        <f t="shared" si="26"/>
        <v>0.16549908320084492</v>
      </c>
      <c r="Z57" s="85">
        <f t="shared" si="27"/>
        <v>397543775</v>
      </c>
      <c r="AA57" s="86">
        <f t="shared" si="28"/>
        <v>52497532</v>
      </c>
      <c r="AB57" s="86">
        <f t="shared" si="29"/>
        <v>450041307</v>
      </c>
      <c r="AC57" s="104">
        <f t="shared" si="30"/>
        <v>0.9422077619864991</v>
      </c>
      <c r="AD57" s="85">
        <v>67475872</v>
      </c>
      <c r="AE57" s="86">
        <v>17019720</v>
      </c>
      <c r="AF57" s="86">
        <f t="shared" si="31"/>
        <v>84495592</v>
      </c>
      <c r="AG57" s="86">
        <v>391989107</v>
      </c>
      <c r="AH57" s="86">
        <v>399861538</v>
      </c>
      <c r="AI57" s="87">
        <v>404777550</v>
      </c>
      <c r="AJ57" s="124">
        <f t="shared" si="32"/>
        <v>1.0122942857284762</v>
      </c>
      <c r="AK57" s="125">
        <f t="shared" si="33"/>
        <v>-0.0644494922291331</v>
      </c>
    </row>
    <row r="58" spans="1:37" ht="12.75">
      <c r="A58" s="62" t="s">
        <v>97</v>
      </c>
      <c r="B58" s="63" t="s">
        <v>323</v>
      </c>
      <c r="C58" s="64" t="s">
        <v>324</v>
      </c>
      <c r="D58" s="85">
        <v>128220636</v>
      </c>
      <c r="E58" s="86">
        <v>36339000</v>
      </c>
      <c r="F58" s="87">
        <f t="shared" si="17"/>
        <v>164559636</v>
      </c>
      <c r="G58" s="85">
        <v>144035489</v>
      </c>
      <c r="H58" s="86">
        <v>37565365</v>
      </c>
      <c r="I58" s="87">
        <f t="shared" si="18"/>
        <v>181600854</v>
      </c>
      <c r="J58" s="85">
        <v>42800669</v>
      </c>
      <c r="K58" s="86">
        <v>10130963</v>
      </c>
      <c r="L58" s="86">
        <f t="shared" si="19"/>
        <v>52931632</v>
      </c>
      <c r="M58" s="104">
        <f t="shared" si="20"/>
        <v>0.32165622923473164</v>
      </c>
      <c r="N58" s="85">
        <v>36587485</v>
      </c>
      <c r="O58" s="86">
        <v>10192529</v>
      </c>
      <c r="P58" s="86">
        <f t="shared" si="21"/>
        <v>46780014</v>
      </c>
      <c r="Q58" s="104">
        <f t="shared" si="22"/>
        <v>0.2842739272952694</v>
      </c>
      <c r="R58" s="85">
        <v>23501725</v>
      </c>
      <c r="S58" s="86">
        <v>5213917</v>
      </c>
      <c r="T58" s="86">
        <f t="shared" si="23"/>
        <v>28715642</v>
      </c>
      <c r="U58" s="104">
        <f t="shared" si="24"/>
        <v>0.15812503833269417</v>
      </c>
      <c r="V58" s="85">
        <v>8362588</v>
      </c>
      <c r="W58" s="86">
        <v>5120045</v>
      </c>
      <c r="X58" s="86">
        <f t="shared" si="25"/>
        <v>13482633</v>
      </c>
      <c r="Y58" s="104">
        <f t="shared" si="26"/>
        <v>0.07424322464915281</v>
      </c>
      <c r="Z58" s="85">
        <f t="shared" si="27"/>
        <v>111252467</v>
      </c>
      <c r="AA58" s="86">
        <f t="shared" si="28"/>
        <v>30657454</v>
      </c>
      <c r="AB58" s="86">
        <f t="shared" si="29"/>
        <v>141909921</v>
      </c>
      <c r="AC58" s="104">
        <f t="shared" si="30"/>
        <v>0.7814386214285094</v>
      </c>
      <c r="AD58" s="85">
        <v>7273100</v>
      </c>
      <c r="AE58" s="86">
        <v>7939386</v>
      </c>
      <c r="AF58" s="86">
        <f t="shared" si="31"/>
        <v>15212486</v>
      </c>
      <c r="AG58" s="86">
        <v>184195622</v>
      </c>
      <c r="AH58" s="86">
        <v>196722145</v>
      </c>
      <c r="AI58" s="87">
        <v>133221896</v>
      </c>
      <c r="AJ58" s="124">
        <f t="shared" si="32"/>
        <v>0.6772084352780924</v>
      </c>
      <c r="AK58" s="125">
        <f t="shared" si="33"/>
        <v>-0.11371270941514755</v>
      </c>
    </row>
    <row r="59" spans="1:37" ht="12.75">
      <c r="A59" s="62" t="s">
        <v>97</v>
      </c>
      <c r="B59" s="63" t="s">
        <v>325</v>
      </c>
      <c r="C59" s="64" t="s">
        <v>326</v>
      </c>
      <c r="D59" s="85">
        <v>136655000</v>
      </c>
      <c r="E59" s="86">
        <v>56200000</v>
      </c>
      <c r="F59" s="87">
        <f t="shared" si="17"/>
        <v>192855000</v>
      </c>
      <c r="G59" s="85">
        <v>138347000</v>
      </c>
      <c r="H59" s="86">
        <v>54400000</v>
      </c>
      <c r="I59" s="87">
        <f t="shared" si="18"/>
        <v>192747000</v>
      </c>
      <c r="J59" s="85">
        <v>56767122</v>
      </c>
      <c r="K59" s="86">
        <v>5910118</v>
      </c>
      <c r="L59" s="86">
        <f t="shared" si="19"/>
        <v>62677240</v>
      </c>
      <c r="M59" s="104">
        <f t="shared" si="20"/>
        <v>0.32499670737082265</v>
      </c>
      <c r="N59" s="85">
        <v>38683416</v>
      </c>
      <c r="O59" s="86">
        <v>21299408</v>
      </c>
      <c r="P59" s="86">
        <f t="shared" si="21"/>
        <v>59982824</v>
      </c>
      <c r="Q59" s="104">
        <f t="shared" si="22"/>
        <v>0.31102550620932823</v>
      </c>
      <c r="R59" s="85">
        <v>61991605</v>
      </c>
      <c r="S59" s="86">
        <v>3358034</v>
      </c>
      <c r="T59" s="86">
        <f t="shared" si="23"/>
        <v>65349639</v>
      </c>
      <c r="U59" s="104">
        <f t="shared" si="24"/>
        <v>0.339043611573721</v>
      </c>
      <c r="V59" s="85">
        <v>8623128</v>
      </c>
      <c r="W59" s="86">
        <v>8815889</v>
      </c>
      <c r="X59" s="86">
        <f t="shared" si="25"/>
        <v>17439017</v>
      </c>
      <c r="Y59" s="104">
        <f t="shared" si="26"/>
        <v>0.090476204558307</v>
      </c>
      <c r="Z59" s="85">
        <f t="shared" si="27"/>
        <v>166065271</v>
      </c>
      <c r="AA59" s="86">
        <f t="shared" si="28"/>
        <v>39383449</v>
      </c>
      <c r="AB59" s="86">
        <f t="shared" si="29"/>
        <v>205448720</v>
      </c>
      <c r="AC59" s="104">
        <f t="shared" si="30"/>
        <v>1.06589840568206</v>
      </c>
      <c r="AD59" s="85">
        <v>5888970</v>
      </c>
      <c r="AE59" s="86">
        <v>6289962</v>
      </c>
      <c r="AF59" s="86">
        <f t="shared" si="31"/>
        <v>12178932</v>
      </c>
      <c r="AG59" s="86">
        <v>164597332</v>
      </c>
      <c r="AH59" s="86">
        <v>155598000</v>
      </c>
      <c r="AI59" s="87">
        <v>73419803</v>
      </c>
      <c r="AJ59" s="124">
        <f t="shared" si="32"/>
        <v>0.4718556986593658</v>
      </c>
      <c r="AK59" s="125">
        <f t="shared" si="33"/>
        <v>0.4319003505397683</v>
      </c>
    </row>
    <row r="60" spans="1:37" ht="12.75">
      <c r="A60" s="62" t="s">
        <v>112</v>
      </c>
      <c r="B60" s="63" t="s">
        <v>327</v>
      </c>
      <c r="C60" s="64" t="s">
        <v>328</v>
      </c>
      <c r="D60" s="85">
        <v>698201094</v>
      </c>
      <c r="E60" s="86">
        <v>324512842</v>
      </c>
      <c r="F60" s="87">
        <f t="shared" si="17"/>
        <v>1022713936</v>
      </c>
      <c r="G60" s="85">
        <v>728301661</v>
      </c>
      <c r="H60" s="86">
        <v>337213789</v>
      </c>
      <c r="I60" s="87">
        <f t="shared" si="18"/>
        <v>1065515450</v>
      </c>
      <c r="J60" s="85">
        <v>245423505</v>
      </c>
      <c r="K60" s="86">
        <v>27935201</v>
      </c>
      <c r="L60" s="86">
        <f t="shared" si="19"/>
        <v>273358706</v>
      </c>
      <c r="M60" s="104">
        <f t="shared" si="20"/>
        <v>0.2672875536136236</v>
      </c>
      <c r="N60" s="85">
        <v>205535480</v>
      </c>
      <c r="O60" s="86">
        <v>41523678</v>
      </c>
      <c r="P60" s="86">
        <f t="shared" si="21"/>
        <v>247059158</v>
      </c>
      <c r="Q60" s="104">
        <f t="shared" si="22"/>
        <v>0.24157210467502616</v>
      </c>
      <c r="R60" s="85">
        <v>181454825</v>
      </c>
      <c r="S60" s="86">
        <v>36274552</v>
      </c>
      <c r="T60" s="86">
        <f t="shared" si="23"/>
        <v>217729377</v>
      </c>
      <c r="U60" s="104">
        <f t="shared" si="24"/>
        <v>0.204341830050423</v>
      </c>
      <c r="V60" s="85">
        <v>74857812</v>
      </c>
      <c r="W60" s="86">
        <v>56300892</v>
      </c>
      <c r="X60" s="86">
        <f t="shared" si="25"/>
        <v>131158704</v>
      </c>
      <c r="Y60" s="104">
        <f t="shared" si="26"/>
        <v>0.12309413626991518</v>
      </c>
      <c r="Z60" s="85">
        <f t="shared" si="27"/>
        <v>707271622</v>
      </c>
      <c r="AA60" s="86">
        <f t="shared" si="28"/>
        <v>162034323</v>
      </c>
      <c r="AB60" s="86">
        <f t="shared" si="29"/>
        <v>869305945</v>
      </c>
      <c r="AC60" s="104">
        <f t="shared" si="30"/>
        <v>0.8158548475294282</v>
      </c>
      <c r="AD60" s="85">
        <v>65943473</v>
      </c>
      <c r="AE60" s="86">
        <v>109515235</v>
      </c>
      <c r="AF60" s="86">
        <f t="shared" si="31"/>
        <v>175458708</v>
      </c>
      <c r="AG60" s="86">
        <v>1009491761</v>
      </c>
      <c r="AH60" s="86">
        <v>1033492517</v>
      </c>
      <c r="AI60" s="87">
        <v>881965597</v>
      </c>
      <c r="AJ60" s="124">
        <f t="shared" si="32"/>
        <v>0.8533836312237179</v>
      </c>
      <c r="AK60" s="125">
        <f t="shared" si="33"/>
        <v>-0.2524810794799651</v>
      </c>
    </row>
    <row r="61" spans="1:37" ht="16.5">
      <c r="A61" s="65"/>
      <c r="B61" s="66" t="s">
        <v>329</v>
      </c>
      <c r="C61" s="67"/>
      <c r="D61" s="88">
        <f>SUM(D55:D60)</f>
        <v>4525678170</v>
      </c>
      <c r="E61" s="89">
        <f>SUM(E55:E60)</f>
        <v>1044989593</v>
      </c>
      <c r="F61" s="90">
        <f t="shared" si="17"/>
        <v>5570667763</v>
      </c>
      <c r="G61" s="88">
        <f>SUM(G55:G60)</f>
        <v>4601664610</v>
      </c>
      <c r="H61" s="89">
        <f>SUM(H55:H60)</f>
        <v>1153865088</v>
      </c>
      <c r="I61" s="90">
        <f t="shared" si="18"/>
        <v>5755529698</v>
      </c>
      <c r="J61" s="88">
        <f>SUM(J55:J60)</f>
        <v>1437161015</v>
      </c>
      <c r="K61" s="89">
        <f>SUM(K55:K60)</f>
        <v>108843086</v>
      </c>
      <c r="L61" s="89">
        <f t="shared" si="19"/>
        <v>1546004101</v>
      </c>
      <c r="M61" s="105">
        <f t="shared" si="20"/>
        <v>0.2775258132011489</v>
      </c>
      <c r="N61" s="88">
        <f>SUM(N55:N60)</f>
        <v>1092888253</v>
      </c>
      <c r="O61" s="89">
        <f>SUM(O55:O60)</f>
        <v>239957524</v>
      </c>
      <c r="P61" s="89">
        <f t="shared" si="21"/>
        <v>1332845777</v>
      </c>
      <c r="Q61" s="105">
        <f t="shared" si="22"/>
        <v>0.23926140163171672</v>
      </c>
      <c r="R61" s="88">
        <f>SUM(R55:R60)</f>
        <v>1115562474</v>
      </c>
      <c r="S61" s="89">
        <f>SUM(S55:S60)</f>
        <v>169745293</v>
      </c>
      <c r="T61" s="89">
        <f t="shared" si="23"/>
        <v>1285307767</v>
      </c>
      <c r="U61" s="105">
        <f t="shared" si="24"/>
        <v>0.2233170245731916</v>
      </c>
      <c r="V61" s="88">
        <f>SUM(V55:V60)</f>
        <v>785527246</v>
      </c>
      <c r="W61" s="89">
        <f>SUM(W55:W60)</f>
        <v>313907726</v>
      </c>
      <c r="X61" s="89">
        <f t="shared" si="25"/>
        <v>1099434972</v>
      </c>
      <c r="Y61" s="105">
        <f t="shared" si="26"/>
        <v>0.1910223784236653</v>
      </c>
      <c r="Z61" s="88">
        <f t="shared" si="27"/>
        <v>4431138988</v>
      </c>
      <c r="AA61" s="89">
        <f t="shared" si="28"/>
        <v>832453629</v>
      </c>
      <c r="AB61" s="89">
        <f t="shared" si="29"/>
        <v>5263592617</v>
      </c>
      <c r="AC61" s="105">
        <f t="shared" si="30"/>
        <v>0.9145279223959275</v>
      </c>
      <c r="AD61" s="88">
        <f>SUM(AD55:AD60)</f>
        <v>799732331</v>
      </c>
      <c r="AE61" s="89">
        <f>SUM(AE55:AE60)</f>
        <v>392445976</v>
      </c>
      <c r="AF61" s="89">
        <f t="shared" si="31"/>
        <v>1192178307</v>
      </c>
      <c r="AG61" s="89">
        <f>SUM(AG55:AG60)</f>
        <v>5363346522</v>
      </c>
      <c r="AH61" s="89">
        <f>SUM(AH55:AH60)</f>
        <v>5345564397</v>
      </c>
      <c r="AI61" s="90">
        <f>SUM(AI55:AI60)</f>
        <v>4899068317</v>
      </c>
      <c r="AJ61" s="126">
        <f t="shared" si="32"/>
        <v>0.9164735382758499</v>
      </c>
      <c r="AK61" s="127">
        <f t="shared" si="33"/>
        <v>-0.0777931744399708</v>
      </c>
    </row>
    <row r="62" spans="1:37" ht="12.75">
      <c r="A62" s="62" t="s">
        <v>97</v>
      </c>
      <c r="B62" s="63" t="s">
        <v>330</v>
      </c>
      <c r="C62" s="64" t="s">
        <v>331</v>
      </c>
      <c r="D62" s="85">
        <v>247899946</v>
      </c>
      <c r="E62" s="86">
        <v>56546991</v>
      </c>
      <c r="F62" s="87">
        <f t="shared" si="17"/>
        <v>304446937</v>
      </c>
      <c r="G62" s="85">
        <v>263092085</v>
      </c>
      <c r="H62" s="86">
        <v>71381000</v>
      </c>
      <c r="I62" s="87">
        <f t="shared" si="18"/>
        <v>334473085</v>
      </c>
      <c r="J62" s="85">
        <v>79851600</v>
      </c>
      <c r="K62" s="86">
        <v>4746663</v>
      </c>
      <c r="L62" s="86">
        <f t="shared" si="19"/>
        <v>84598263</v>
      </c>
      <c r="M62" s="104">
        <f t="shared" si="20"/>
        <v>0.27787523117698504</v>
      </c>
      <c r="N62" s="85">
        <v>72111675</v>
      </c>
      <c r="O62" s="86">
        <v>23893229</v>
      </c>
      <c r="P62" s="86">
        <f t="shared" si="21"/>
        <v>96004904</v>
      </c>
      <c r="Q62" s="104">
        <f t="shared" si="22"/>
        <v>0.315341993406227</v>
      </c>
      <c r="R62" s="85">
        <v>61444699</v>
      </c>
      <c r="S62" s="86">
        <v>12330284</v>
      </c>
      <c r="T62" s="86">
        <f t="shared" si="23"/>
        <v>73774983</v>
      </c>
      <c r="U62" s="104">
        <f t="shared" si="24"/>
        <v>0.22057076132149767</v>
      </c>
      <c r="V62" s="85">
        <v>35425879</v>
      </c>
      <c r="W62" s="86">
        <v>7462441</v>
      </c>
      <c r="X62" s="86">
        <f t="shared" si="25"/>
        <v>42888320</v>
      </c>
      <c r="Y62" s="104">
        <f t="shared" si="26"/>
        <v>0.12822652082752786</v>
      </c>
      <c r="Z62" s="85">
        <f t="shared" si="27"/>
        <v>248833853</v>
      </c>
      <c r="AA62" s="86">
        <f t="shared" si="28"/>
        <v>48432617</v>
      </c>
      <c r="AB62" s="86">
        <f t="shared" si="29"/>
        <v>297266470</v>
      </c>
      <c r="AC62" s="104">
        <f t="shared" si="30"/>
        <v>0.8887605111783509</v>
      </c>
      <c r="AD62" s="85">
        <v>27587552</v>
      </c>
      <c r="AE62" s="86">
        <v>12616716</v>
      </c>
      <c r="AF62" s="86">
        <f t="shared" si="31"/>
        <v>40204268</v>
      </c>
      <c r="AG62" s="86">
        <v>276425285</v>
      </c>
      <c r="AH62" s="86">
        <v>276228340</v>
      </c>
      <c r="AI62" s="87">
        <v>159764951</v>
      </c>
      <c r="AJ62" s="124">
        <f t="shared" si="32"/>
        <v>0.5783800134338135</v>
      </c>
      <c r="AK62" s="125">
        <f t="shared" si="33"/>
        <v>0.06676037479403929</v>
      </c>
    </row>
    <row r="63" spans="1:37" ht="12.75">
      <c r="A63" s="62" t="s">
        <v>97</v>
      </c>
      <c r="B63" s="63" t="s">
        <v>332</v>
      </c>
      <c r="C63" s="64" t="s">
        <v>333</v>
      </c>
      <c r="D63" s="85">
        <v>1525512794</v>
      </c>
      <c r="E63" s="86">
        <v>344761745</v>
      </c>
      <c r="F63" s="87">
        <f t="shared" si="17"/>
        <v>1870274539</v>
      </c>
      <c r="G63" s="85">
        <v>1576545684</v>
      </c>
      <c r="H63" s="86">
        <v>236753873</v>
      </c>
      <c r="I63" s="87">
        <f t="shared" si="18"/>
        <v>1813299557</v>
      </c>
      <c r="J63" s="85">
        <v>343514793</v>
      </c>
      <c r="K63" s="86">
        <v>22227043</v>
      </c>
      <c r="L63" s="86">
        <f t="shared" si="19"/>
        <v>365741836</v>
      </c>
      <c r="M63" s="104">
        <f t="shared" si="20"/>
        <v>0.19555515961606104</v>
      </c>
      <c r="N63" s="85">
        <v>386967186</v>
      </c>
      <c r="O63" s="86">
        <v>26967030</v>
      </c>
      <c r="P63" s="86">
        <f t="shared" si="21"/>
        <v>413934216</v>
      </c>
      <c r="Q63" s="104">
        <f t="shared" si="22"/>
        <v>0.22132270282699923</v>
      </c>
      <c r="R63" s="85">
        <v>451580912</v>
      </c>
      <c r="S63" s="86">
        <v>13031683</v>
      </c>
      <c r="T63" s="86">
        <f t="shared" si="23"/>
        <v>464612595</v>
      </c>
      <c r="U63" s="104">
        <f t="shared" si="24"/>
        <v>0.25622495367984033</v>
      </c>
      <c r="V63" s="85">
        <v>359623824</v>
      </c>
      <c r="W63" s="86">
        <v>39069295</v>
      </c>
      <c r="X63" s="86">
        <f t="shared" si="25"/>
        <v>398693119</v>
      </c>
      <c r="Y63" s="104">
        <f t="shared" si="26"/>
        <v>0.21987162433305552</v>
      </c>
      <c r="Z63" s="85">
        <f t="shared" si="27"/>
        <v>1541686715</v>
      </c>
      <c r="AA63" s="86">
        <f t="shared" si="28"/>
        <v>101295051</v>
      </c>
      <c r="AB63" s="86">
        <f t="shared" si="29"/>
        <v>1642981766</v>
      </c>
      <c r="AC63" s="104">
        <f t="shared" si="30"/>
        <v>0.9060729980644892</v>
      </c>
      <c r="AD63" s="85">
        <v>284480886</v>
      </c>
      <c r="AE63" s="86">
        <v>57851629</v>
      </c>
      <c r="AF63" s="86">
        <f t="shared" si="31"/>
        <v>342332515</v>
      </c>
      <c r="AG63" s="86">
        <v>1686518754</v>
      </c>
      <c r="AH63" s="86">
        <v>1646665214</v>
      </c>
      <c r="AI63" s="87">
        <v>1536960612</v>
      </c>
      <c r="AJ63" s="124">
        <f t="shared" si="32"/>
        <v>0.9333777132915131</v>
      </c>
      <c r="AK63" s="125">
        <f t="shared" si="33"/>
        <v>0.16463701673210918</v>
      </c>
    </row>
    <row r="64" spans="1:37" ht="12.75">
      <c r="A64" s="62" t="s">
        <v>97</v>
      </c>
      <c r="B64" s="63" t="s">
        <v>334</v>
      </c>
      <c r="C64" s="64" t="s">
        <v>335</v>
      </c>
      <c r="D64" s="85">
        <v>163975174</v>
      </c>
      <c r="E64" s="86">
        <v>71491000</v>
      </c>
      <c r="F64" s="87">
        <f t="shared" si="17"/>
        <v>235466174</v>
      </c>
      <c r="G64" s="85">
        <v>165063213</v>
      </c>
      <c r="H64" s="86">
        <v>62277198</v>
      </c>
      <c r="I64" s="87">
        <f t="shared" si="18"/>
        <v>227340411</v>
      </c>
      <c r="J64" s="85">
        <v>76413363</v>
      </c>
      <c r="K64" s="86">
        <v>9244735</v>
      </c>
      <c r="L64" s="86">
        <f t="shared" si="19"/>
        <v>85658098</v>
      </c>
      <c r="M64" s="104">
        <f t="shared" si="20"/>
        <v>0.36378090553252884</v>
      </c>
      <c r="N64" s="85">
        <v>45258688</v>
      </c>
      <c r="O64" s="86">
        <v>7346914</v>
      </c>
      <c r="P64" s="86">
        <f t="shared" si="21"/>
        <v>52605602</v>
      </c>
      <c r="Q64" s="104">
        <f t="shared" si="22"/>
        <v>0.2234104419601263</v>
      </c>
      <c r="R64" s="85">
        <v>33512472</v>
      </c>
      <c r="S64" s="86">
        <v>8744284</v>
      </c>
      <c r="T64" s="86">
        <f t="shared" si="23"/>
        <v>42256756</v>
      </c>
      <c r="U64" s="104">
        <f t="shared" si="24"/>
        <v>0.1858743714508372</v>
      </c>
      <c r="V64" s="85">
        <v>8745497</v>
      </c>
      <c r="W64" s="86">
        <v>24367406</v>
      </c>
      <c r="X64" s="86">
        <f t="shared" si="25"/>
        <v>33112903</v>
      </c>
      <c r="Y64" s="104">
        <f t="shared" si="26"/>
        <v>0.14565339639506503</v>
      </c>
      <c r="Z64" s="85">
        <f t="shared" si="27"/>
        <v>163930020</v>
      </c>
      <c r="AA64" s="86">
        <f t="shared" si="28"/>
        <v>49703339</v>
      </c>
      <c r="AB64" s="86">
        <f t="shared" si="29"/>
        <v>213633359</v>
      </c>
      <c r="AC64" s="104">
        <f t="shared" si="30"/>
        <v>0.9397069269836061</v>
      </c>
      <c r="AD64" s="85">
        <v>7612675</v>
      </c>
      <c r="AE64" s="86">
        <v>16436849</v>
      </c>
      <c r="AF64" s="86">
        <f t="shared" si="31"/>
        <v>24049524</v>
      </c>
      <c r="AG64" s="86">
        <v>251452260</v>
      </c>
      <c r="AH64" s="86">
        <v>263252259</v>
      </c>
      <c r="AI64" s="87">
        <v>155541986</v>
      </c>
      <c r="AJ64" s="124">
        <f t="shared" si="32"/>
        <v>0.5908476781580059</v>
      </c>
      <c r="AK64" s="125">
        <f t="shared" si="33"/>
        <v>0.37686313458844345</v>
      </c>
    </row>
    <row r="65" spans="1:37" ht="12.75">
      <c r="A65" s="62" t="s">
        <v>97</v>
      </c>
      <c r="B65" s="63" t="s">
        <v>336</v>
      </c>
      <c r="C65" s="64" t="s">
        <v>337</v>
      </c>
      <c r="D65" s="85">
        <v>108902511</v>
      </c>
      <c r="E65" s="86">
        <v>33722000</v>
      </c>
      <c r="F65" s="87">
        <f t="shared" si="17"/>
        <v>142624511</v>
      </c>
      <c r="G65" s="85">
        <v>104547140</v>
      </c>
      <c r="H65" s="86">
        <v>36968365</v>
      </c>
      <c r="I65" s="87">
        <f t="shared" si="18"/>
        <v>141515505</v>
      </c>
      <c r="J65" s="85">
        <v>48297241</v>
      </c>
      <c r="K65" s="86">
        <v>4234960</v>
      </c>
      <c r="L65" s="86">
        <f t="shared" si="19"/>
        <v>52532201</v>
      </c>
      <c r="M65" s="104">
        <f t="shared" si="20"/>
        <v>0.3683251962210058</v>
      </c>
      <c r="N65" s="85">
        <v>30475880</v>
      </c>
      <c r="O65" s="86">
        <v>9569953</v>
      </c>
      <c r="P65" s="86">
        <f t="shared" si="21"/>
        <v>40045833</v>
      </c>
      <c r="Q65" s="104">
        <f t="shared" si="22"/>
        <v>0.28077805644501036</v>
      </c>
      <c r="R65" s="85">
        <v>20580163</v>
      </c>
      <c r="S65" s="86">
        <v>6983959</v>
      </c>
      <c r="T65" s="86">
        <f t="shared" si="23"/>
        <v>27564122</v>
      </c>
      <c r="U65" s="104">
        <f t="shared" si="24"/>
        <v>0.1947781057630399</v>
      </c>
      <c r="V65" s="85">
        <v>2932208</v>
      </c>
      <c r="W65" s="86">
        <v>6896996</v>
      </c>
      <c r="X65" s="86">
        <f t="shared" si="25"/>
        <v>9829204</v>
      </c>
      <c r="Y65" s="104">
        <f t="shared" si="26"/>
        <v>0.06945672843410339</v>
      </c>
      <c r="Z65" s="85">
        <f t="shared" si="27"/>
        <v>102285492</v>
      </c>
      <c r="AA65" s="86">
        <f t="shared" si="28"/>
        <v>27685868</v>
      </c>
      <c r="AB65" s="86">
        <f t="shared" si="29"/>
        <v>129971360</v>
      </c>
      <c r="AC65" s="104">
        <f t="shared" si="30"/>
        <v>0.9184248750693431</v>
      </c>
      <c r="AD65" s="85">
        <v>14779463</v>
      </c>
      <c r="AE65" s="86">
        <v>14531108</v>
      </c>
      <c r="AF65" s="86">
        <f t="shared" si="31"/>
        <v>29310571</v>
      </c>
      <c r="AG65" s="86">
        <v>137652716</v>
      </c>
      <c r="AH65" s="86">
        <v>151298648</v>
      </c>
      <c r="AI65" s="87">
        <v>151207066</v>
      </c>
      <c r="AJ65" s="124">
        <f t="shared" si="32"/>
        <v>0.9993946938640192</v>
      </c>
      <c r="AK65" s="125">
        <f t="shared" si="33"/>
        <v>-0.6646532747519658</v>
      </c>
    </row>
    <row r="66" spans="1:37" ht="12.75">
      <c r="A66" s="62" t="s">
        <v>112</v>
      </c>
      <c r="B66" s="63" t="s">
        <v>338</v>
      </c>
      <c r="C66" s="64" t="s">
        <v>339</v>
      </c>
      <c r="D66" s="85">
        <v>722943274</v>
      </c>
      <c r="E66" s="86">
        <v>364302652</v>
      </c>
      <c r="F66" s="87">
        <f t="shared" si="17"/>
        <v>1087245926</v>
      </c>
      <c r="G66" s="85">
        <v>756133412</v>
      </c>
      <c r="H66" s="86">
        <v>394022834</v>
      </c>
      <c r="I66" s="87">
        <f t="shared" si="18"/>
        <v>1150156246</v>
      </c>
      <c r="J66" s="85">
        <v>247867594</v>
      </c>
      <c r="K66" s="86">
        <v>49097652</v>
      </c>
      <c r="L66" s="86">
        <f t="shared" si="19"/>
        <v>296965246</v>
      </c>
      <c r="M66" s="104">
        <f t="shared" si="20"/>
        <v>0.2731353035210177</v>
      </c>
      <c r="N66" s="85">
        <v>212589992</v>
      </c>
      <c r="O66" s="86">
        <v>50565155</v>
      </c>
      <c r="P66" s="86">
        <f t="shared" si="21"/>
        <v>263155147</v>
      </c>
      <c r="Q66" s="104">
        <f t="shared" si="22"/>
        <v>0.24203829208002017</v>
      </c>
      <c r="R66" s="85">
        <v>190143558</v>
      </c>
      <c r="S66" s="86">
        <v>42274864</v>
      </c>
      <c r="T66" s="86">
        <f t="shared" si="23"/>
        <v>232418422</v>
      </c>
      <c r="U66" s="104">
        <f t="shared" si="24"/>
        <v>0.20207552044194177</v>
      </c>
      <c r="V66" s="85">
        <v>77391733</v>
      </c>
      <c r="W66" s="86">
        <v>75805837</v>
      </c>
      <c r="X66" s="86">
        <f t="shared" si="25"/>
        <v>153197570</v>
      </c>
      <c r="Y66" s="104">
        <f t="shared" si="26"/>
        <v>0.13319718128105526</v>
      </c>
      <c r="Z66" s="85">
        <f t="shared" si="27"/>
        <v>727992877</v>
      </c>
      <c r="AA66" s="86">
        <f t="shared" si="28"/>
        <v>217743508</v>
      </c>
      <c r="AB66" s="86">
        <f t="shared" si="29"/>
        <v>945736385</v>
      </c>
      <c r="AC66" s="104">
        <f t="shared" si="30"/>
        <v>0.8222677469161872</v>
      </c>
      <c r="AD66" s="85">
        <v>672323476</v>
      </c>
      <c r="AE66" s="86">
        <v>58271808</v>
      </c>
      <c r="AF66" s="86">
        <f t="shared" si="31"/>
        <v>730595284</v>
      </c>
      <c r="AG66" s="86">
        <v>1000553649</v>
      </c>
      <c r="AH66" s="86">
        <v>991762218</v>
      </c>
      <c r="AI66" s="87">
        <v>1487901998</v>
      </c>
      <c r="AJ66" s="124">
        <f t="shared" si="32"/>
        <v>1.5002608195747986</v>
      </c>
      <c r="AK66" s="125">
        <f t="shared" si="33"/>
        <v>-0.7903113072928075</v>
      </c>
    </row>
    <row r="67" spans="1:37" ht="16.5">
      <c r="A67" s="65"/>
      <c r="B67" s="66" t="s">
        <v>340</v>
      </c>
      <c r="C67" s="67"/>
      <c r="D67" s="88">
        <f>SUM(D62:D66)</f>
        <v>2769233699</v>
      </c>
      <c r="E67" s="89">
        <f>SUM(E62:E66)</f>
        <v>870824388</v>
      </c>
      <c r="F67" s="90">
        <f t="shared" si="17"/>
        <v>3640058087</v>
      </c>
      <c r="G67" s="88">
        <f>SUM(G62:G66)</f>
        <v>2865381534</v>
      </c>
      <c r="H67" s="89">
        <f>SUM(H62:H66)</f>
        <v>801403270</v>
      </c>
      <c r="I67" s="90">
        <f t="shared" si="18"/>
        <v>3666784804</v>
      </c>
      <c r="J67" s="88">
        <f>SUM(J62:J66)</f>
        <v>795944591</v>
      </c>
      <c r="K67" s="89">
        <f>SUM(K62:K66)</f>
        <v>89551053</v>
      </c>
      <c r="L67" s="89">
        <f t="shared" si="19"/>
        <v>885495644</v>
      </c>
      <c r="M67" s="105">
        <f t="shared" si="20"/>
        <v>0.2432641520646151</v>
      </c>
      <c r="N67" s="88">
        <f>SUM(N62:N66)</f>
        <v>747403421</v>
      </c>
      <c r="O67" s="89">
        <f>SUM(O62:O66)</f>
        <v>118342281</v>
      </c>
      <c r="P67" s="89">
        <f t="shared" si="21"/>
        <v>865745702</v>
      </c>
      <c r="Q67" s="105">
        <f t="shared" si="22"/>
        <v>0.23783843040634423</v>
      </c>
      <c r="R67" s="88">
        <f>SUM(R62:R66)</f>
        <v>757261804</v>
      </c>
      <c r="S67" s="89">
        <f>SUM(S62:S66)</f>
        <v>83365074</v>
      </c>
      <c r="T67" s="89">
        <f t="shared" si="23"/>
        <v>840626878</v>
      </c>
      <c r="U67" s="105">
        <f t="shared" si="24"/>
        <v>0.22925448940526372</v>
      </c>
      <c r="V67" s="88">
        <f>SUM(V62:V66)</f>
        <v>484119141</v>
      </c>
      <c r="W67" s="89">
        <f>SUM(W62:W66)</f>
        <v>153601975</v>
      </c>
      <c r="X67" s="89">
        <f t="shared" si="25"/>
        <v>637721116</v>
      </c>
      <c r="Y67" s="105">
        <f t="shared" si="26"/>
        <v>0.17391833720493405</v>
      </c>
      <c r="Z67" s="88">
        <f t="shared" si="27"/>
        <v>2784728957</v>
      </c>
      <c r="AA67" s="89">
        <f t="shared" si="28"/>
        <v>444860383</v>
      </c>
      <c r="AB67" s="89">
        <f t="shared" si="29"/>
        <v>3229589340</v>
      </c>
      <c r="AC67" s="105">
        <f t="shared" si="30"/>
        <v>0.8807687149998344</v>
      </c>
      <c r="AD67" s="88">
        <f>SUM(AD62:AD66)</f>
        <v>1006784052</v>
      </c>
      <c r="AE67" s="89">
        <f>SUM(AE62:AE66)</f>
        <v>159708110</v>
      </c>
      <c r="AF67" s="89">
        <f t="shared" si="31"/>
        <v>1166492162</v>
      </c>
      <c r="AG67" s="89">
        <f>SUM(AG62:AG66)</f>
        <v>3352602664</v>
      </c>
      <c r="AH67" s="89">
        <f>SUM(AH62:AH66)</f>
        <v>3329206679</v>
      </c>
      <c r="AI67" s="90">
        <f>SUM(AI62:AI66)</f>
        <v>3491376613</v>
      </c>
      <c r="AJ67" s="126">
        <f t="shared" si="32"/>
        <v>1.0487112845900908</v>
      </c>
      <c r="AK67" s="127">
        <f t="shared" si="33"/>
        <v>-0.45330012770372996</v>
      </c>
    </row>
    <row r="68" spans="1:37" ht="12.75">
      <c r="A68" s="62" t="s">
        <v>97</v>
      </c>
      <c r="B68" s="63" t="s">
        <v>341</v>
      </c>
      <c r="C68" s="64" t="s">
        <v>342</v>
      </c>
      <c r="D68" s="85">
        <v>378970707</v>
      </c>
      <c r="E68" s="86">
        <v>98798000</v>
      </c>
      <c r="F68" s="87">
        <f t="shared" si="17"/>
        <v>477768707</v>
      </c>
      <c r="G68" s="85">
        <v>376544472</v>
      </c>
      <c r="H68" s="86">
        <v>134353749</v>
      </c>
      <c r="I68" s="87">
        <f t="shared" si="18"/>
        <v>510898221</v>
      </c>
      <c r="J68" s="85">
        <v>141898158</v>
      </c>
      <c r="K68" s="86">
        <v>12538984</v>
      </c>
      <c r="L68" s="86">
        <f t="shared" si="19"/>
        <v>154437142</v>
      </c>
      <c r="M68" s="104">
        <f t="shared" si="20"/>
        <v>0.32324666671817</v>
      </c>
      <c r="N68" s="85">
        <v>82617655</v>
      </c>
      <c r="O68" s="86">
        <v>13671865</v>
      </c>
      <c r="P68" s="86">
        <f t="shared" si="21"/>
        <v>96289520</v>
      </c>
      <c r="Q68" s="104">
        <f t="shared" si="22"/>
        <v>0.2015400309589552</v>
      </c>
      <c r="R68" s="85">
        <v>68515914</v>
      </c>
      <c r="S68" s="86">
        <v>26952150</v>
      </c>
      <c r="T68" s="86">
        <f t="shared" si="23"/>
        <v>95468064</v>
      </c>
      <c r="U68" s="104">
        <f t="shared" si="24"/>
        <v>0.1868631756304354</v>
      </c>
      <c r="V68" s="85">
        <v>52697448</v>
      </c>
      <c r="W68" s="86">
        <v>35392127</v>
      </c>
      <c r="X68" s="86">
        <f t="shared" si="25"/>
        <v>88089575</v>
      </c>
      <c r="Y68" s="104">
        <f t="shared" si="26"/>
        <v>0.1724209859795147</v>
      </c>
      <c r="Z68" s="85">
        <f t="shared" si="27"/>
        <v>345729175</v>
      </c>
      <c r="AA68" s="86">
        <f t="shared" si="28"/>
        <v>88555126</v>
      </c>
      <c r="AB68" s="86">
        <f t="shared" si="29"/>
        <v>434284301</v>
      </c>
      <c r="AC68" s="104">
        <f t="shared" si="30"/>
        <v>0.8500407383489401</v>
      </c>
      <c r="AD68" s="85">
        <v>55617639</v>
      </c>
      <c r="AE68" s="86">
        <v>24490857</v>
      </c>
      <c r="AF68" s="86">
        <f t="shared" si="31"/>
        <v>80108496</v>
      </c>
      <c r="AG68" s="86">
        <v>381518913</v>
      </c>
      <c r="AH68" s="86">
        <v>410581906</v>
      </c>
      <c r="AI68" s="87">
        <v>377303499</v>
      </c>
      <c r="AJ68" s="124">
        <f t="shared" si="32"/>
        <v>0.9189481891099215</v>
      </c>
      <c r="AK68" s="125">
        <f t="shared" si="33"/>
        <v>0.09962837150256831</v>
      </c>
    </row>
    <row r="69" spans="1:37" ht="12.75">
      <c r="A69" s="62" t="s">
        <v>97</v>
      </c>
      <c r="B69" s="63" t="s">
        <v>343</v>
      </c>
      <c r="C69" s="64" t="s">
        <v>344</v>
      </c>
      <c r="D69" s="85">
        <v>177472683</v>
      </c>
      <c r="E69" s="86">
        <v>67262987</v>
      </c>
      <c r="F69" s="87">
        <f t="shared" si="17"/>
        <v>244735670</v>
      </c>
      <c r="G69" s="85">
        <v>186874000</v>
      </c>
      <c r="H69" s="86">
        <v>60899517</v>
      </c>
      <c r="I69" s="87">
        <f t="shared" si="18"/>
        <v>247773517</v>
      </c>
      <c r="J69" s="85">
        <v>52039834</v>
      </c>
      <c r="K69" s="86">
        <v>4411618</v>
      </c>
      <c r="L69" s="86">
        <f t="shared" si="19"/>
        <v>56451452</v>
      </c>
      <c r="M69" s="104">
        <f t="shared" si="20"/>
        <v>0.23066295158364125</v>
      </c>
      <c r="N69" s="85">
        <v>48261456</v>
      </c>
      <c r="O69" s="86">
        <v>10060546</v>
      </c>
      <c r="P69" s="86">
        <f t="shared" si="21"/>
        <v>58322002</v>
      </c>
      <c r="Q69" s="104">
        <f t="shared" si="22"/>
        <v>0.23830609571543046</v>
      </c>
      <c r="R69" s="85">
        <v>36608549</v>
      </c>
      <c r="S69" s="86">
        <v>9247131</v>
      </c>
      <c r="T69" s="86">
        <f t="shared" si="23"/>
        <v>45855680</v>
      </c>
      <c r="U69" s="104">
        <f t="shared" si="24"/>
        <v>0.18507094928954818</v>
      </c>
      <c r="V69" s="85">
        <v>27016490</v>
      </c>
      <c r="W69" s="86">
        <v>18667319</v>
      </c>
      <c r="X69" s="86">
        <f t="shared" si="25"/>
        <v>45683809</v>
      </c>
      <c r="Y69" s="104">
        <f t="shared" si="26"/>
        <v>0.18437728758558164</v>
      </c>
      <c r="Z69" s="85">
        <f t="shared" si="27"/>
        <v>163926329</v>
      </c>
      <c r="AA69" s="86">
        <f t="shared" si="28"/>
        <v>42386614</v>
      </c>
      <c r="AB69" s="86">
        <f t="shared" si="29"/>
        <v>206312943</v>
      </c>
      <c r="AC69" s="104">
        <f t="shared" si="30"/>
        <v>0.8326674517034846</v>
      </c>
      <c r="AD69" s="85">
        <v>31775062</v>
      </c>
      <c r="AE69" s="86">
        <v>11828723</v>
      </c>
      <c r="AF69" s="86">
        <f t="shared" si="31"/>
        <v>43603785</v>
      </c>
      <c r="AG69" s="86">
        <v>217356696</v>
      </c>
      <c r="AH69" s="86">
        <v>209370992</v>
      </c>
      <c r="AI69" s="87">
        <v>194468154</v>
      </c>
      <c r="AJ69" s="124">
        <f t="shared" si="32"/>
        <v>0.9288209037095263</v>
      </c>
      <c r="AK69" s="125">
        <f t="shared" si="33"/>
        <v>0.047702831302374404</v>
      </c>
    </row>
    <row r="70" spans="1:37" ht="12.75">
      <c r="A70" s="62" t="s">
        <v>97</v>
      </c>
      <c r="B70" s="63" t="s">
        <v>345</v>
      </c>
      <c r="C70" s="64" t="s">
        <v>346</v>
      </c>
      <c r="D70" s="85">
        <v>202127083</v>
      </c>
      <c r="E70" s="86">
        <v>91750007</v>
      </c>
      <c r="F70" s="87">
        <f t="shared" si="17"/>
        <v>293877090</v>
      </c>
      <c r="G70" s="85">
        <v>205479773</v>
      </c>
      <c r="H70" s="86">
        <v>95539461</v>
      </c>
      <c r="I70" s="87">
        <f t="shared" si="18"/>
        <v>301019234</v>
      </c>
      <c r="J70" s="85">
        <v>83577879</v>
      </c>
      <c r="K70" s="86">
        <v>16663072</v>
      </c>
      <c r="L70" s="86">
        <f t="shared" si="19"/>
        <v>100240951</v>
      </c>
      <c r="M70" s="104">
        <f t="shared" si="20"/>
        <v>0.3410982155839368</v>
      </c>
      <c r="N70" s="85">
        <v>66082575</v>
      </c>
      <c r="O70" s="86">
        <v>19782133</v>
      </c>
      <c r="P70" s="86">
        <f t="shared" si="21"/>
        <v>85864708</v>
      </c>
      <c r="Q70" s="104">
        <f t="shared" si="22"/>
        <v>0.2921789786335505</v>
      </c>
      <c r="R70" s="85">
        <v>50413548</v>
      </c>
      <c r="S70" s="86">
        <v>8127442</v>
      </c>
      <c r="T70" s="86">
        <f t="shared" si="23"/>
        <v>58540990</v>
      </c>
      <c r="U70" s="104">
        <f t="shared" si="24"/>
        <v>0.19447591179505824</v>
      </c>
      <c r="V70" s="85">
        <v>7006986</v>
      </c>
      <c r="W70" s="86">
        <v>20588935</v>
      </c>
      <c r="X70" s="86">
        <f t="shared" si="25"/>
        <v>27595921</v>
      </c>
      <c r="Y70" s="104">
        <f t="shared" si="26"/>
        <v>0.09167494260516257</v>
      </c>
      <c r="Z70" s="85">
        <f t="shared" si="27"/>
        <v>207080988</v>
      </c>
      <c r="AA70" s="86">
        <f t="shared" si="28"/>
        <v>65161582</v>
      </c>
      <c r="AB70" s="86">
        <f t="shared" si="29"/>
        <v>272242570</v>
      </c>
      <c r="AC70" s="104">
        <f t="shared" si="30"/>
        <v>0.9044025738235717</v>
      </c>
      <c r="AD70" s="85">
        <v>6354879</v>
      </c>
      <c r="AE70" s="86">
        <v>21373160</v>
      </c>
      <c r="AF70" s="86">
        <f t="shared" si="31"/>
        <v>27728039</v>
      </c>
      <c r="AG70" s="86">
        <v>261808491</v>
      </c>
      <c r="AH70" s="86">
        <v>278022018</v>
      </c>
      <c r="AI70" s="87">
        <v>269222227</v>
      </c>
      <c r="AJ70" s="124">
        <f t="shared" si="32"/>
        <v>0.9683485823773856</v>
      </c>
      <c r="AK70" s="125">
        <f t="shared" si="33"/>
        <v>-0.004764779795642937</v>
      </c>
    </row>
    <row r="71" spans="1:37" ht="12.75">
      <c r="A71" s="62" t="s">
        <v>97</v>
      </c>
      <c r="B71" s="63" t="s">
        <v>347</v>
      </c>
      <c r="C71" s="64" t="s">
        <v>348</v>
      </c>
      <c r="D71" s="85">
        <v>178164706</v>
      </c>
      <c r="E71" s="86">
        <v>64582240</v>
      </c>
      <c r="F71" s="87">
        <f t="shared" si="17"/>
        <v>242746946</v>
      </c>
      <c r="G71" s="85">
        <v>183816526</v>
      </c>
      <c r="H71" s="86">
        <v>72287219</v>
      </c>
      <c r="I71" s="87">
        <f t="shared" si="18"/>
        <v>256103745</v>
      </c>
      <c r="J71" s="85">
        <v>61676050</v>
      </c>
      <c r="K71" s="86">
        <v>5716662</v>
      </c>
      <c r="L71" s="86">
        <f t="shared" si="19"/>
        <v>67392712</v>
      </c>
      <c r="M71" s="104">
        <f t="shared" si="20"/>
        <v>0.27762537535693654</v>
      </c>
      <c r="N71" s="85">
        <v>52568021</v>
      </c>
      <c r="O71" s="86">
        <v>9984183</v>
      </c>
      <c r="P71" s="86">
        <f t="shared" si="21"/>
        <v>62552204</v>
      </c>
      <c r="Q71" s="104">
        <f t="shared" si="22"/>
        <v>0.25768482376705165</v>
      </c>
      <c r="R71" s="85">
        <v>49530290</v>
      </c>
      <c r="S71" s="86">
        <v>11316996</v>
      </c>
      <c r="T71" s="86">
        <f t="shared" si="23"/>
        <v>60847286</v>
      </c>
      <c r="U71" s="104">
        <f t="shared" si="24"/>
        <v>0.2375884272992572</v>
      </c>
      <c r="V71" s="85">
        <v>15497160</v>
      </c>
      <c r="W71" s="86">
        <v>34199504</v>
      </c>
      <c r="X71" s="86">
        <f t="shared" si="25"/>
        <v>49696664</v>
      </c>
      <c r="Y71" s="104">
        <f t="shared" si="26"/>
        <v>0.19404895465312308</v>
      </c>
      <c r="Z71" s="85">
        <f t="shared" si="27"/>
        <v>179271521</v>
      </c>
      <c r="AA71" s="86">
        <f t="shared" si="28"/>
        <v>61217345</v>
      </c>
      <c r="AB71" s="86">
        <f t="shared" si="29"/>
        <v>240488866</v>
      </c>
      <c r="AC71" s="104">
        <f t="shared" si="30"/>
        <v>0.939029087606665</v>
      </c>
      <c r="AD71" s="85">
        <v>24231544</v>
      </c>
      <c r="AE71" s="86">
        <v>62761568</v>
      </c>
      <c r="AF71" s="86">
        <f t="shared" si="31"/>
        <v>86993112</v>
      </c>
      <c r="AG71" s="86">
        <v>269050885</v>
      </c>
      <c r="AH71" s="86">
        <v>267525062</v>
      </c>
      <c r="AI71" s="87">
        <v>265257373</v>
      </c>
      <c r="AJ71" s="124">
        <f t="shared" si="32"/>
        <v>0.9915234521093205</v>
      </c>
      <c r="AK71" s="125">
        <f t="shared" si="33"/>
        <v>-0.4287287480875497</v>
      </c>
    </row>
    <row r="72" spans="1:37" ht="12.75">
      <c r="A72" s="62" t="s">
        <v>112</v>
      </c>
      <c r="B72" s="63" t="s">
        <v>349</v>
      </c>
      <c r="C72" s="64" t="s">
        <v>350</v>
      </c>
      <c r="D72" s="85">
        <v>409502278</v>
      </c>
      <c r="E72" s="86">
        <v>349789301</v>
      </c>
      <c r="F72" s="87">
        <f t="shared" si="17"/>
        <v>759291579</v>
      </c>
      <c r="G72" s="85">
        <v>464234665</v>
      </c>
      <c r="H72" s="86">
        <v>327492000</v>
      </c>
      <c r="I72" s="87">
        <f t="shared" si="18"/>
        <v>791726665</v>
      </c>
      <c r="J72" s="85">
        <v>156047749</v>
      </c>
      <c r="K72" s="86">
        <v>32195168</v>
      </c>
      <c r="L72" s="86">
        <f t="shared" si="19"/>
        <v>188242917</v>
      </c>
      <c r="M72" s="104">
        <f t="shared" si="20"/>
        <v>0.24791914227195716</v>
      </c>
      <c r="N72" s="85">
        <v>78982328</v>
      </c>
      <c r="O72" s="86">
        <v>101282294</v>
      </c>
      <c r="P72" s="86">
        <f t="shared" si="21"/>
        <v>180264622</v>
      </c>
      <c r="Q72" s="104">
        <f t="shared" si="22"/>
        <v>0.23741159125906755</v>
      </c>
      <c r="R72" s="85">
        <v>15803844</v>
      </c>
      <c r="S72" s="86">
        <v>47369033</v>
      </c>
      <c r="T72" s="86">
        <f t="shared" si="23"/>
        <v>63172877</v>
      </c>
      <c r="U72" s="104">
        <f t="shared" si="24"/>
        <v>0.0797912711453264</v>
      </c>
      <c r="V72" s="85">
        <v>24044789</v>
      </c>
      <c r="W72" s="86">
        <v>105838024</v>
      </c>
      <c r="X72" s="86">
        <f t="shared" si="25"/>
        <v>129882813</v>
      </c>
      <c r="Y72" s="104">
        <f t="shared" si="26"/>
        <v>0.16405006770865802</v>
      </c>
      <c r="Z72" s="85">
        <f t="shared" si="27"/>
        <v>274878710</v>
      </c>
      <c r="AA72" s="86">
        <f t="shared" si="28"/>
        <v>286684519</v>
      </c>
      <c r="AB72" s="86">
        <f t="shared" si="29"/>
        <v>561563229</v>
      </c>
      <c r="AC72" s="104">
        <f t="shared" si="30"/>
        <v>0.7092892709379695</v>
      </c>
      <c r="AD72" s="85">
        <v>23621332</v>
      </c>
      <c r="AE72" s="86">
        <v>79761938</v>
      </c>
      <c r="AF72" s="86">
        <f t="shared" si="31"/>
        <v>103383270</v>
      </c>
      <c r="AG72" s="86">
        <v>776047301</v>
      </c>
      <c r="AH72" s="86">
        <v>792246386</v>
      </c>
      <c r="AI72" s="87">
        <v>590930760</v>
      </c>
      <c r="AJ72" s="124">
        <f t="shared" si="32"/>
        <v>0.7458926546621066</v>
      </c>
      <c r="AK72" s="125">
        <f t="shared" si="33"/>
        <v>0.25632332001106173</v>
      </c>
    </row>
    <row r="73" spans="1:37" ht="16.5">
      <c r="A73" s="65"/>
      <c r="B73" s="66" t="s">
        <v>351</v>
      </c>
      <c r="C73" s="67"/>
      <c r="D73" s="88">
        <f>SUM(D68:D72)</f>
        <v>1346237457</v>
      </c>
      <c r="E73" s="89">
        <f>SUM(E68:E72)</f>
        <v>672182535</v>
      </c>
      <c r="F73" s="90">
        <f t="shared" si="17"/>
        <v>2018419992</v>
      </c>
      <c r="G73" s="88">
        <f>SUM(G68:G72)</f>
        <v>1416949436</v>
      </c>
      <c r="H73" s="89">
        <f>SUM(H68:H72)</f>
        <v>690571946</v>
      </c>
      <c r="I73" s="90">
        <f t="shared" si="18"/>
        <v>2107521382</v>
      </c>
      <c r="J73" s="88">
        <f>SUM(J68:J72)</f>
        <v>495239670</v>
      </c>
      <c r="K73" s="89">
        <f>SUM(K68:K72)</f>
        <v>71525504</v>
      </c>
      <c r="L73" s="89">
        <f t="shared" si="19"/>
        <v>566765174</v>
      </c>
      <c r="M73" s="105">
        <f t="shared" si="20"/>
        <v>0.2807964527929626</v>
      </c>
      <c r="N73" s="88">
        <f>SUM(N68:N72)</f>
        <v>328512035</v>
      </c>
      <c r="O73" s="89">
        <f>SUM(O68:O72)</f>
        <v>154781021</v>
      </c>
      <c r="P73" s="89">
        <f t="shared" si="21"/>
        <v>483293056</v>
      </c>
      <c r="Q73" s="105">
        <f t="shared" si="22"/>
        <v>0.23944127481670327</v>
      </c>
      <c r="R73" s="88">
        <f>SUM(R68:R72)</f>
        <v>220872145</v>
      </c>
      <c r="S73" s="89">
        <f>SUM(S68:S72)</f>
        <v>103012752</v>
      </c>
      <c r="T73" s="89">
        <f t="shared" si="23"/>
        <v>323884897</v>
      </c>
      <c r="U73" s="105">
        <f t="shared" si="24"/>
        <v>0.15368047971719226</v>
      </c>
      <c r="V73" s="88">
        <f>SUM(V68:V72)</f>
        <v>126262873</v>
      </c>
      <c r="W73" s="89">
        <f>SUM(W68:W72)</f>
        <v>214685909</v>
      </c>
      <c r="X73" s="89">
        <f t="shared" si="25"/>
        <v>340948782</v>
      </c>
      <c r="Y73" s="105">
        <f t="shared" si="26"/>
        <v>0.1617771401571479</v>
      </c>
      <c r="Z73" s="88">
        <f t="shared" si="27"/>
        <v>1170886723</v>
      </c>
      <c r="AA73" s="89">
        <f t="shared" si="28"/>
        <v>544005186</v>
      </c>
      <c r="AB73" s="89">
        <f t="shared" si="29"/>
        <v>1714891909</v>
      </c>
      <c r="AC73" s="105">
        <f t="shared" si="30"/>
        <v>0.8137008353256175</v>
      </c>
      <c r="AD73" s="88">
        <f>SUM(AD68:AD72)</f>
        <v>141600456</v>
      </c>
      <c r="AE73" s="89">
        <f>SUM(AE68:AE72)</f>
        <v>200216246</v>
      </c>
      <c r="AF73" s="89">
        <f t="shared" si="31"/>
        <v>341816702</v>
      </c>
      <c r="AG73" s="89">
        <f>SUM(AG68:AG72)</f>
        <v>1905782286</v>
      </c>
      <c r="AH73" s="89">
        <f>SUM(AH68:AH72)</f>
        <v>1957746364</v>
      </c>
      <c r="AI73" s="90">
        <f>SUM(AI68:AI72)</f>
        <v>1697182013</v>
      </c>
      <c r="AJ73" s="126">
        <f t="shared" si="32"/>
        <v>0.8669059711761518</v>
      </c>
      <c r="AK73" s="127">
        <f t="shared" si="33"/>
        <v>-0.0025391386521539383</v>
      </c>
    </row>
    <row r="74" spans="1:37" ht="16.5">
      <c r="A74" s="68"/>
      <c r="B74" s="69" t="s">
        <v>352</v>
      </c>
      <c r="C74" s="70"/>
      <c r="D74" s="91">
        <f>SUM(D9,D11:D15,D17:D24,D26:D29,D31:D35,D37:D40,D42:D47,D49:D53,D55:D60,D62:D66,D68:D72)</f>
        <v>62172519381</v>
      </c>
      <c r="E74" s="92">
        <f>SUM(E9,E11:E15,E17:E24,E26:E29,E31:E35,E37:E40,E42:E47,E49:E53,E55:E60,E62:E66,E68:E72)</f>
        <v>14164647351</v>
      </c>
      <c r="F74" s="93">
        <f t="shared" si="17"/>
        <v>76337166732</v>
      </c>
      <c r="G74" s="91">
        <f>SUM(G9,G11:G15,G17:G24,G26:G29,G31:G35,G37:G40,G42:G47,G49:G53,G55:G60,G62:G66,G68:G72)</f>
        <v>62498071340</v>
      </c>
      <c r="H74" s="92">
        <f>SUM(H9,H11:H15,H17:H24,H26:H29,H31:H35,H37:H40,H42:H47,H49:H53,H55:H60,H62:H66,H68:H72)</f>
        <v>14329788103</v>
      </c>
      <c r="I74" s="93">
        <f t="shared" si="18"/>
        <v>76827859443</v>
      </c>
      <c r="J74" s="91">
        <f>SUM(J9,J11:J15,J17:J24,J26:J29,J31:J35,J37:J40,J42:J47,J49:J53,J55:J60,J62:J66,J68:J72)</f>
        <v>17639505871</v>
      </c>
      <c r="K74" s="92">
        <f>SUM(K9,K11:K15,K17:K24,K26:K29,K31:K35,K37:K40,K42:K47,K49:K53,K55:K60,K62:K66,K68:K72)</f>
        <v>1698849884</v>
      </c>
      <c r="L74" s="92">
        <f t="shared" si="19"/>
        <v>19338355755</v>
      </c>
      <c r="M74" s="106">
        <f t="shared" si="20"/>
        <v>0.253328183149526</v>
      </c>
      <c r="N74" s="91">
        <f>SUM(N9,N11:N15,N17:N24,N26:N29,N31:N35,N37:N40,N42:N47,N49:N53,N55:N60,N62:N66,N68:N72)</f>
        <v>16712835381</v>
      </c>
      <c r="O74" s="92">
        <f>SUM(O9,O11:O15,O17:O24,O26:O29,O31:O35,O37:O40,O42:O47,O49:O53,O55:O60,O62:O66,O68:O72)</f>
        <v>2789394177</v>
      </c>
      <c r="P74" s="92">
        <f t="shared" si="21"/>
        <v>19502229558</v>
      </c>
      <c r="Q74" s="106">
        <f t="shared" si="22"/>
        <v>0.2554748937233585</v>
      </c>
      <c r="R74" s="91">
        <f>SUM(R9,R11:R15,R17:R24,R26:R29,R31:R35,R37:R40,R42:R47,R49:R53,R55:R60,R62:R66,R68:R72)</f>
        <v>15700925081</v>
      </c>
      <c r="S74" s="92">
        <f>SUM(S9,S11:S15,S17:S24,S26:S29,S31:S35,S37:S40,S42:S47,S49:S53,S55:S60,S62:S66,S68:S72)</f>
        <v>2109577281</v>
      </c>
      <c r="T74" s="92">
        <f t="shared" si="23"/>
        <v>17810502362</v>
      </c>
      <c r="U74" s="106">
        <f t="shared" si="24"/>
        <v>0.2318234881347168</v>
      </c>
      <c r="V74" s="91">
        <f>SUM(V9,V11:V15,V17:V24,V26:V29,V31:V35,V37:V40,V42:V47,V49:V53,V55:V60,V62:V66,V68:V72)</f>
        <v>11635306245</v>
      </c>
      <c r="W74" s="92">
        <f>SUM(W9,W11:W15,W17:W24,W26:W29,W31:W35,W37:W40,W42:W47,W49:W53,W55:W60,W62:W66,W68:W72)</f>
        <v>3797869637</v>
      </c>
      <c r="X74" s="92">
        <f t="shared" si="25"/>
        <v>15433175882</v>
      </c>
      <c r="Y74" s="106">
        <f t="shared" si="26"/>
        <v>0.20087994112930033</v>
      </c>
      <c r="Z74" s="91">
        <f t="shared" si="27"/>
        <v>61688572578</v>
      </c>
      <c r="AA74" s="92">
        <f t="shared" si="28"/>
        <v>10395690979</v>
      </c>
      <c r="AB74" s="92">
        <f t="shared" si="29"/>
        <v>72084263557</v>
      </c>
      <c r="AC74" s="106">
        <f t="shared" si="30"/>
        <v>0.9382568260994001</v>
      </c>
      <c r="AD74" s="91">
        <f>SUM(AD9,AD11:AD15,AD17:AD24,AD26:AD29,AD31:AD35,AD37:AD40,AD42:AD47,AD49:AD53,AD55:AD60,AD62:AD66,AD68:AD72)</f>
        <v>11819393267</v>
      </c>
      <c r="AE74" s="92">
        <f>SUM(AE9,AE11:AE15,AE17:AE24,AE26:AE29,AE31:AE35,AE37:AE40,AE42:AE47,AE49:AE53,AE55:AE60,AE62:AE66,AE68:AE72)</f>
        <v>3535511299</v>
      </c>
      <c r="AF74" s="92">
        <f t="shared" si="31"/>
        <v>15354904566</v>
      </c>
      <c r="AG74" s="92">
        <f>SUM(AG9,AG11:AG15,AG17:AG24,AG26:AG29,AG31:AG35,AG37:AG40,AG42:AG47,AG49:AG53,AG55:AG60,AG62:AG66,AG68:AG72)</f>
        <v>73376824885</v>
      </c>
      <c r="AH74" s="92">
        <f>SUM(AH9,AH11:AH15,AH17:AH24,AH26:AH29,AH31:AH35,AH37:AH40,AH42:AH47,AH49:AH53,AH55:AH60,AH62:AH66,AH68:AH72)</f>
        <v>72123534776</v>
      </c>
      <c r="AI74" s="93">
        <f>SUM(AI9,AI11:AI15,AI17:AI24,AI26:AI29,AI31:AI35,AI37:AI40,AI42:AI47,AI49:AI53,AI55:AI60,AI62:AI66,AI68:AI72)</f>
        <v>66639796525</v>
      </c>
      <c r="AJ74" s="128">
        <f t="shared" si="32"/>
        <v>0.9239674224505039</v>
      </c>
      <c r="AK74" s="129">
        <f t="shared" si="33"/>
        <v>0.0050974798093708085</v>
      </c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F26" sqref="F2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29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353</v>
      </c>
      <c r="C9" s="64" t="s">
        <v>354</v>
      </c>
      <c r="D9" s="85">
        <v>362571330</v>
      </c>
      <c r="E9" s="86">
        <v>100149350</v>
      </c>
      <c r="F9" s="87">
        <f>$D9+$E9</f>
        <v>462720680</v>
      </c>
      <c r="G9" s="85">
        <v>336397166</v>
      </c>
      <c r="H9" s="86">
        <v>74057078</v>
      </c>
      <c r="I9" s="87">
        <f>$G9+$H9</f>
        <v>410454244</v>
      </c>
      <c r="J9" s="85">
        <v>26880397</v>
      </c>
      <c r="K9" s="86">
        <v>8032768</v>
      </c>
      <c r="L9" s="86">
        <f>$J9+$K9</f>
        <v>34913165</v>
      </c>
      <c r="M9" s="104">
        <f>IF($F9=0,0,$L9/$F9)</f>
        <v>0.07545192274527258</v>
      </c>
      <c r="N9" s="85">
        <v>108090782</v>
      </c>
      <c r="O9" s="86">
        <v>18813228</v>
      </c>
      <c r="P9" s="86">
        <f>$N9+$O9</f>
        <v>126904010</v>
      </c>
      <c r="Q9" s="104">
        <f>IF($F9=0,0,$P9/$F9)</f>
        <v>0.2742561884201934</v>
      </c>
      <c r="R9" s="85">
        <v>89182948</v>
      </c>
      <c r="S9" s="86">
        <v>8064015</v>
      </c>
      <c r="T9" s="86">
        <f>$R9+$S9</f>
        <v>97246963</v>
      </c>
      <c r="U9" s="104">
        <f>IF($I9=0,0,$T9/$I9)</f>
        <v>0.23692522229103813</v>
      </c>
      <c r="V9" s="85">
        <v>19878425</v>
      </c>
      <c r="W9" s="86">
        <v>29137938</v>
      </c>
      <c r="X9" s="86">
        <f>$V9+$W9</f>
        <v>49016363</v>
      </c>
      <c r="Y9" s="104">
        <f>IF($I9=0,0,$X9/$I9)</f>
        <v>0.1194197982272538</v>
      </c>
      <c r="Z9" s="85">
        <f>$J9+$N9+$R9+$V9</f>
        <v>244032552</v>
      </c>
      <c r="AA9" s="86">
        <f>$K9+$O9+$S9+$W9</f>
        <v>64047949</v>
      </c>
      <c r="AB9" s="86">
        <f>$Z9+$AA9</f>
        <v>308080501</v>
      </c>
      <c r="AC9" s="104">
        <f>IF($I9=0,0,$AB9/$I9)</f>
        <v>0.7505842746262358</v>
      </c>
      <c r="AD9" s="85">
        <v>24887562</v>
      </c>
      <c r="AE9" s="86">
        <v>22445713</v>
      </c>
      <c r="AF9" s="86">
        <f>$AD9+$AE9</f>
        <v>47333275</v>
      </c>
      <c r="AG9" s="86">
        <v>415624527</v>
      </c>
      <c r="AH9" s="86">
        <v>471976044</v>
      </c>
      <c r="AI9" s="87">
        <v>462622906</v>
      </c>
      <c r="AJ9" s="124">
        <f>IF($AH9=0,0,$AI9/$AH9)</f>
        <v>0.9801830238655079</v>
      </c>
      <c r="AK9" s="125">
        <f>IF($AF9=0,0,(($X9/$AF9)-1))</f>
        <v>0.03555824100487448</v>
      </c>
    </row>
    <row r="10" spans="1:37" ht="12.75">
      <c r="A10" s="62" t="s">
        <v>97</v>
      </c>
      <c r="B10" s="63" t="s">
        <v>355</v>
      </c>
      <c r="C10" s="64" t="s">
        <v>356</v>
      </c>
      <c r="D10" s="85">
        <v>340264680</v>
      </c>
      <c r="E10" s="86">
        <v>179277319</v>
      </c>
      <c r="F10" s="87">
        <f aca="true" t="shared" si="0" ref="F10:F41">$D10+$E10</f>
        <v>519541999</v>
      </c>
      <c r="G10" s="85">
        <v>386681881</v>
      </c>
      <c r="H10" s="86">
        <v>193661406</v>
      </c>
      <c r="I10" s="87">
        <f aca="true" t="shared" si="1" ref="I10:I41">$G10+$H10</f>
        <v>580343287</v>
      </c>
      <c r="J10" s="85">
        <v>115042760</v>
      </c>
      <c r="K10" s="86">
        <v>65580059</v>
      </c>
      <c r="L10" s="86">
        <f aca="true" t="shared" si="2" ref="L10:L41">$J10+$K10</f>
        <v>180622819</v>
      </c>
      <c r="M10" s="104">
        <f aca="true" t="shared" si="3" ref="M10:M41">IF($F10=0,0,$L10/$F10)</f>
        <v>0.3476577819457479</v>
      </c>
      <c r="N10" s="85">
        <v>99755247</v>
      </c>
      <c r="O10" s="86">
        <v>19288317</v>
      </c>
      <c r="P10" s="86">
        <f aca="true" t="shared" si="4" ref="P10:P41">$N10+$O10</f>
        <v>119043564</v>
      </c>
      <c r="Q10" s="104">
        <f aca="true" t="shared" si="5" ref="Q10:Q41">IF($F10=0,0,$P10/$F10)</f>
        <v>0.2291317433992473</v>
      </c>
      <c r="R10" s="85">
        <v>88066760</v>
      </c>
      <c r="S10" s="86">
        <v>26029357</v>
      </c>
      <c r="T10" s="86">
        <f aca="true" t="shared" si="6" ref="T10:T41">$R10+$S10</f>
        <v>114096117</v>
      </c>
      <c r="U10" s="104">
        <f aca="true" t="shared" si="7" ref="U10:U41">IF($I10=0,0,$T10/$I10)</f>
        <v>0.19660108000870183</v>
      </c>
      <c r="V10" s="85">
        <v>18082184</v>
      </c>
      <c r="W10" s="86">
        <v>14852259</v>
      </c>
      <c r="X10" s="86">
        <f aca="true" t="shared" si="8" ref="X10:X41">$V10+$W10</f>
        <v>32934443</v>
      </c>
      <c r="Y10" s="104">
        <f aca="true" t="shared" si="9" ref="Y10:Y41">IF($I10=0,0,$X10/$I10)</f>
        <v>0.056749933595768465</v>
      </c>
      <c r="Z10" s="85">
        <f aca="true" t="shared" si="10" ref="Z10:Z41">$J10+$N10+$R10+$V10</f>
        <v>320946951</v>
      </c>
      <c r="AA10" s="86">
        <f aca="true" t="shared" si="11" ref="AA10:AA41">$K10+$O10+$S10+$W10</f>
        <v>125749992</v>
      </c>
      <c r="AB10" s="86">
        <f aca="true" t="shared" si="12" ref="AB10:AB41">$Z10+$AA10</f>
        <v>446696943</v>
      </c>
      <c r="AC10" s="104">
        <f aca="true" t="shared" si="13" ref="AC10:AC41">IF($I10=0,0,$AB10/$I10)</f>
        <v>0.7697115707310663</v>
      </c>
      <c r="AD10" s="85">
        <v>14085759</v>
      </c>
      <c r="AE10" s="86">
        <v>41799022</v>
      </c>
      <c r="AF10" s="86">
        <f aca="true" t="shared" si="14" ref="AF10:AF41">$AD10+$AE10</f>
        <v>55884781</v>
      </c>
      <c r="AG10" s="86">
        <v>440304406</v>
      </c>
      <c r="AH10" s="86">
        <v>482075038</v>
      </c>
      <c r="AI10" s="87">
        <v>431773063</v>
      </c>
      <c r="AJ10" s="124">
        <f aca="true" t="shared" si="15" ref="AJ10:AJ41">IF($AH10=0,0,$AI10/$AH10)</f>
        <v>0.8956553004513791</v>
      </c>
      <c r="AK10" s="125">
        <f aca="true" t="shared" si="16" ref="AK10:AK41">IF($AF10=0,0,(($X10/$AF10)-1))</f>
        <v>-0.41067241544706057</v>
      </c>
    </row>
    <row r="11" spans="1:37" ht="12.75">
      <c r="A11" s="62" t="s">
        <v>97</v>
      </c>
      <c r="B11" s="63" t="s">
        <v>357</v>
      </c>
      <c r="C11" s="64" t="s">
        <v>358</v>
      </c>
      <c r="D11" s="85">
        <v>1089088323</v>
      </c>
      <c r="E11" s="86">
        <v>195434251</v>
      </c>
      <c r="F11" s="87">
        <f t="shared" si="0"/>
        <v>1284522574</v>
      </c>
      <c r="G11" s="85">
        <v>1089224727</v>
      </c>
      <c r="H11" s="86">
        <v>153953018</v>
      </c>
      <c r="I11" s="87">
        <f t="shared" si="1"/>
        <v>1243177745</v>
      </c>
      <c r="J11" s="85">
        <v>349881150</v>
      </c>
      <c r="K11" s="86">
        <v>32251501</v>
      </c>
      <c r="L11" s="86">
        <f t="shared" si="2"/>
        <v>382132651</v>
      </c>
      <c r="M11" s="104">
        <f t="shared" si="3"/>
        <v>0.29749002371366656</v>
      </c>
      <c r="N11" s="85">
        <v>312039527</v>
      </c>
      <c r="O11" s="86">
        <v>17411740</v>
      </c>
      <c r="P11" s="86">
        <f t="shared" si="4"/>
        <v>329451267</v>
      </c>
      <c r="Q11" s="104">
        <f t="shared" si="5"/>
        <v>0.25647760005812087</v>
      </c>
      <c r="R11" s="85">
        <v>270615256</v>
      </c>
      <c r="S11" s="86">
        <v>19091092</v>
      </c>
      <c r="T11" s="86">
        <f t="shared" si="6"/>
        <v>289706348</v>
      </c>
      <c r="U11" s="104">
        <f t="shared" si="7"/>
        <v>0.23303694838906563</v>
      </c>
      <c r="V11" s="85">
        <v>163836994</v>
      </c>
      <c r="W11" s="86">
        <v>42235470</v>
      </c>
      <c r="X11" s="86">
        <f t="shared" si="8"/>
        <v>206072464</v>
      </c>
      <c r="Y11" s="104">
        <f t="shared" si="9"/>
        <v>0.16576267137085857</v>
      </c>
      <c r="Z11" s="85">
        <f t="shared" si="10"/>
        <v>1096372927</v>
      </c>
      <c r="AA11" s="86">
        <f t="shared" si="11"/>
        <v>110989803</v>
      </c>
      <c r="AB11" s="86">
        <f t="shared" si="12"/>
        <v>1207362730</v>
      </c>
      <c r="AC11" s="104">
        <f t="shared" si="13"/>
        <v>0.9711907527752598</v>
      </c>
      <c r="AD11" s="85">
        <v>165133642</v>
      </c>
      <c r="AE11" s="86">
        <v>12206231</v>
      </c>
      <c r="AF11" s="86">
        <f t="shared" si="14"/>
        <v>177339873</v>
      </c>
      <c r="AG11" s="86">
        <v>1199921340</v>
      </c>
      <c r="AH11" s="86">
        <v>1227957272</v>
      </c>
      <c r="AI11" s="87">
        <v>1130590384</v>
      </c>
      <c r="AJ11" s="124">
        <f t="shared" si="15"/>
        <v>0.9207082443174782</v>
      </c>
      <c r="AK11" s="125">
        <f t="shared" si="16"/>
        <v>0.1620199141565868</v>
      </c>
    </row>
    <row r="12" spans="1:37" ht="12.75">
      <c r="A12" s="62" t="s">
        <v>97</v>
      </c>
      <c r="B12" s="63" t="s">
        <v>359</v>
      </c>
      <c r="C12" s="64" t="s">
        <v>360</v>
      </c>
      <c r="D12" s="85">
        <v>514325852</v>
      </c>
      <c r="E12" s="86">
        <v>39917150</v>
      </c>
      <c r="F12" s="87">
        <f t="shared" si="0"/>
        <v>554243002</v>
      </c>
      <c r="G12" s="85">
        <v>515473481</v>
      </c>
      <c r="H12" s="86">
        <v>61111006</v>
      </c>
      <c r="I12" s="87">
        <f t="shared" si="1"/>
        <v>576584487</v>
      </c>
      <c r="J12" s="85">
        <v>125166876</v>
      </c>
      <c r="K12" s="86">
        <v>5511715</v>
      </c>
      <c r="L12" s="86">
        <f t="shared" si="2"/>
        <v>130678591</v>
      </c>
      <c r="M12" s="104">
        <f t="shared" si="3"/>
        <v>0.23577851326664112</v>
      </c>
      <c r="N12" s="85">
        <v>114960049</v>
      </c>
      <c r="O12" s="86">
        <v>10896343</v>
      </c>
      <c r="P12" s="86">
        <f t="shared" si="4"/>
        <v>125856392</v>
      </c>
      <c r="Q12" s="104">
        <f t="shared" si="5"/>
        <v>0.22707799926357933</v>
      </c>
      <c r="R12" s="85">
        <v>103199379</v>
      </c>
      <c r="S12" s="86">
        <v>6842354</v>
      </c>
      <c r="T12" s="86">
        <f t="shared" si="6"/>
        <v>110041733</v>
      </c>
      <c r="U12" s="104">
        <f t="shared" si="7"/>
        <v>0.19085101226457382</v>
      </c>
      <c r="V12" s="85">
        <v>73869764</v>
      </c>
      <c r="W12" s="86">
        <v>21774749</v>
      </c>
      <c r="X12" s="86">
        <f t="shared" si="8"/>
        <v>95644513</v>
      </c>
      <c r="Y12" s="104">
        <f t="shared" si="9"/>
        <v>0.1658811764042483</v>
      </c>
      <c r="Z12" s="85">
        <f t="shared" si="10"/>
        <v>417196068</v>
      </c>
      <c r="AA12" s="86">
        <f t="shared" si="11"/>
        <v>45025161</v>
      </c>
      <c r="AB12" s="86">
        <f t="shared" si="12"/>
        <v>462221229</v>
      </c>
      <c r="AC12" s="104">
        <f t="shared" si="13"/>
        <v>0.8016539456428352</v>
      </c>
      <c r="AD12" s="85">
        <v>72285281</v>
      </c>
      <c r="AE12" s="86">
        <v>15977908</v>
      </c>
      <c r="AF12" s="86">
        <f t="shared" si="14"/>
        <v>88263189</v>
      </c>
      <c r="AG12" s="86">
        <v>538790701</v>
      </c>
      <c r="AH12" s="86">
        <v>539572700</v>
      </c>
      <c r="AI12" s="87">
        <v>451831966</v>
      </c>
      <c r="AJ12" s="124">
        <f t="shared" si="15"/>
        <v>0.8373884853699974</v>
      </c>
      <c r="AK12" s="125">
        <f t="shared" si="16"/>
        <v>0.0836285668309582</v>
      </c>
    </row>
    <row r="13" spans="1:37" ht="12.75">
      <c r="A13" s="62" t="s">
        <v>97</v>
      </c>
      <c r="B13" s="63" t="s">
        <v>361</v>
      </c>
      <c r="C13" s="64" t="s">
        <v>362</v>
      </c>
      <c r="D13" s="85">
        <v>207005094</v>
      </c>
      <c r="E13" s="86">
        <v>102750150</v>
      </c>
      <c r="F13" s="87">
        <f t="shared" si="0"/>
        <v>309755244</v>
      </c>
      <c r="G13" s="85">
        <v>224465835</v>
      </c>
      <c r="H13" s="86">
        <v>106820133</v>
      </c>
      <c r="I13" s="87">
        <f t="shared" si="1"/>
        <v>331285968</v>
      </c>
      <c r="J13" s="85">
        <v>75295759</v>
      </c>
      <c r="K13" s="86">
        <v>16054525</v>
      </c>
      <c r="L13" s="86">
        <f t="shared" si="2"/>
        <v>91350284</v>
      </c>
      <c r="M13" s="104">
        <f t="shared" si="3"/>
        <v>0.29491117832374775</v>
      </c>
      <c r="N13" s="85">
        <v>68328663</v>
      </c>
      <c r="O13" s="86">
        <v>18720638</v>
      </c>
      <c r="P13" s="86">
        <f t="shared" si="4"/>
        <v>87049301</v>
      </c>
      <c r="Q13" s="104">
        <f t="shared" si="5"/>
        <v>0.28102607683374686</v>
      </c>
      <c r="R13" s="85">
        <v>35928325</v>
      </c>
      <c r="S13" s="86">
        <v>16781224</v>
      </c>
      <c r="T13" s="86">
        <f t="shared" si="6"/>
        <v>52709549</v>
      </c>
      <c r="U13" s="104">
        <f t="shared" si="7"/>
        <v>0.15910589065456585</v>
      </c>
      <c r="V13" s="85">
        <v>34483256</v>
      </c>
      <c r="W13" s="86">
        <v>22717975</v>
      </c>
      <c r="X13" s="86">
        <f t="shared" si="8"/>
        <v>57201231</v>
      </c>
      <c r="Y13" s="104">
        <f t="shared" si="9"/>
        <v>0.17266421317307348</v>
      </c>
      <c r="Z13" s="85">
        <f t="shared" si="10"/>
        <v>214036003</v>
      </c>
      <c r="AA13" s="86">
        <f t="shared" si="11"/>
        <v>74274362</v>
      </c>
      <c r="AB13" s="86">
        <f t="shared" si="12"/>
        <v>288310365</v>
      </c>
      <c r="AC13" s="104">
        <f t="shared" si="13"/>
        <v>0.8702764162954224</v>
      </c>
      <c r="AD13" s="85">
        <v>23016039</v>
      </c>
      <c r="AE13" s="86">
        <v>25323987</v>
      </c>
      <c r="AF13" s="86">
        <f t="shared" si="14"/>
        <v>48340026</v>
      </c>
      <c r="AG13" s="86">
        <v>272334792</v>
      </c>
      <c r="AH13" s="86">
        <v>291040540</v>
      </c>
      <c r="AI13" s="87">
        <v>278475141</v>
      </c>
      <c r="AJ13" s="124">
        <f t="shared" si="15"/>
        <v>0.9568259494021005</v>
      </c>
      <c r="AK13" s="125">
        <f t="shared" si="16"/>
        <v>0.18330989313079815</v>
      </c>
    </row>
    <row r="14" spans="1:37" ht="12.75">
      <c r="A14" s="62" t="s">
        <v>112</v>
      </c>
      <c r="B14" s="63" t="s">
        <v>363</v>
      </c>
      <c r="C14" s="64" t="s">
        <v>364</v>
      </c>
      <c r="D14" s="85">
        <v>1198627581</v>
      </c>
      <c r="E14" s="86">
        <v>581459000</v>
      </c>
      <c r="F14" s="87">
        <f t="shared" si="0"/>
        <v>1780086581</v>
      </c>
      <c r="G14" s="85">
        <v>1200197581</v>
      </c>
      <c r="H14" s="86">
        <v>722152890</v>
      </c>
      <c r="I14" s="87">
        <f t="shared" si="1"/>
        <v>1922350471</v>
      </c>
      <c r="J14" s="85">
        <v>410086935</v>
      </c>
      <c r="K14" s="86">
        <v>59080770</v>
      </c>
      <c r="L14" s="86">
        <f t="shared" si="2"/>
        <v>469167705</v>
      </c>
      <c r="M14" s="104">
        <f t="shared" si="3"/>
        <v>0.2635645423136865</v>
      </c>
      <c r="N14" s="85">
        <v>241099492</v>
      </c>
      <c r="O14" s="86">
        <v>206944476</v>
      </c>
      <c r="P14" s="86">
        <f t="shared" si="4"/>
        <v>448043968</v>
      </c>
      <c r="Q14" s="104">
        <f t="shared" si="5"/>
        <v>0.25169785154399743</v>
      </c>
      <c r="R14" s="85">
        <v>234795473</v>
      </c>
      <c r="S14" s="86">
        <v>85663035</v>
      </c>
      <c r="T14" s="86">
        <f t="shared" si="6"/>
        <v>320458508</v>
      </c>
      <c r="U14" s="104">
        <f t="shared" si="7"/>
        <v>0.1667013964593556</v>
      </c>
      <c r="V14" s="85">
        <v>6635429</v>
      </c>
      <c r="W14" s="86">
        <v>113423525</v>
      </c>
      <c r="X14" s="86">
        <f t="shared" si="8"/>
        <v>120058954</v>
      </c>
      <c r="Y14" s="104">
        <f t="shared" si="9"/>
        <v>0.062454248489634545</v>
      </c>
      <c r="Z14" s="85">
        <f t="shared" si="10"/>
        <v>892617329</v>
      </c>
      <c r="AA14" s="86">
        <f t="shared" si="11"/>
        <v>465111806</v>
      </c>
      <c r="AB14" s="86">
        <f t="shared" si="12"/>
        <v>1357729135</v>
      </c>
      <c r="AC14" s="104">
        <f t="shared" si="13"/>
        <v>0.7062859533067943</v>
      </c>
      <c r="AD14" s="85">
        <v>9807044</v>
      </c>
      <c r="AE14" s="86">
        <v>0</v>
      </c>
      <c r="AF14" s="86">
        <f t="shared" si="14"/>
        <v>9807044</v>
      </c>
      <c r="AG14" s="86">
        <v>1667193898</v>
      </c>
      <c r="AH14" s="86">
        <v>1671894432</v>
      </c>
      <c r="AI14" s="87">
        <v>1254457215</v>
      </c>
      <c r="AJ14" s="124">
        <f t="shared" si="15"/>
        <v>0.750320828271052</v>
      </c>
      <c r="AK14" s="125">
        <f t="shared" si="16"/>
        <v>11.242114341487609</v>
      </c>
    </row>
    <row r="15" spans="1:37" ht="16.5">
      <c r="A15" s="65"/>
      <c r="B15" s="66" t="s">
        <v>365</v>
      </c>
      <c r="C15" s="67"/>
      <c r="D15" s="88">
        <f>SUM(D9:D14)</f>
        <v>3711882860</v>
      </c>
      <c r="E15" s="89">
        <f>SUM(E9:E14)</f>
        <v>1198987220</v>
      </c>
      <c r="F15" s="90">
        <f t="shared" si="0"/>
        <v>4910870080</v>
      </c>
      <c r="G15" s="88">
        <f>SUM(G9:G14)</f>
        <v>3752440671</v>
      </c>
      <c r="H15" s="89">
        <f>SUM(H9:H14)</f>
        <v>1311755531</v>
      </c>
      <c r="I15" s="90">
        <f t="shared" si="1"/>
        <v>5064196202</v>
      </c>
      <c r="J15" s="88">
        <f>SUM(J9:J14)</f>
        <v>1102353877</v>
      </c>
      <c r="K15" s="89">
        <f>SUM(K9:K14)</f>
        <v>186511338</v>
      </c>
      <c r="L15" s="89">
        <f t="shared" si="2"/>
        <v>1288865215</v>
      </c>
      <c r="M15" s="105">
        <f t="shared" si="3"/>
        <v>0.2624514992259783</v>
      </c>
      <c r="N15" s="88">
        <f>SUM(N9:N14)</f>
        <v>944273760</v>
      </c>
      <c r="O15" s="89">
        <f>SUM(O9:O14)</f>
        <v>292074742</v>
      </c>
      <c r="P15" s="89">
        <f t="shared" si="4"/>
        <v>1236348502</v>
      </c>
      <c r="Q15" s="105">
        <f t="shared" si="5"/>
        <v>0.2517575260309065</v>
      </c>
      <c r="R15" s="88">
        <f>SUM(R9:R14)</f>
        <v>821788141</v>
      </c>
      <c r="S15" s="89">
        <f>SUM(S9:S14)</f>
        <v>162471077</v>
      </c>
      <c r="T15" s="89">
        <f t="shared" si="6"/>
        <v>984259218</v>
      </c>
      <c r="U15" s="105">
        <f t="shared" si="7"/>
        <v>0.19435645435919072</v>
      </c>
      <c r="V15" s="88">
        <f>SUM(V9:V14)</f>
        <v>316786052</v>
      </c>
      <c r="W15" s="89">
        <f>SUM(W9:W14)</f>
        <v>244141916</v>
      </c>
      <c r="X15" s="89">
        <f t="shared" si="8"/>
        <v>560927968</v>
      </c>
      <c r="Y15" s="105">
        <f t="shared" si="9"/>
        <v>0.11076347472052388</v>
      </c>
      <c r="Z15" s="88">
        <f t="shared" si="10"/>
        <v>3185201830</v>
      </c>
      <c r="AA15" s="89">
        <f t="shared" si="11"/>
        <v>885199073</v>
      </c>
      <c r="AB15" s="89">
        <f t="shared" si="12"/>
        <v>4070400903</v>
      </c>
      <c r="AC15" s="105">
        <f t="shared" si="13"/>
        <v>0.803760506236405</v>
      </c>
      <c r="AD15" s="88">
        <f>SUM(AD9:AD14)</f>
        <v>309215327</v>
      </c>
      <c r="AE15" s="89">
        <f>SUM(AE9:AE14)</f>
        <v>117752861</v>
      </c>
      <c r="AF15" s="89">
        <f t="shared" si="14"/>
        <v>426968188</v>
      </c>
      <c r="AG15" s="89">
        <f>SUM(AG9:AG14)</f>
        <v>4534169664</v>
      </c>
      <c r="AH15" s="89">
        <f>SUM(AH9:AH14)</f>
        <v>4684516026</v>
      </c>
      <c r="AI15" s="90">
        <f>SUM(AI9:AI14)</f>
        <v>4009750675</v>
      </c>
      <c r="AJ15" s="126">
        <f t="shared" si="15"/>
        <v>0.8559583642675321</v>
      </c>
      <c r="AK15" s="127">
        <f t="shared" si="16"/>
        <v>0.3137465126558796</v>
      </c>
    </row>
    <row r="16" spans="1:37" ht="12.75">
      <c r="A16" s="62" t="s">
        <v>97</v>
      </c>
      <c r="B16" s="63" t="s">
        <v>366</v>
      </c>
      <c r="C16" s="64" t="s">
        <v>367</v>
      </c>
      <c r="D16" s="85">
        <v>286676000</v>
      </c>
      <c r="E16" s="86">
        <v>43492000</v>
      </c>
      <c r="F16" s="87">
        <f t="shared" si="0"/>
        <v>330168000</v>
      </c>
      <c r="G16" s="85">
        <v>359916000</v>
      </c>
      <c r="H16" s="86">
        <v>34992000</v>
      </c>
      <c r="I16" s="87">
        <f t="shared" si="1"/>
        <v>394908000</v>
      </c>
      <c r="J16" s="85">
        <v>90233085</v>
      </c>
      <c r="K16" s="86">
        <v>2208331</v>
      </c>
      <c r="L16" s="86">
        <f t="shared" si="2"/>
        <v>92441416</v>
      </c>
      <c r="M16" s="104">
        <f t="shared" si="3"/>
        <v>0.27998296624748614</v>
      </c>
      <c r="N16" s="85">
        <v>81620922</v>
      </c>
      <c r="O16" s="86">
        <v>5158748</v>
      </c>
      <c r="P16" s="86">
        <f t="shared" si="4"/>
        <v>86779670</v>
      </c>
      <c r="Q16" s="104">
        <f t="shared" si="5"/>
        <v>0.2628348901165467</v>
      </c>
      <c r="R16" s="85">
        <v>35417891</v>
      </c>
      <c r="S16" s="86">
        <v>1479826</v>
      </c>
      <c r="T16" s="86">
        <f t="shared" si="6"/>
        <v>36897717</v>
      </c>
      <c r="U16" s="104">
        <f t="shared" si="7"/>
        <v>0.09343370354614239</v>
      </c>
      <c r="V16" s="85">
        <v>33601316</v>
      </c>
      <c r="W16" s="86">
        <v>10888042</v>
      </c>
      <c r="X16" s="86">
        <f t="shared" si="8"/>
        <v>44489358</v>
      </c>
      <c r="Y16" s="104">
        <f t="shared" si="9"/>
        <v>0.11265752529703121</v>
      </c>
      <c r="Z16" s="85">
        <f t="shared" si="10"/>
        <v>240873214</v>
      </c>
      <c r="AA16" s="86">
        <f t="shared" si="11"/>
        <v>19734947</v>
      </c>
      <c r="AB16" s="86">
        <f t="shared" si="12"/>
        <v>260608161</v>
      </c>
      <c r="AC16" s="104">
        <f t="shared" si="13"/>
        <v>0.659921199367954</v>
      </c>
      <c r="AD16" s="85">
        <v>32811293</v>
      </c>
      <c r="AE16" s="86">
        <v>261624</v>
      </c>
      <c r="AF16" s="86">
        <f t="shared" si="14"/>
        <v>33072917</v>
      </c>
      <c r="AG16" s="86">
        <v>343533000</v>
      </c>
      <c r="AH16" s="86">
        <v>367189000</v>
      </c>
      <c r="AI16" s="87">
        <v>255394786</v>
      </c>
      <c r="AJ16" s="124">
        <f t="shared" si="15"/>
        <v>0.6955404056221728</v>
      </c>
      <c r="AK16" s="125">
        <f t="shared" si="16"/>
        <v>0.3451900236075336</v>
      </c>
    </row>
    <row r="17" spans="1:37" ht="12.75">
      <c r="A17" s="62" t="s">
        <v>97</v>
      </c>
      <c r="B17" s="63" t="s">
        <v>368</v>
      </c>
      <c r="C17" s="64" t="s">
        <v>369</v>
      </c>
      <c r="D17" s="85">
        <v>706906939</v>
      </c>
      <c r="E17" s="86">
        <v>201978279</v>
      </c>
      <c r="F17" s="87">
        <f t="shared" si="0"/>
        <v>908885218</v>
      </c>
      <c r="G17" s="85">
        <v>843688340</v>
      </c>
      <c r="H17" s="86">
        <v>172671779</v>
      </c>
      <c r="I17" s="87">
        <f t="shared" si="1"/>
        <v>1016360119</v>
      </c>
      <c r="J17" s="85">
        <v>62255446</v>
      </c>
      <c r="K17" s="86">
        <v>18996574</v>
      </c>
      <c r="L17" s="86">
        <f t="shared" si="2"/>
        <v>81252020</v>
      </c>
      <c r="M17" s="104">
        <f t="shared" si="3"/>
        <v>0.0893974490847094</v>
      </c>
      <c r="N17" s="85">
        <v>176784254</v>
      </c>
      <c r="O17" s="86">
        <v>26754226</v>
      </c>
      <c r="P17" s="86">
        <f t="shared" si="4"/>
        <v>203538480</v>
      </c>
      <c r="Q17" s="104">
        <f t="shared" si="5"/>
        <v>0.22394299738737747</v>
      </c>
      <c r="R17" s="85">
        <v>187760308</v>
      </c>
      <c r="S17" s="86">
        <v>22963290</v>
      </c>
      <c r="T17" s="86">
        <f t="shared" si="6"/>
        <v>210723598</v>
      </c>
      <c r="U17" s="104">
        <f t="shared" si="7"/>
        <v>0.2073316278951713</v>
      </c>
      <c r="V17" s="85">
        <v>57764879</v>
      </c>
      <c r="W17" s="86">
        <v>62813664</v>
      </c>
      <c r="X17" s="86">
        <f t="shared" si="8"/>
        <v>120578543</v>
      </c>
      <c r="Y17" s="104">
        <f t="shared" si="9"/>
        <v>0.11863761746047023</v>
      </c>
      <c r="Z17" s="85">
        <f t="shared" si="10"/>
        <v>484564887</v>
      </c>
      <c r="AA17" s="86">
        <f t="shared" si="11"/>
        <v>131527754</v>
      </c>
      <c r="AB17" s="86">
        <f t="shared" si="12"/>
        <v>616092641</v>
      </c>
      <c r="AC17" s="104">
        <f t="shared" si="13"/>
        <v>0.6061755370785067</v>
      </c>
      <c r="AD17" s="85">
        <v>90415383</v>
      </c>
      <c r="AE17" s="86">
        <v>42108980</v>
      </c>
      <c r="AF17" s="86">
        <f t="shared" si="14"/>
        <v>132524363</v>
      </c>
      <c r="AG17" s="86">
        <v>1034829721</v>
      </c>
      <c r="AH17" s="86">
        <v>930260719</v>
      </c>
      <c r="AI17" s="87">
        <v>556839346</v>
      </c>
      <c r="AJ17" s="124">
        <f t="shared" si="15"/>
        <v>0.598584176056132</v>
      </c>
      <c r="AK17" s="125">
        <f t="shared" si="16"/>
        <v>-0.0901405577780442</v>
      </c>
    </row>
    <row r="18" spans="1:37" ht="12.75">
      <c r="A18" s="62" t="s">
        <v>97</v>
      </c>
      <c r="B18" s="63" t="s">
        <v>370</v>
      </c>
      <c r="C18" s="64" t="s">
        <v>371</v>
      </c>
      <c r="D18" s="85">
        <v>836001174</v>
      </c>
      <c r="E18" s="86">
        <v>162639000</v>
      </c>
      <c r="F18" s="87">
        <f t="shared" si="0"/>
        <v>998640174</v>
      </c>
      <c r="G18" s="85">
        <v>843336706</v>
      </c>
      <c r="H18" s="86">
        <v>148048085</v>
      </c>
      <c r="I18" s="87">
        <f t="shared" si="1"/>
        <v>991384791</v>
      </c>
      <c r="J18" s="85">
        <v>231051440</v>
      </c>
      <c r="K18" s="86">
        <v>23716825</v>
      </c>
      <c r="L18" s="86">
        <f t="shared" si="2"/>
        <v>254768265</v>
      </c>
      <c r="M18" s="104">
        <f t="shared" si="3"/>
        <v>0.25511517725102056</v>
      </c>
      <c r="N18" s="85">
        <v>218676121</v>
      </c>
      <c r="O18" s="86">
        <v>26150461</v>
      </c>
      <c r="P18" s="86">
        <f t="shared" si="4"/>
        <v>244826582</v>
      </c>
      <c r="Q18" s="104">
        <f t="shared" si="5"/>
        <v>0.2451599568835291</v>
      </c>
      <c r="R18" s="85">
        <v>212477928</v>
      </c>
      <c r="S18" s="86">
        <v>28620615</v>
      </c>
      <c r="T18" s="86">
        <f t="shared" si="6"/>
        <v>241098543</v>
      </c>
      <c r="U18" s="104">
        <f t="shared" si="7"/>
        <v>0.2431937076186193</v>
      </c>
      <c r="V18" s="85">
        <v>43115089</v>
      </c>
      <c r="W18" s="86">
        <v>65414384</v>
      </c>
      <c r="X18" s="86">
        <f t="shared" si="8"/>
        <v>108529473</v>
      </c>
      <c r="Y18" s="104">
        <f t="shared" si="9"/>
        <v>0.10947260234901061</v>
      </c>
      <c r="Z18" s="85">
        <f t="shared" si="10"/>
        <v>705320578</v>
      </c>
      <c r="AA18" s="86">
        <f t="shared" si="11"/>
        <v>143902285</v>
      </c>
      <c r="AB18" s="86">
        <f t="shared" si="12"/>
        <v>849222863</v>
      </c>
      <c r="AC18" s="104">
        <f t="shared" si="13"/>
        <v>0.8566026740670465</v>
      </c>
      <c r="AD18" s="85">
        <v>54874657</v>
      </c>
      <c r="AE18" s="86">
        <v>44108273</v>
      </c>
      <c r="AF18" s="86">
        <f t="shared" si="14"/>
        <v>98982930</v>
      </c>
      <c r="AG18" s="86">
        <v>967011128</v>
      </c>
      <c r="AH18" s="86">
        <v>1024943525</v>
      </c>
      <c r="AI18" s="87">
        <v>835743940</v>
      </c>
      <c r="AJ18" s="124">
        <f t="shared" si="15"/>
        <v>0.8154048682828646</v>
      </c>
      <c r="AK18" s="125">
        <f t="shared" si="16"/>
        <v>0.09644635696276116</v>
      </c>
    </row>
    <row r="19" spans="1:37" ht="12.75">
      <c r="A19" s="62" t="s">
        <v>97</v>
      </c>
      <c r="B19" s="63" t="s">
        <v>372</v>
      </c>
      <c r="C19" s="64" t="s">
        <v>373</v>
      </c>
      <c r="D19" s="85">
        <v>368259775</v>
      </c>
      <c r="E19" s="86">
        <v>210294362</v>
      </c>
      <c r="F19" s="87">
        <f t="shared" si="0"/>
        <v>578554137</v>
      </c>
      <c r="G19" s="85">
        <v>371078580</v>
      </c>
      <c r="H19" s="86">
        <v>189764467</v>
      </c>
      <c r="I19" s="87">
        <f t="shared" si="1"/>
        <v>560843047</v>
      </c>
      <c r="J19" s="85">
        <v>155023027</v>
      </c>
      <c r="K19" s="86">
        <v>16462128</v>
      </c>
      <c r="L19" s="86">
        <f t="shared" si="2"/>
        <v>171485155</v>
      </c>
      <c r="M19" s="104">
        <f t="shared" si="3"/>
        <v>0.2964029535580004</v>
      </c>
      <c r="N19" s="85">
        <v>106430058</v>
      </c>
      <c r="O19" s="86">
        <v>43719685</v>
      </c>
      <c r="P19" s="86">
        <f t="shared" si="4"/>
        <v>150149743</v>
      </c>
      <c r="Q19" s="104">
        <f t="shared" si="5"/>
        <v>0.2595258306829807</v>
      </c>
      <c r="R19" s="85">
        <v>134900585</v>
      </c>
      <c r="S19" s="86">
        <v>35417682</v>
      </c>
      <c r="T19" s="86">
        <f t="shared" si="6"/>
        <v>170318267</v>
      </c>
      <c r="U19" s="104">
        <f t="shared" si="7"/>
        <v>0.3036825862619636</v>
      </c>
      <c r="V19" s="85">
        <v>96517058</v>
      </c>
      <c r="W19" s="86">
        <v>79213833</v>
      </c>
      <c r="X19" s="86">
        <f t="shared" si="8"/>
        <v>175730891</v>
      </c>
      <c r="Y19" s="104">
        <f t="shared" si="9"/>
        <v>0.3133334574441109</v>
      </c>
      <c r="Z19" s="85">
        <f t="shared" si="10"/>
        <v>492870728</v>
      </c>
      <c r="AA19" s="86">
        <f t="shared" si="11"/>
        <v>174813328</v>
      </c>
      <c r="AB19" s="86">
        <f t="shared" si="12"/>
        <v>667684056</v>
      </c>
      <c r="AC19" s="104">
        <f t="shared" si="13"/>
        <v>1.1905007284506819</v>
      </c>
      <c r="AD19" s="85">
        <v>2926399</v>
      </c>
      <c r="AE19" s="86">
        <v>0</v>
      </c>
      <c r="AF19" s="86">
        <f t="shared" si="14"/>
        <v>2926399</v>
      </c>
      <c r="AG19" s="86">
        <v>476251000</v>
      </c>
      <c r="AH19" s="86">
        <v>528069999</v>
      </c>
      <c r="AI19" s="87">
        <v>297271033</v>
      </c>
      <c r="AJ19" s="124">
        <f t="shared" si="15"/>
        <v>0.5629386891187507</v>
      </c>
      <c r="AK19" s="125">
        <f t="shared" si="16"/>
        <v>59.05021564045094</v>
      </c>
    </row>
    <row r="20" spans="1:37" ht="12.75">
      <c r="A20" s="62" t="s">
        <v>112</v>
      </c>
      <c r="B20" s="63" t="s">
        <v>374</v>
      </c>
      <c r="C20" s="64" t="s">
        <v>375</v>
      </c>
      <c r="D20" s="85">
        <v>1081458581</v>
      </c>
      <c r="E20" s="86">
        <v>644158330</v>
      </c>
      <c r="F20" s="87">
        <f t="shared" si="0"/>
        <v>1725616911</v>
      </c>
      <c r="G20" s="85">
        <v>1084037564</v>
      </c>
      <c r="H20" s="86">
        <v>664106336</v>
      </c>
      <c r="I20" s="87">
        <f t="shared" si="1"/>
        <v>1748143900</v>
      </c>
      <c r="J20" s="85">
        <v>129412595</v>
      </c>
      <c r="K20" s="86">
        <v>129652556</v>
      </c>
      <c r="L20" s="86">
        <f t="shared" si="2"/>
        <v>259065151</v>
      </c>
      <c r="M20" s="104">
        <f t="shared" si="3"/>
        <v>0.15012900566086304</v>
      </c>
      <c r="N20" s="85">
        <v>68973558</v>
      </c>
      <c r="O20" s="86">
        <v>99824813</v>
      </c>
      <c r="P20" s="86">
        <f t="shared" si="4"/>
        <v>168798371</v>
      </c>
      <c r="Q20" s="104">
        <f t="shared" si="5"/>
        <v>0.09781914509761083</v>
      </c>
      <c r="R20" s="85">
        <v>108910350</v>
      </c>
      <c r="S20" s="86">
        <v>96130807</v>
      </c>
      <c r="T20" s="86">
        <f t="shared" si="6"/>
        <v>205041157</v>
      </c>
      <c r="U20" s="104">
        <f t="shared" si="7"/>
        <v>0.11729077737822384</v>
      </c>
      <c r="V20" s="85">
        <v>287194515</v>
      </c>
      <c r="W20" s="86">
        <v>166078212</v>
      </c>
      <c r="X20" s="86">
        <f t="shared" si="8"/>
        <v>453272727</v>
      </c>
      <c r="Y20" s="104">
        <f t="shared" si="9"/>
        <v>0.2592879951129881</v>
      </c>
      <c r="Z20" s="85">
        <f t="shared" si="10"/>
        <v>594491018</v>
      </c>
      <c r="AA20" s="86">
        <f t="shared" si="11"/>
        <v>491686388</v>
      </c>
      <c r="AB20" s="86">
        <f t="shared" si="12"/>
        <v>1086177406</v>
      </c>
      <c r="AC20" s="104">
        <f t="shared" si="13"/>
        <v>0.6213318056940278</v>
      </c>
      <c r="AD20" s="85">
        <v>100315129</v>
      </c>
      <c r="AE20" s="86">
        <v>160692663</v>
      </c>
      <c r="AF20" s="86">
        <f t="shared" si="14"/>
        <v>261007792</v>
      </c>
      <c r="AG20" s="86">
        <v>1535656415</v>
      </c>
      <c r="AH20" s="86">
        <v>1593296792</v>
      </c>
      <c r="AI20" s="87">
        <v>1473461180</v>
      </c>
      <c r="AJ20" s="124">
        <f t="shared" si="15"/>
        <v>0.924787639941473</v>
      </c>
      <c r="AK20" s="125">
        <f t="shared" si="16"/>
        <v>0.7366252690264512</v>
      </c>
    </row>
    <row r="21" spans="1:37" ht="16.5">
      <c r="A21" s="65"/>
      <c r="B21" s="66" t="s">
        <v>376</v>
      </c>
      <c r="C21" s="67"/>
      <c r="D21" s="88">
        <f>SUM(D16:D20)</f>
        <v>3279302469</v>
      </c>
      <c r="E21" s="89">
        <f>SUM(E16:E20)</f>
        <v>1262561971</v>
      </c>
      <c r="F21" s="90">
        <f t="shared" si="0"/>
        <v>4541864440</v>
      </c>
      <c r="G21" s="88">
        <f>SUM(G16:G20)</f>
        <v>3502057190</v>
      </c>
      <c r="H21" s="89">
        <f>SUM(H16:H20)</f>
        <v>1209582667</v>
      </c>
      <c r="I21" s="90">
        <f t="shared" si="1"/>
        <v>4711639857</v>
      </c>
      <c r="J21" s="88">
        <f>SUM(J16:J20)</f>
        <v>667975593</v>
      </c>
      <c r="K21" s="89">
        <f>SUM(K16:K20)</f>
        <v>191036414</v>
      </c>
      <c r="L21" s="89">
        <f t="shared" si="2"/>
        <v>859012007</v>
      </c>
      <c r="M21" s="105">
        <f t="shared" si="3"/>
        <v>0.18913202239915378</v>
      </c>
      <c r="N21" s="88">
        <f>SUM(N16:N20)</f>
        <v>652484913</v>
      </c>
      <c r="O21" s="89">
        <f>SUM(O16:O20)</f>
        <v>201607933</v>
      </c>
      <c r="P21" s="89">
        <f t="shared" si="4"/>
        <v>854092846</v>
      </c>
      <c r="Q21" s="105">
        <f t="shared" si="5"/>
        <v>0.18804895154466567</v>
      </c>
      <c r="R21" s="88">
        <f>SUM(R16:R20)</f>
        <v>679467062</v>
      </c>
      <c r="S21" s="89">
        <f>SUM(S16:S20)</f>
        <v>184612220</v>
      </c>
      <c r="T21" s="89">
        <f t="shared" si="6"/>
        <v>864079282</v>
      </c>
      <c r="U21" s="105">
        <f t="shared" si="7"/>
        <v>0.18339247230796996</v>
      </c>
      <c r="V21" s="88">
        <f>SUM(V16:V20)</f>
        <v>518192857</v>
      </c>
      <c r="W21" s="89">
        <f>SUM(W16:W20)</f>
        <v>384408135</v>
      </c>
      <c r="X21" s="89">
        <f t="shared" si="8"/>
        <v>902600992</v>
      </c>
      <c r="Y21" s="105">
        <f t="shared" si="9"/>
        <v>0.19156833276614332</v>
      </c>
      <c r="Z21" s="88">
        <f t="shared" si="10"/>
        <v>2518120425</v>
      </c>
      <c r="AA21" s="89">
        <f t="shared" si="11"/>
        <v>961664702</v>
      </c>
      <c r="AB21" s="89">
        <f t="shared" si="12"/>
        <v>3479785127</v>
      </c>
      <c r="AC21" s="105">
        <f t="shared" si="13"/>
        <v>0.7385507450935888</v>
      </c>
      <c r="AD21" s="88">
        <f>SUM(AD16:AD20)</f>
        <v>281342861</v>
      </c>
      <c r="AE21" s="89">
        <f>SUM(AE16:AE20)</f>
        <v>247171540</v>
      </c>
      <c r="AF21" s="89">
        <f t="shared" si="14"/>
        <v>528514401</v>
      </c>
      <c r="AG21" s="89">
        <f>SUM(AG16:AG20)</f>
        <v>4357281264</v>
      </c>
      <c r="AH21" s="89">
        <f>SUM(AH16:AH20)</f>
        <v>4443760035</v>
      </c>
      <c r="AI21" s="90">
        <f>SUM(AI16:AI20)</f>
        <v>3418710285</v>
      </c>
      <c r="AJ21" s="126">
        <f t="shared" si="15"/>
        <v>0.7693282846223716</v>
      </c>
      <c r="AK21" s="127">
        <f t="shared" si="16"/>
        <v>0.7078077537569312</v>
      </c>
    </row>
    <row r="22" spans="1:37" ht="12.75">
      <c r="A22" s="62" t="s">
        <v>97</v>
      </c>
      <c r="B22" s="63" t="s">
        <v>377</v>
      </c>
      <c r="C22" s="64" t="s">
        <v>378</v>
      </c>
      <c r="D22" s="85">
        <v>261695190</v>
      </c>
      <c r="E22" s="86">
        <v>60106650</v>
      </c>
      <c r="F22" s="87">
        <f t="shared" si="0"/>
        <v>321801840</v>
      </c>
      <c r="G22" s="85">
        <v>261695190</v>
      </c>
      <c r="H22" s="86">
        <v>55627650</v>
      </c>
      <c r="I22" s="87">
        <f t="shared" si="1"/>
        <v>317322840</v>
      </c>
      <c r="J22" s="85">
        <v>92394884</v>
      </c>
      <c r="K22" s="86">
        <v>3549398</v>
      </c>
      <c r="L22" s="86">
        <f t="shared" si="2"/>
        <v>95944282</v>
      </c>
      <c r="M22" s="104">
        <f t="shared" si="3"/>
        <v>0.29814708952565344</v>
      </c>
      <c r="N22" s="85">
        <v>63296641</v>
      </c>
      <c r="O22" s="86">
        <v>22365358</v>
      </c>
      <c r="P22" s="86">
        <f t="shared" si="4"/>
        <v>85661999</v>
      </c>
      <c r="Q22" s="104">
        <f t="shared" si="5"/>
        <v>0.2661948701101274</v>
      </c>
      <c r="R22" s="85">
        <v>119001898</v>
      </c>
      <c r="S22" s="86">
        <v>564544</v>
      </c>
      <c r="T22" s="86">
        <f t="shared" si="6"/>
        <v>119566442</v>
      </c>
      <c r="U22" s="104">
        <f t="shared" si="7"/>
        <v>0.37679746594981944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274693423</v>
      </c>
      <c r="AA22" s="86">
        <f t="shared" si="11"/>
        <v>26479300</v>
      </c>
      <c r="AB22" s="86">
        <f t="shared" si="12"/>
        <v>301172723</v>
      </c>
      <c r="AC22" s="104">
        <f t="shared" si="13"/>
        <v>0.9491050912061672</v>
      </c>
      <c r="AD22" s="85">
        <v>45686824</v>
      </c>
      <c r="AE22" s="86">
        <v>2912517</v>
      </c>
      <c r="AF22" s="86">
        <f t="shared" si="14"/>
        <v>48599341</v>
      </c>
      <c r="AG22" s="86">
        <v>338721496</v>
      </c>
      <c r="AH22" s="86">
        <v>337294020</v>
      </c>
      <c r="AI22" s="87">
        <v>290748393</v>
      </c>
      <c r="AJ22" s="124">
        <f t="shared" si="15"/>
        <v>0.8620028098926865</v>
      </c>
      <c r="AK22" s="125">
        <f t="shared" si="16"/>
        <v>-1</v>
      </c>
    </row>
    <row r="23" spans="1:37" ht="12.75">
      <c r="A23" s="62" t="s">
        <v>97</v>
      </c>
      <c r="B23" s="63" t="s">
        <v>379</v>
      </c>
      <c r="C23" s="64" t="s">
        <v>380</v>
      </c>
      <c r="D23" s="85">
        <v>200026634</v>
      </c>
      <c r="E23" s="86">
        <v>50437065</v>
      </c>
      <c r="F23" s="87">
        <f t="shared" si="0"/>
        <v>250463699</v>
      </c>
      <c r="G23" s="85">
        <v>213778622</v>
      </c>
      <c r="H23" s="86">
        <v>57386103</v>
      </c>
      <c r="I23" s="87">
        <f t="shared" si="1"/>
        <v>271164725</v>
      </c>
      <c r="J23" s="85">
        <v>64945024</v>
      </c>
      <c r="K23" s="86">
        <v>1439365</v>
      </c>
      <c r="L23" s="86">
        <f t="shared" si="2"/>
        <v>66384389</v>
      </c>
      <c r="M23" s="104">
        <f t="shared" si="3"/>
        <v>0.2650459498324346</v>
      </c>
      <c r="N23" s="85">
        <v>47936766</v>
      </c>
      <c r="O23" s="86">
        <v>29363158</v>
      </c>
      <c r="P23" s="86">
        <f t="shared" si="4"/>
        <v>77299924</v>
      </c>
      <c r="Q23" s="104">
        <f t="shared" si="5"/>
        <v>0.3086272554011909</v>
      </c>
      <c r="R23" s="85">
        <v>13445438</v>
      </c>
      <c r="S23" s="86">
        <v>15532206</v>
      </c>
      <c r="T23" s="86">
        <f t="shared" si="6"/>
        <v>28977644</v>
      </c>
      <c r="U23" s="104">
        <f t="shared" si="7"/>
        <v>0.10686361952130757</v>
      </c>
      <c r="V23" s="85">
        <v>3017897</v>
      </c>
      <c r="W23" s="86">
        <v>8534078</v>
      </c>
      <c r="X23" s="86">
        <f t="shared" si="8"/>
        <v>11551975</v>
      </c>
      <c r="Y23" s="104">
        <f t="shared" si="9"/>
        <v>0.04260131917969787</v>
      </c>
      <c r="Z23" s="85">
        <f t="shared" si="10"/>
        <v>129345125</v>
      </c>
      <c r="AA23" s="86">
        <f t="shared" si="11"/>
        <v>54868807</v>
      </c>
      <c r="AB23" s="86">
        <f t="shared" si="12"/>
        <v>184213932</v>
      </c>
      <c r="AC23" s="104">
        <f t="shared" si="13"/>
        <v>0.6793432737241173</v>
      </c>
      <c r="AD23" s="85">
        <v>70151812</v>
      </c>
      <c r="AE23" s="86">
        <v>7372791</v>
      </c>
      <c r="AF23" s="86">
        <f t="shared" si="14"/>
        <v>77524603</v>
      </c>
      <c r="AG23" s="86">
        <v>219491889</v>
      </c>
      <c r="AH23" s="86">
        <v>257902229</v>
      </c>
      <c r="AI23" s="87">
        <v>258601863</v>
      </c>
      <c r="AJ23" s="124">
        <f t="shared" si="15"/>
        <v>1.002712787720807</v>
      </c>
      <c r="AK23" s="125">
        <f t="shared" si="16"/>
        <v>-0.8509895626295565</v>
      </c>
    </row>
    <row r="24" spans="1:37" ht="12.75">
      <c r="A24" s="62" t="s">
        <v>97</v>
      </c>
      <c r="B24" s="63" t="s">
        <v>83</v>
      </c>
      <c r="C24" s="64" t="s">
        <v>84</v>
      </c>
      <c r="D24" s="85">
        <v>3634554000</v>
      </c>
      <c r="E24" s="86">
        <v>1912547000</v>
      </c>
      <c r="F24" s="87">
        <f t="shared" si="0"/>
        <v>5547101000</v>
      </c>
      <c r="G24" s="85">
        <v>3584947496</v>
      </c>
      <c r="H24" s="86">
        <v>1912547000</v>
      </c>
      <c r="I24" s="87">
        <f t="shared" si="1"/>
        <v>5497494496</v>
      </c>
      <c r="J24" s="85">
        <v>791237036</v>
      </c>
      <c r="K24" s="86">
        <v>198728057</v>
      </c>
      <c r="L24" s="86">
        <f t="shared" si="2"/>
        <v>989965093</v>
      </c>
      <c r="M24" s="104">
        <f t="shared" si="3"/>
        <v>0.17846530881626277</v>
      </c>
      <c r="N24" s="85">
        <v>749653491</v>
      </c>
      <c r="O24" s="86">
        <v>363835333</v>
      </c>
      <c r="P24" s="86">
        <f t="shared" si="4"/>
        <v>1113488824</v>
      </c>
      <c r="Q24" s="104">
        <f t="shared" si="5"/>
        <v>0.20073346852707388</v>
      </c>
      <c r="R24" s="85">
        <v>761481810</v>
      </c>
      <c r="S24" s="86">
        <v>238063782</v>
      </c>
      <c r="T24" s="86">
        <f t="shared" si="6"/>
        <v>999545592</v>
      </c>
      <c r="U24" s="104">
        <f t="shared" si="7"/>
        <v>0.18181838885464524</v>
      </c>
      <c r="V24" s="85">
        <v>847715735</v>
      </c>
      <c r="W24" s="86">
        <v>460792513</v>
      </c>
      <c r="X24" s="86">
        <f t="shared" si="8"/>
        <v>1308508248</v>
      </c>
      <c r="Y24" s="104">
        <f t="shared" si="9"/>
        <v>0.2380190192008516</v>
      </c>
      <c r="Z24" s="85">
        <f t="shared" si="10"/>
        <v>3150088072</v>
      </c>
      <c r="AA24" s="86">
        <f t="shared" si="11"/>
        <v>1261419685</v>
      </c>
      <c r="AB24" s="86">
        <f t="shared" si="12"/>
        <v>4411507757</v>
      </c>
      <c r="AC24" s="104">
        <f t="shared" si="13"/>
        <v>0.8024578760760618</v>
      </c>
      <c r="AD24" s="85">
        <v>754843361</v>
      </c>
      <c r="AE24" s="86">
        <v>293985343</v>
      </c>
      <c r="AF24" s="86">
        <f t="shared" si="14"/>
        <v>1048828704</v>
      </c>
      <c r="AG24" s="86">
        <v>4522380001</v>
      </c>
      <c r="AH24" s="86">
        <v>4593779684</v>
      </c>
      <c r="AI24" s="87">
        <v>3836050508</v>
      </c>
      <c r="AJ24" s="124">
        <f t="shared" si="15"/>
        <v>0.8350532180201962</v>
      </c>
      <c r="AK24" s="125">
        <f t="shared" si="16"/>
        <v>0.24759004307342058</v>
      </c>
    </row>
    <row r="25" spans="1:37" ht="12.75">
      <c r="A25" s="62" t="s">
        <v>97</v>
      </c>
      <c r="B25" s="63" t="s">
        <v>381</v>
      </c>
      <c r="C25" s="64" t="s">
        <v>382</v>
      </c>
      <c r="D25" s="85">
        <v>525625906</v>
      </c>
      <c r="E25" s="86">
        <v>209987850</v>
      </c>
      <c r="F25" s="87">
        <f t="shared" si="0"/>
        <v>735613756</v>
      </c>
      <c r="G25" s="85">
        <v>406060006</v>
      </c>
      <c r="H25" s="86">
        <v>118765123</v>
      </c>
      <c r="I25" s="87">
        <f t="shared" si="1"/>
        <v>524825129</v>
      </c>
      <c r="J25" s="85">
        <v>125700310</v>
      </c>
      <c r="K25" s="86">
        <v>7872058</v>
      </c>
      <c r="L25" s="86">
        <f t="shared" si="2"/>
        <v>133572368</v>
      </c>
      <c r="M25" s="104">
        <f t="shared" si="3"/>
        <v>0.18157948639557522</v>
      </c>
      <c r="N25" s="85">
        <v>12290843</v>
      </c>
      <c r="O25" s="86">
        <v>17352969</v>
      </c>
      <c r="P25" s="86">
        <f t="shared" si="4"/>
        <v>29643812</v>
      </c>
      <c r="Q25" s="104">
        <f t="shared" si="5"/>
        <v>0.04029806642169427</v>
      </c>
      <c r="R25" s="85">
        <v>80289004</v>
      </c>
      <c r="S25" s="86">
        <v>12170452</v>
      </c>
      <c r="T25" s="86">
        <f t="shared" si="6"/>
        <v>92459456</v>
      </c>
      <c r="U25" s="104">
        <f t="shared" si="7"/>
        <v>0.17617193021258706</v>
      </c>
      <c r="V25" s="85">
        <v>44537144</v>
      </c>
      <c r="W25" s="86">
        <v>13985725</v>
      </c>
      <c r="X25" s="86">
        <f t="shared" si="8"/>
        <v>58522869</v>
      </c>
      <c r="Y25" s="104">
        <f t="shared" si="9"/>
        <v>0.1115092737870789</v>
      </c>
      <c r="Z25" s="85">
        <f t="shared" si="10"/>
        <v>262817301</v>
      </c>
      <c r="AA25" s="86">
        <f t="shared" si="11"/>
        <v>51381204</v>
      </c>
      <c r="AB25" s="86">
        <f t="shared" si="12"/>
        <v>314198505</v>
      </c>
      <c r="AC25" s="104">
        <f t="shared" si="13"/>
        <v>0.5986727533391413</v>
      </c>
      <c r="AD25" s="85">
        <v>36793179</v>
      </c>
      <c r="AE25" s="86">
        <v>36152058</v>
      </c>
      <c r="AF25" s="86">
        <f t="shared" si="14"/>
        <v>72945237</v>
      </c>
      <c r="AG25" s="86">
        <v>700119468</v>
      </c>
      <c r="AH25" s="86">
        <v>687616351</v>
      </c>
      <c r="AI25" s="87">
        <v>381003850</v>
      </c>
      <c r="AJ25" s="124">
        <f t="shared" si="15"/>
        <v>0.5540936445823407</v>
      </c>
      <c r="AK25" s="125">
        <f t="shared" si="16"/>
        <v>-0.1977150063958254</v>
      </c>
    </row>
    <row r="26" spans="1:37" ht="12.75">
      <c r="A26" s="62" t="s">
        <v>112</v>
      </c>
      <c r="B26" s="63" t="s">
        <v>383</v>
      </c>
      <c r="C26" s="64" t="s">
        <v>384</v>
      </c>
      <c r="D26" s="85">
        <v>646384000</v>
      </c>
      <c r="E26" s="86">
        <v>251224000</v>
      </c>
      <c r="F26" s="87">
        <f t="shared" si="0"/>
        <v>897608000</v>
      </c>
      <c r="G26" s="85">
        <v>723993000</v>
      </c>
      <c r="H26" s="86">
        <v>367039000</v>
      </c>
      <c r="I26" s="87">
        <f t="shared" si="1"/>
        <v>1091032000</v>
      </c>
      <c r="J26" s="85">
        <v>244208806</v>
      </c>
      <c r="K26" s="86">
        <v>72139706</v>
      </c>
      <c r="L26" s="86">
        <f t="shared" si="2"/>
        <v>316348512</v>
      </c>
      <c r="M26" s="104">
        <f t="shared" si="3"/>
        <v>0.3524350406859119</v>
      </c>
      <c r="N26" s="85">
        <v>208091924</v>
      </c>
      <c r="O26" s="86">
        <v>87907901</v>
      </c>
      <c r="P26" s="86">
        <f t="shared" si="4"/>
        <v>295999825</v>
      </c>
      <c r="Q26" s="104">
        <f t="shared" si="5"/>
        <v>0.3297651368971756</v>
      </c>
      <c r="R26" s="85">
        <v>166477607</v>
      </c>
      <c r="S26" s="86">
        <v>63783597</v>
      </c>
      <c r="T26" s="86">
        <f t="shared" si="6"/>
        <v>230261204</v>
      </c>
      <c r="U26" s="104">
        <f t="shared" si="7"/>
        <v>0.21104899214688477</v>
      </c>
      <c r="V26" s="85">
        <v>26968288</v>
      </c>
      <c r="W26" s="86">
        <v>79069572</v>
      </c>
      <c r="X26" s="86">
        <f t="shared" si="8"/>
        <v>106037860</v>
      </c>
      <c r="Y26" s="104">
        <f t="shared" si="9"/>
        <v>0.09719042154583916</v>
      </c>
      <c r="Z26" s="85">
        <f t="shared" si="10"/>
        <v>645746625</v>
      </c>
      <c r="AA26" s="86">
        <f t="shared" si="11"/>
        <v>302900776</v>
      </c>
      <c r="AB26" s="86">
        <f t="shared" si="12"/>
        <v>948647401</v>
      </c>
      <c r="AC26" s="104">
        <f t="shared" si="13"/>
        <v>0.8694954877583793</v>
      </c>
      <c r="AD26" s="85">
        <v>75485135</v>
      </c>
      <c r="AE26" s="86">
        <v>107162731</v>
      </c>
      <c r="AF26" s="86">
        <f t="shared" si="14"/>
        <v>182647866</v>
      </c>
      <c r="AG26" s="86">
        <v>942014000</v>
      </c>
      <c r="AH26" s="86">
        <v>1035970000</v>
      </c>
      <c r="AI26" s="87">
        <v>927945943</v>
      </c>
      <c r="AJ26" s="124">
        <f t="shared" si="15"/>
        <v>0.8957266552120235</v>
      </c>
      <c r="AK26" s="125">
        <f t="shared" si="16"/>
        <v>-0.4194410133431288</v>
      </c>
    </row>
    <row r="27" spans="1:37" ht="16.5">
      <c r="A27" s="65"/>
      <c r="B27" s="66" t="s">
        <v>385</v>
      </c>
      <c r="C27" s="67"/>
      <c r="D27" s="88">
        <f>SUM(D22:D26)</f>
        <v>5268285730</v>
      </c>
      <c r="E27" s="89">
        <f>SUM(E22:E26)</f>
        <v>2484302565</v>
      </c>
      <c r="F27" s="90">
        <f t="shared" si="0"/>
        <v>7752588295</v>
      </c>
      <c r="G27" s="88">
        <f>SUM(G22:G26)</f>
        <v>5190474314</v>
      </c>
      <c r="H27" s="89">
        <f>SUM(H22:H26)</f>
        <v>2511364876</v>
      </c>
      <c r="I27" s="90">
        <f t="shared" si="1"/>
        <v>7701839190</v>
      </c>
      <c r="J27" s="88">
        <f>SUM(J22:J26)</f>
        <v>1318486060</v>
      </c>
      <c r="K27" s="89">
        <f>SUM(K22:K26)</f>
        <v>283728584</v>
      </c>
      <c r="L27" s="89">
        <f t="shared" si="2"/>
        <v>1602214644</v>
      </c>
      <c r="M27" s="105">
        <f t="shared" si="3"/>
        <v>0.20666835165661276</v>
      </c>
      <c r="N27" s="88">
        <f>SUM(N22:N26)</f>
        <v>1081269665</v>
      </c>
      <c r="O27" s="89">
        <f>SUM(O22:O26)</f>
        <v>520824719</v>
      </c>
      <c r="P27" s="89">
        <f t="shared" si="4"/>
        <v>1602094384</v>
      </c>
      <c r="Q27" s="105">
        <f t="shared" si="5"/>
        <v>0.20665283941793533</v>
      </c>
      <c r="R27" s="88">
        <f>SUM(R22:R26)</f>
        <v>1140695757</v>
      </c>
      <c r="S27" s="89">
        <f>SUM(S22:S26)</f>
        <v>330114581</v>
      </c>
      <c r="T27" s="89">
        <f t="shared" si="6"/>
        <v>1470810338</v>
      </c>
      <c r="U27" s="105">
        <f t="shared" si="7"/>
        <v>0.19096871561661366</v>
      </c>
      <c r="V27" s="88">
        <f>SUM(V22:V26)</f>
        <v>922239064</v>
      </c>
      <c r="W27" s="89">
        <f>SUM(W22:W26)</f>
        <v>562381888</v>
      </c>
      <c r="X27" s="89">
        <f t="shared" si="8"/>
        <v>1484620952</v>
      </c>
      <c r="Y27" s="105">
        <f t="shared" si="9"/>
        <v>0.1927618735441294</v>
      </c>
      <c r="Z27" s="88">
        <f t="shared" si="10"/>
        <v>4462690546</v>
      </c>
      <c r="AA27" s="89">
        <f t="shared" si="11"/>
        <v>1697049772</v>
      </c>
      <c r="AB27" s="89">
        <f t="shared" si="12"/>
        <v>6159740318</v>
      </c>
      <c r="AC27" s="105">
        <f t="shared" si="13"/>
        <v>0.7997752440738769</v>
      </c>
      <c r="AD27" s="88">
        <f>SUM(AD22:AD26)</f>
        <v>982960311</v>
      </c>
      <c r="AE27" s="89">
        <f>SUM(AE22:AE26)</f>
        <v>447585440</v>
      </c>
      <c r="AF27" s="89">
        <f t="shared" si="14"/>
        <v>1430545751</v>
      </c>
      <c r="AG27" s="89">
        <f>SUM(AG22:AG26)</f>
        <v>6722726854</v>
      </c>
      <c r="AH27" s="89">
        <f>SUM(AH22:AH26)</f>
        <v>6912562284</v>
      </c>
      <c r="AI27" s="90">
        <f>SUM(AI22:AI26)</f>
        <v>5694350557</v>
      </c>
      <c r="AJ27" s="126">
        <f t="shared" si="15"/>
        <v>0.8237684266773689</v>
      </c>
      <c r="AK27" s="127">
        <f t="shared" si="16"/>
        <v>0.0378003995763152</v>
      </c>
    </row>
    <row r="28" spans="1:37" ht="12.75">
      <c r="A28" s="62" t="s">
        <v>97</v>
      </c>
      <c r="B28" s="63" t="s">
        <v>386</v>
      </c>
      <c r="C28" s="64" t="s">
        <v>387</v>
      </c>
      <c r="D28" s="85">
        <v>332365726</v>
      </c>
      <c r="E28" s="86">
        <v>33612000</v>
      </c>
      <c r="F28" s="87">
        <f t="shared" si="0"/>
        <v>365977726</v>
      </c>
      <c r="G28" s="85">
        <v>331980029</v>
      </c>
      <c r="H28" s="86">
        <v>7956060</v>
      </c>
      <c r="I28" s="87">
        <f t="shared" si="1"/>
        <v>339936089</v>
      </c>
      <c r="J28" s="85">
        <v>65890353</v>
      </c>
      <c r="K28" s="86">
        <v>0</v>
      </c>
      <c r="L28" s="86">
        <f t="shared" si="2"/>
        <v>65890353</v>
      </c>
      <c r="M28" s="104">
        <f t="shared" si="3"/>
        <v>0.18003924369976548</v>
      </c>
      <c r="N28" s="85">
        <v>103382834</v>
      </c>
      <c r="O28" s="86">
        <v>0</v>
      </c>
      <c r="P28" s="86">
        <f t="shared" si="4"/>
        <v>103382834</v>
      </c>
      <c r="Q28" s="104">
        <f t="shared" si="5"/>
        <v>0.2824839509495176</v>
      </c>
      <c r="R28" s="85">
        <v>94607903</v>
      </c>
      <c r="S28" s="86">
        <v>0</v>
      </c>
      <c r="T28" s="86">
        <f t="shared" si="6"/>
        <v>94607903</v>
      </c>
      <c r="U28" s="104">
        <f t="shared" si="7"/>
        <v>0.2783108533086642</v>
      </c>
      <c r="V28" s="85">
        <v>28660482</v>
      </c>
      <c r="W28" s="86">
        <v>19784000</v>
      </c>
      <c r="X28" s="86">
        <f t="shared" si="8"/>
        <v>48444482</v>
      </c>
      <c r="Y28" s="104">
        <f t="shared" si="9"/>
        <v>0.14251055880095156</v>
      </c>
      <c r="Z28" s="85">
        <f t="shared" si="10"/>
        <v>292541572</v>
      </c>
      <c r="AA28" s="86">
        <f t="shared" si="11"/>
        <v>19784000</v>
      </c>
      <c r="AB28" s="86">
        <f t="shared" si="12"/>
        <v>312325572</v>
      </c>
      <c r="AC28" s="104">
        <f t="shared" si="13"/>
        <v>0.9187773293467526</v>
      </c>
      <c r="AD28" s="85">
        <v>26201742</v>
      </c>
      <c r="AE28" s="86">
        <v>0</v>
      </c>
      <c r="AF28" s="86">
        <f t="shared" si="14"/>
        <v>26201742</v>
      </c>
      <c r="AG28" s="86">
        <v>398763543</v>
      </c>
      <c r="AH28" s="86">
        <v>405288261</v>
      </c>
      <c r="AI28" s="87">
        <v>211905302</v>
      </c>
      <c r="AJ28" s="124">
        <f t="shared" si="15"/>
        <v>0.5228508259211584</v>
      </c>
      <c r="AK28" s="125">
        <f t="shared" si="16"/>
        <v>0.8489030996488707</v>
      </c>
    </row>
    <row r="29" spans="1:37" ht="12.75">
      <c r="A29" s="62" t="s">
        <v>97</v>
      </c>
      <c r="B29" s="63" t="s">
        <v>388</v>
      </c>
      <c r="C29" s="64" t="s">
        <v>389</v>
      </c>
      <c r="D29" s="85">
        <v>498015341</v>
      </c>
      <c r="E29" s="86">
        <v>56522997</v>
      </c>
      <c r="F29" s="87">
        <f t="shared" si="0"/>
        <v>554538338</v>
      </c>
      <c r="G29" s="85">
        <v>498015341</v>
      </c>
      <c r="H29" s="86">
        <v>56522997</v>
      </c>
      <c r="I29" s="87">
        <f t="shared" si="1"/>
        <v>554538338</v>
      </c>
      <c r="J29" s="85">
        <v>142765009</v>
      </c>
      <c r="K29" s="86">
        <v>18123851</v>
      </c>
      <c r="L29" s="86">
        <f t="shared" si="2"/>
        <v>160888860</v>
      </c>
      <c r="M29" s="104">
        <f t="shared" si="3"/>
        <v>0.2901311757456885</v>
      </c>
      <c r="N29" s="85">
        <v>151217190</v>
      </c>
      <c r="O29" s="86">
        <v>13306306</v>
      </c>
      <c r="P29" s="86">
        <f t="shared" si="4"/>
        <v>164523496</v>
      </c>
      <c r="Q29" s="104">
        <f t="shared" si="5"/>
        <v>0.29668552149770394</v>
      </c>
      <c r="R29" s="85">
        <v>128984205</v>
      </c>
      <c r="S29" s="86">
        <v>4068121</v>
      </c>
      <c r="T29" s="86">
        <f t="shared" si="6"/>
        <v>133052326</v>
      </c>
      <c r="U29" s="104">
        <f t="shared" si="7"/>
        <v>0.23993350302860394</v>
      </c>
      <c r="V29" s="85">
        <v>80786285</v>
      </c>
      <c r="W29" s="86">
        <v>16308955</v>
      </c>
      <c r="X29" s="86">
        <f t="shared" si="8"/>
        <v>97095240</v>
      </c>
      <c r="Y29" s="104">
        <f t="shared" si="9"/>
        <v>0.17509202402521717</v>
      </c>
      <c r="Z29" s="85">
        <f t="shared" si="10"/>
        <v>503752689</v>
      </c>
      <c r="AA29" s="86">
        <f t="shared" si="11"/>
        <v>51807233</v>
      </c>
      <c r="AB29" s="86">
        <f t="shared" si="12"/>
        <v>555559922</v>
      </c>
      <c r="AC29" s="104">
        <f t="shared" si="13"/>
        <v>1.0018422242972136</v>
      </c>
      <c r="AD29" s="85">
        <v>61273901</v>
      </c>
      <c r="AE29" s="86">
        <v>22180140</v>
      </c>
      <c r="AF29" s="86">
        <f t="shared" si="14"/>
        <v>83454041</v>
      </c>
      <c r="AG29" s="86">
        <v>567985002</v>
      </c>
      <c r="AH29" s="86">
        <v>587499000</v>
      </c>
      <c r="AI29" s="87">
        <v>492794774</v>
      </c>
      <c r="AJ29" s="124">
        <f t="shared" si="15"/>
        <v>0.8388010430656052</v>
      </c>
      <c r="AK29" s="125">
        <f t="shared" si="16"/>
        <v>0.16345762094372396</v>
      </c>
    </row>
    <row r="30" spans="1:37" ht="12.75">
      <c r="A30" s="62" t="s">
        <v>97</v>
      </c>
      <c r="B30" s="63" t="s">
        <v>390</v>
      </c>
      <c r="C30" s="64" t="s">
        <v>391</v>
      </c>
      <c r="D30" s="85">
        <v>413908068</v>
      </c>
      <c r="E30" s="86">
        <v>96366777</v>
      </c>
      <c r="F30" s="87">
        <f t="shared" si="0"/>
        <v>510274845</v>
      </c>
      <c r="G30" s="85">
        <v>413908104</v>
      </c>
      <c r="H30" s="86">
        <v>96366805</v>
      </c>
      <c r="I30" s="87">
        <f t="shared" si="1"/>
        <v>510274909</v>
      </c>
      <c r="J30" s="85">
        <v>92854090</v>
      </c>
      <c r="K30" s="86">
        <v>17561292</v>
      </c>
      <c r="L30" s="86">
        <f t="shared" si="2"/>
        <v>110415382</v>
      </c>
      <c r="M30" s="104">
        <f t="shared" si="3"/>
        <v>0.21638413706244916</v>
      </c>
      <c r="N30" s="85">
        <v>88863894</v>
      </c>
      <c r="O30" s="86">
        <v>26238173</v>
      </c>
      <c r="P30" s="86">
        <f t="shared" si="4"/>
        <v>115102067</v>
      </c>
      <c r="Q30" s="104">
        <f t="shared" si="5"/>
        <v>0.22556876578934631</v>
      </c>
      <c r="R30" s="85">
        <v>45667954</v>
      </c>
      <c r="S30" s="86">
        <v>19299576</v>
      </c>
      <c r="T30" s="86">
        <f t="shared" si="6"/>
        <v>64967530</v>
      </c>
      <c r="U30" s="104">
        <f t="shared" si="7"/>
        <v>0.12731868421145512</v>
      </c>
      <c r="V30" s="85">
        <v>0</v>
      </c>
      <c r="W30" s="86">
        <v>17255775</v>
      </c>
      <c r="X30" s="86">
        <f t="shared" si="8"/>
        <v>17255775</v>
      </c>
      <c r="Y30" s="104">
        <f t="shared" si="9"/>
        <v>0.033816624520724765</v>
      </c>
      <c r="Z30" s="85">
        <f t="shared" si="10"/>
        <v>227385938</v>
      </c>
      <c r="AA30" s="86">
        <f t="shared" si="11"/>
        <v>80354816</v>
      </c>
      <c r="AB30" s="86">
        <f t="shared" si="12"/>
        <v>307740754</v>
      </c>
      <c r="AC30" s="104">
        <f t="shared" si="13"/>
        <v>0.6030881561530983</v>
      </c>
      <c r="AD30" s="85">
        <v>11714249</v>
      </c>
      <c r="AE30" s="86">
        <v>6923175</v>
      </c>
      <c r="AF30" s="86">
        <f t="shared" si="14"/>
        <v>18637424</v>
      </c>
      <c r="AG30" s="86">
        <v>480588377</v>
      </c>
      <c r="AH30" s="86">
        <v>479515436</v>
      </c>
      <c r="AI30" s="87">
        <v>222220086</v>
      </c>
      <c r="AJ30" s="124">
        <f t="shared" si="15"/>
        <v>0.4634263452574236</v>
      </c>
      <c r="AK30" s="125">
        <f t="shared" si="16"/>
        <v>-0.07413304542516175</v>
      </c>
    </row>
    <row r="31" spans="1:37" ht="12.75">
      <c r="A31" s="62" t="s">
        <v>97</v>
      </c>
      <c r="B31" s="63" t="s">
        <v>392</v>
      </c>
      <c r="C31" s="64" t="s">
        <v>393</v>
      </c>
      <c r="D31" s="85">
        <v>954399531</v>
      </c>
      <c r="E31" s="86">
        <v>277416000</v>
      </c>
      <c r="F31" s="87">
        <f t="shared" si="0"/>
        <v>1231815531</v>
      </c>
      <c r="G31" s="85">
        <v>954399531</v>
      </c>
      <c r="H31" s="86">
        <v>312804949</v>
      </c>
      <c r="I31" s="87">
        <f t="shared" si="1"/>
        <v>1267204480</v>
      </c>
      <c r="J31" s="85">
        <v>352617876</v>
      </c>
      <c r="K31" s="86">
        <v>32983709</v>
      </c>
      <c r="L31" s="86">
        <f t="shared" si="2"/>
        <v>385601585</v>
      </c>
      <c r="M31" s="104">
        <f t="shared" si="3"/>
        <v>0.31303517068579645</v>
      </c>
      <c r="N31" s="85">
        <v>188542740</v>
      </c>
      <c r="O31" s="86">
        <v>89311290</v>
      </c>
      <c r="P31" s="86">
        <f t="shared" si="4"/>
        <v>277854030</v>
      </c>
      <c r="Q31" s="104">
        <f t="shared" si="5"/>
        <v>0.22556464260069473</v>
      </c>
      <c r="R31" s="85">
        <v>113127884</v>
      </c>
      <c r="S31" s="86">
        <v>78326714</v>
      </c>
      <c r="T31" s="86">
        <f t="shared" si="6"/>
        <v>191454598</v>
      </c>
      <c r="U31" s="104">
        <f t="shared" si="7"/>
        <v>0.15108421807347147</v>
      </c>
      <c r="V31" s="85">
        <v>188707152</v>
      </c>
      <c r="W31" s="86">
        <v>126249985</v>
      </c>
      <c r="X31" s="86">
        <f t="shared" si="8"/>
        <v>314957137</v>
      </c>
      <c r="Y31" s="104">
        <f t="shared" si="9"/>
        <v>0.248544841792226</v>
      </c>
      <c r="Z31" s="85">
        <f t="shared" si="10"/>
        <v>842995652</v>
      </c>
      <c r="AA31" s="86">
        <f t="shared" si="11"/>
        <v>326871698</v>
      </c>
      <c r="AB31" s="86">
        <f t="shared" si="12"/>
        <v>1169867350</v>
      </c>
      <c r="AC31" s="104">
        <f t="shared" si="13"/>
        <v>0.9231875111426374</v>
      </c>
      <c r="AD31" s="85">
        <v>98981216</v>
      </c>
      <c r="AE31" s="86">
        <v>84805133</v>
      </c>
      <c r="AF31" s="86">
        <f t="shared" si="14"/>
        <v>183786349</v>
      </c>
      <c r="AG31" s="86">
        <v>1371211523</v>
      </c>
      <c r="AH31" s="86">
        <v>1271237045</v>
      </c>
      <c r="AI31" s="87">
        <v>919704813</v>
      </c>
      <c r="AJ31" s="124">
        <f t="shared" si="15"/>
        <v>0.7234723190433772</v>
      </c>
      <c r="AK31" s="125">
        <f t="shared" si="16"/>
        <v>0.7137134434288153</v>
      </c>
    </row>
    <row r="32" spans="1:37" ht="12.75">
      <c r="A32" s="62" t="s">
        <v>97</v>
      </c>
      <c r="B32" s="63" t="s">
        <v>394</v>
      </c>
      <c r="C32" s="64" t="s">
        <v>395</v>
      </c>
      <c r="D32" s="85">
        <v>477748286</v>
      </c>
      <c r="E32" s="86">
        <v>160512940</v>
      </c>
      <c r="F32" s="87">
        <f t="shared" si="0"/>
        <v>638261226</v>
      </c>
      <c r="G32" s="85">
        <v>460300398</v>
      </c>
      <c r="H32" s="86">
        <v>106532250</v>
      </c>
      <c r="I32" s="87">
        <f t="shared" si="1"/>
        <v>566832648</v>
      </c>
      <c r="J32" s="85">
        <v>145276100</v>
      </c>
      <c r="K32" s="86">
        <v>4296787</v>
      </c>
      <c r="L32" s="86">
        <f t="shared" si="2"/>
        <v>149572887</v>
      </c>
      <c r="M32" s="104">
        <f t="shared" si="3"/>
        <v>0.23434431061616767</v>
      </c>
      <c r="N32" s="85">
        <v>117411508</v>
      </c>
      <c r="O32" s="86">
        <v>8826352</v>
      </c>
      <c r="P32" s="86">
        <f t="shared" si="4"/>
        <v>126237860</v>
      </c>
      <c r="Q32" s="104">
        <f t="shared" si="5"/>
        <v>0.19778400262716256</v>
      </c>
      <c r="R32" s="85">
        <v>111534880</v>
      </c>
      <c r="S32" s="86">
        <v>8252822</v>
      </c>
      <c r="T32" s="86">
        <f t="shared" si="6"/>
        <v>119787702</v>
      </c>
      <c r="U32" s="104">
        <f t="shared" si="7"/>
        <v>0.21132816259376788</v>
      </c>
      <c r="V32" s="85">
        <v>102080535</v>
      </c>
      <c r="W32" s="86">
        <v>26853195</v>
      </c>
      <c r="X32" s="86">
        <f t="shared" si="8"/>
        <v>128933730</v>
      </c>
      <c r="Y32" s="104">
        <f t="shared" si="9"/>
        <v>0.22746348583647566</v>
      </c>
      <c r="Z32" s="85">
        <f t="shared" si="10"/>
        <v>476303023</v>
      </c>
      <c r="AA32" s="86">
        <f t="shared" si="11"/>
        <v>48229156</v>
      </c>
      <c r="AB32" s="86">
        <f t="shared" si="12"/>
        <v>524532179</v>
      </c>
      <c r="AC32" s="104">
        <f t="shared" si="13"/>
        <v>0.9253739721075488</v>
      </c>
      <c r="AD32" s="85">
        <v>88321021</v>
      </c>
      <c r="AE32" s="86">
        <v>15684217</v>
      </c>
      <c r="AF32" s="86">
        <f t="shared" si="14"/>
        <v>104005238</v>
      </c>
      <c r="AG32" s="86">
        <v>587267013</v>
      </c>
      <c r="AH32" s="86">
        <v>587237643</v>
      </c>
      <c r="AI32" s="87">
        <v>459069152</v>
      </c>
      <c r="AJ32" s="124">
        <f t="shared" si="15"/>
        <v>0.7817434006014495</v>
      </c>
      <c r="AK32" s="125">
        <f t="shared" si="16"/>
        <v>0.23968496663600725</v>
      </c>
    </row>
    <row r="33" spans="1:37" ht="12.75">
      <c r="A33" s="62" t="s">
        <v>112</v>
      </c>
      <c r="B33" s="63" t="s">
        <v>396</v>
      </c>
      <c r="C33" s="64" t="s">
        <v>397</v>
      </c>
      <c r="D33" s="85">
        <v>138400871</v>
      </c>
      <c r="E33" s="86">
        <v>666000</v>
      </c>
      <c r="F33" s="87">
        <f t="shared" si="0"/>
        <v>139066871</v>
      </c>
      <c r="G33" s="85">
        <v>139490036</v>
      </c>
      <c r="H33" s="86">
        <v>1100000</v>
      </c>
      <c r="I33" s="87">
        <f t="shared" si="1"/>
        <v>140590036</v>
      </c>
      <c r="J33" s="85">
        <v>55470687</v>
      </c>
      <c r="K33" s="86">
        <v>0</v>
      </c>
      <c r="L33" s="86">
        <f t="shared" si="2"/>
        <v>55470687</v>
      </c>
      <c r="M33" s="104">
        <f t="shared" si="3"/>
        <v>0.39887779599211665</v>
      </c>
      <c r="N33" s="85">
        <v>42464989</v>
      </c>
      <c r="O33" s="86">
        <v>0</v>
      </c>
      <c r="P33" s="86">
        <f t="shared" si="4"/>
        <v>42464989</v>
      </c>
      <c r="Q33" s="104">
        <f t="shared" si="5"/>
        <v>0.3053566150920301</v>
      </c>
      <c r="R33" s="85">
        <v>34018052</v>
      </c>
      <c r="S33" s="86">
        <v>0</v>
      </c>
      <c r="T33" s="86">
        <f t="shared" si="6"/>
        <v>34018052</v>
      </c>
      <c r="U33" s="104">
        <f t="shared" si="7"/>
        <v>0.24196630833781135</v>
      </c>
      <c r="V33" s="85">
        <v>5928363</v>
      </c>
      <c r="W33" s="86">
        <v>30052816</v>
      </c>
      <c r="X33" s="86">
        <f t="shared" si="8"/>
        <v>35981179</v>
      </c>
      <c r="Y33" s="104">
        <f t="shared" si="9"/>
        <v>0.2559297943418977</v>
      </c>
      <c r="Z33" s="85">
        <f t="shared" si="10"/>
        <v>137882091</v>
      </c>
      <c r="AA33" s="86">
        <f t="shared" si="11"/>
        <v>30052816</v>
      </c>
      <c r="AB33" s="86">
        <f t="shared" si="12"/>
        <v>167934907</v>
      </c>
      <c r="AC33" s="104">
        <f t="shared" si="13"/>
        <v>1.1945007752896515</v>
      </c>
      <c r="AD33" s="85">
        <v>5066857</v>
      </c>
      <c r="AE33" s="86">
        <v>0</v>
      </c>
      <c r="AF33" s="86">
        <f t="shared" si="14"/>
        <v>5066857</v>
      </c>
      <c r="AG33" s="86">
        <v>133480868</v>
      </c>
      <c r="AH33" s="86">
        <v>136330805</v>
      </c>
      <c r="AI33" s="87">
        <v>127501018</v>
      </c>
      <c r="AJ33" s="124">
        <f t="shared" si="15"/>
        <v>0.9352326350599925</v>
      </c>
      <c r="AK33" s="125">
        <f t="shared" si="16"/>
        <v>6.1012817215879585</v>
      </c>
    </row>
    <row r="34" spans="1:37" ht="16.5">
      <c r="A34" s="65"/>
      <c r="B34" s="66" t="s">
        <v>398</v>
      </c>
      <c r="C34" s="67"/>
      <c r="D34" s="88">
        <f>SUM(D28:D33)</f>
        <v>2814837823</v>
      </c>
      <c r="E34" s="89">
        <f>SUM(E28:E33)</f>
        <v>625096714</v>
      </c>
      <c r="F34" s="90">
        <f t="shared" si="0"/>
        <v>3439934537</v>
      </c>
      <c r="G34" s="88">
        <f>SUM(G28:G33)</f>
        <v>2798093439</v>
      </c>
      <c r="H34" s="89">
        <f>SUM(H28:H33)</f>
        <v>581283061</v>
      </c>
      <c r="I34" s="90">
        <f t="shared" si="1"/>
        <v>3379376500</v>
      </c>
      <c r="J34" s="88">
        <f>SUM(J28:J33)</f>
        <v>854874115</v>
      </c>
      <c r="K34" s="89">
        <f>SUM(K28:K33)</f>
        <v>72965639</v>
      </c>
      <c r="L34" s="89">
        <f t="shared" si="2"/>
        <v>927839754</v>
      </c>
      <c r="M34" s="105">
        <f t="shared" si="3"/>
        <v>0.26972599159086846</v>
      </c>
      <c r="N34" s="88">
        <f>SUM(N28:N33)</f>
        <v>691883155</v>
      </c>
      <c r="O34" s="89">
        <f>SUM(O28:O33)</f>
        <v>137682121</v>
      </c>
      <c r="P34" s="89">
        <f t="shared" si="4"/>
        <v>829565276</v>
      </c>
      <c r="Q34" s="105">
        <f t="shared" si="5"/>
        <v>0.2411572857207544</v>
      </c>
      <c r="R34" s="88">
        <f>SUM(R28:R33)</f>
        <v>527940878</v>
      </c>
      <c r="S34" s="89">
        <f>SUM(S28:S33)</f>
        <v>109947233</v>
      </c>
      <c r="T34" s="89">
        <f t="shared" si="6"/>
        <v>637888111</v>
      </c>
      <c r="U34" s="105">
        <f t="shared" si="7"/>
        <v>0.18875911310858676</v>
      </c>
      <c r="V34" s="88">
        <f>SUM(V28:V33)</f>
        <v>406162817</v>
      </c>
      <c r="W34" s="89">
        <f>SUM(W28:W33)</f>
        <v>236504726</v>
      </c>
      <c r="X34" s="89">
        <f t="shared" si="8"/>
        <v>642667543</v>
      </c>
      <c r="Y34" s="105">
        <f t="shared" si="9"/>
        <v>0.19017340713590214</v>
      </c>
      <c r="Z34" s="88">
        <f t="shared" si="10"/>
        <v>2480860965</v>
      </c>
      <c r="AA34" s="89">
        <f t="shared" si="11"/>
        <v>557099719</v>
      </c>
      <c r="AB34" s="89">
        <f t="shared" si="12"/>
        <v>3037960684</v>
      </c>
      <c r="AC34" s="105">
        <f t="shared" si="13"/>
        <v>0.8989707669447308</v>
      </c>
      <c r="AD34" s="88">
        <f>SUM(AD28:AD33)</f>
        <v>291558986</v>
      </c>
      <c r="AE34" s="89">
        <f>SUM(AE28:AE33)</f>
        <v>129592665</v>
      </c>
      <c r="AF34" s="89">
        <f t="shared" si="14"/>
        <v>421151651</v>
      </c>
      <c r="AG34" s="89">
        <f>SUM(AG28:AG33)</f>
        <v>3539296326</v>
      </c>
      <c r="AH34" s="89">
        <f>SUM(AH28:AH33)</f>
        <v>3467108190</v>
      </c>
      <c r="AI34" s="90">
        <f>SUM(AI28:AI33)</f>
        <v>2433195145</v>
      </c>
      <c r="AJ34" s="126">
        <f t="shared" si="15"/>
        <v>0.7017938326868306</v>
      </c>
      <c r="AK34" s="127">
        <f t="shared" si="16"/>
        <v>0.5259765490032473</v>
      </c>
    </row>
    <row r="35" spans="1:37" ht="12.75">
      <c r="A35" s="62" t="s">
        <v>97</v>
      </c>
      <c r="B35" s="63" t="s">
        <v>399</v>
      </c>
      <c r="C35" s="64" t="s">
        <v>400</v>
      </c>
      <c r="D35" s="85">
        <v>249393824</v>
      </c>
      <c r="E35" s="86">
        <v>45653999</v>
      </c>
      <c r="F35" s="87">
        <f t="shared" si="0"/>
        <v>295047823</v>
      </c>
      <c r="G35" s="85">
        <v>243429170</v>
      </c>
      <c r="H35" s="86">
        <v>46464626</v>
      </c>
      <c r="I35" s="87">
        <f t="shared" si="1"/>
        <v>289893796</v>
      </c>
      <c r="J35" s="85">
        <v>0</v>
      </c>
      <c r="K35" s="86">
        <v>0</v>
      </c>
      <c r="L35" s="86">
        <f t="shared" si="2"/>
        <v>0</v>
      </c>
      <c r="M35" s="104">
        <f t="shared" si="3"/>
        <v>0</v>
      </c>
      <c r="N35" s="85">
        <v>0</v>
      </c>
      <c r="O35" s="86">
        <v>0</v>
      </c>
      <c r="P35" s="86">
        <f t="shared" si="4"/>
        <v>0</v>
      </c>
      <c r="Q35" s="104">
        <f t="shared" si="5"/>
        <v>0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0</v>
      </c>
      <c r="AA35" s="86">
        <f t="shared" si="11"/>
        <v>0</v>
      </c>
      <c r="AB35" s="86">
        <f t="shared" si="12"/>
        <v>0</v>
      </c>
      <c r="AC35" s="104">
        <f t="shared" si="13"/>
        <v>0</v>
      </c>
      <c r="AD35" s="85">
        <v>17470328</v>
      </c>
      <c r="AE35" s="86">
        <v>6274747</v>
      </c>
      <c r="AF35" s="86">
        <f t="shared" si="14"/>
        <v>23745075</v>
      </c>
      <c r="AG35" s="86">
        <v>302913544</v>
      </c>
      <c r="AH35" s="86">
        <v>307294477</v>
      </c>
      <c r="AI35" s="87">
        <v>244554758</v>
      </c>
      <c r="AJ35" s="124">
        <f t="shared" si="15"/>
        <v>0.7958319342003664</v>
      </c>
      <c r="AK35" s="125">
        <f t="shared" si="16"/>
        <v>-1</v>
      </c>
    </row>
    <row r="36" spans="1:37" ht="12.75">
      <c r="A36" s="62" t="s">
        <v>97</v>
      </c>
      <c r="B36" s="63" t="s">
        <v>401</v>
      </c>
      <c r="C36" s="64" t="s">
        <v>402</v>
      </c>
      <c r="D36" s="85">
        <v>476783483</v>
      </c>
      <c r="E36" s="86">
        <v>75868904</v>
      </c>
      <c r="F36" s="87">
        <f t="shared" si="0"/>
        <v>552652387</v>
      </c>
      <c r="G36" s="85">
        <v>455696685</v>
      </c>
      <c r="H36" s="86">
        <v>97257642</v>
      </c>
      <c r="I36" s="87">
        <f t="shared" si="1"/>
        <v>552954327</v>
      </c>
      <c r="J36" s="85">
        <v>137543215</v>
      </c>
      <c r="K36" s="86">
        <v>15701605</v>
      </c>
      <c r="L36" s="86">
        <f t="shared" si="2"/>
        <v>153244820</v>
      </c>
      <c r="M36" s="104">
        <f t="shared" si="3"/>
        <v>0.27728970977917805</v>
      </c>
      <c r="N36" s="85">
        <v>137134684</v>
      </c>
      <c r="O36" s="86">
        <v>22817789</v>
      </c>
      <c r="P36" s="86">
        <f t="shared" si="4"/>
        <v>159952473</v>
      </c>
      <c r="Q36" s="104">
        <f t="shared" si="5"/>
        <v>0.28942691059072545</v>
      </c>
      <c r="R36" s="85">
        <v>105337578</v>
      </c>
      <c r="S36" s="86">
        <v>11640990</v>
      </c>
      <c r="T36" s="86">
        <f t="shared" si="6"/>
        <v>116978568</v>
      </c>
      <c r="U36" s="104">
        <f t="shared" si="7"/>
        <v>0.21155195336775076</v>
      </c>
      <c r="V36" s="85">
        <v>35330586</v>
      </c>
      <c r="W36" s="86">
        <v>9383174</v>
      </c>
      <c r="X36" s="86">
        <f t="shared" si="8"/>
        <v>44713760</v>
      </c>
      <c r="Y36" s="104">
        <f t="shared" si="9"/>
        <v>0.08086338747467654</v>
      </c>
      <c r="Z36" s="85">
        <f t="shared" si="10"/>
        <v>415346063</v>
      </c>
      <c r="AA36" s="86">
        <f t="shared" si="11"/>
        <v>59543558</v>
      </c>
      <c r="AB36" s="86">
        <f t="shared" si="12"/>
        <v>474889621</v>
      </c>
      <c r="AC36" s="104">
        <f t="shared" si="13"/>
        <v>0.8588225063297136</v>
      </c>
      <c r="AD36" s="85">
        <v>34064255</v>
      </c>
      <c r="AE36" s="86">
        <v>43905773</v>
      </c>
      <c r="AF36" s="86">
        <f t="shared" si="14"/>
        <v>77970028</v>
      </c>
      <c r="AG36" s="86">
        <v>469324506</v>
      </c>
      <c r="AH36" s="86">
        <v>547866909</v>
      </c>
      <c r="AI36" s="87">
        <v>474111579</v>
      </c>
      <c r="AJ36" s="124">
        <f t="shared" si="15"/>
        <v>0.8653772863657294</v>
      </c>
      <c r="AK36" s="125">
        <f t="shared" si="16"/>
        <v>-0.42652630572352745</v>
      </c>
    </row>
    <row r="37" spans="1:37" ht="12.75">
      <c r="A37" s="62" t="s">
        <v>97</v>
      </c>
      <c r="B37" s="63" t="s">
        <v>403</v>
      </c>
      <c r="C37" s="64" t="s">
        <v>404</v>
      </c>
      <c r="D37" s="85">
        <v>340197849</v>
      </c>
      <c r="E37" s="86">
        <v>104112173</v>
      </c>
      <c r="F37" s="87">
        <f t="shared" si="0"/>
        <v>444310022</v>
      </c>
      <c r="G37" s="85">
        <v>340198850</v>
      </c>
      <c r="H37" s="86">
        <v>102782174</v>
      </c>
      <c r="I37" s="87">
        <f t="shared" si="1"/>
        <v>442981024</v>
      </c>
      <c r="J37" s="85">
        <v>125305423</v>
      </c>
      <c r="K37" s="86">
        <v>45341166</v>
      </c>
      <c r="L37" s="86">
        <f t="shared" si="2"/>
        <v>170646589</v>
      </c>
      <c r="M37" s="104">
        <f t="shared" si="3"/>
        <v>0.38407098771226905</v>
      </c>
      <c r="N37" s="85">
        <v>103687920</v>
      </c>
      <c r="O37" s="86">
        <v>12446483</v>
      </c>
      <c r="P37" s="86">
        <f t="shared" si="4"/>
        <v>116134403</v>
      </c>
      <c r="Q37" s="104">
        <f t="shared" si="5"/>
        <v>0.261381461703783</v>
      </c>
      <c r="R37" s="85">
        <v>80398813</v>
      </c>
      <c r="S37" s="86">
        <v>14815647</v>
      </c>
      <c r="T37" s="86">
        <f t="shared" si="6"/>
        <v>95214460</v>
      </c>
      <c r="U37" s="104">
        <f t="shared" si="7"/>
        <v>0.21494026796055263</v>
      </c>
      <c r="V37" s="85">
        <v>33020163</v>
      </c>
      <c r="W37" s="86">
        <v>6555648</v>
      </c>
      <c r="X37" s="86">
        <f t="shared" si="8"/>
        <v>39575811</v>
      </c>
      <c r="Y37" s="104">
        <f t="shared" si="9"/>
        <v>0.089339743365621</v>
      </c>
      <c r="Z37" s="85">
        <f t="shared" si="10"/>
        <v>342412319</v>
      </c>
      <c r="AA37" s="86">
        <f t="shared" si="11"/>
        <v>79158944</v>
      </c>
      <c r="AB37" s="86">
        <f t="shared" si="12"/>
        <v>421571263</v>
      </c>
      <c r="AC37" s="104">
        <f t="shared" si="13"/>
        <v>0.9516688981241779</v>
      </c>
      <c r="AD37" s="85">
        <v>22457437</v>
      </c>
      <c r="AE37" s="86">
        <v>15817293</v>
      </c>
      <c r="AF37" s="86">
        <f t="shared" si="14"/>
        <v>38274730</v>
      </c>
      <c r="AG37" s="86">
        <v>460299615</v>
      </c>
      <c r="AH37" s="86">
        <v>472173309</v>
      </c>
      <c r="AI37" s="87">
        <v>553241598</v>
      </c>
      <c r="AJ37" s="124">
        <f t="shared" si="15"/>
        <v>1.1716918077637464</v>
      </c>
      <c r="AK37" s="125">
        <f t="shared" si="16"/>
        <v>0.033993211709135496</v>
      </c>
    </row>
    <row r="38" spans="1:37" ht="12.75">
      <c r="A38" s="62" t="s">
        <v>97</v>
      </c>
      <c r="B38" s="63" t="s">
        <v>405</v>
      </c>
      <c r="C38" s="64" t="s">
        <v>406</v>
      </c>
      <c r="D38" s="85">
        <v>572621855</v>
      </c>
      <c r="E38" s="86">
        <v>139508000</v>
      </c>
      <c r="F38" s="87">
        <f t="shared" si="0"/>
        <v>712129855</v>
      </c>
      <c r="G38" s="85">
        <v>588032653</v>
      </c>
      <c r="H38" s="86">
        <v>122085100</v>
      </c>
      <c r="I38" s="87">
        <f t="shared" si="1"/>
        <v>710117753</v>
      </c>
      <c r="J38" s="85">
        <v>203499682</v>
      </c>
      <c r="K38" s="86">
        <v>17332702</v>
      </c>
      <c r="L38" s="86">
        <f t="shared" si="2"/>
        <v>220832384</v>
      </c>
      <c r="M38" s="104">
        <f t="shared" si="3"/>
        <v>0.3101012862324105</v>
      </c>
      <c r="N38" s="85">
        <v>51775341</v>
      </c>
      <c r="O38" s="86">
        <v>18506945</v>
      </c>
      <c r="P38" s="86">
        <f t="shared" si="4"/>
        <v>70282286</v>
      </c>
      <c r="Q38" s="104">
        <f t="shared" si="5"/>
        <v>0.09869307613848038</v>
      </c>
      <c r="R38" s="85">
        <v>244414888</v>
      </c>
      <c r="S38" s="86">
        <v>11180658</v>
      </c>
      <c r="T38" s="86">
        <f t="shared" si="6"/>
        <v>255595546</v>
      </c>
      <c r="U38" s="104">
        <f t="shared" si="7"/>
        <v>0.35993403195483836</v>
      </c>
      <c r="V38" s="85">
        <v>91798057</v>
      </c>
      <c r="W38" s="86">
        <v>12085000</v>
      </c>
      <c r="X38" s="86">
        <f t="shared" si="8"/>
        <v>103883057</v>
      </c>
      <c r="Y38" s="104">
        <f t="shared" si="9"/>
        <v>0.14628990271138878</v>
      </c>
      <c r="Z38" s="85">
        <f t="shared" si="10"/>
        <v>591487968</v>
      </c>
      <c r="AA38" s="86">
        <f t="shared" si="11"/>
        <v>59105305</v>
      </c>
      <c r="AB38" s="86">
        <f t="shared" si="12"/>
        <v>650593273</v>
      </c>
      <c r="AC38" s="104">
        <f t="shared" si="13"/>
        <v>0.9161766062761707</v>
      </c>
      <c r="AD38" s="85">
        <v>52772925</v>
      </c>
      <c r="AE38" s="86">
        <v>17720644</v>
      </c>
      <c r="AF38" s="86">
        <f t="shared" si="14"/>
        <v>70493569</v>
      </c>
      <c r="AG38" s="86">
        <v>688377316</v>
      </c>
      <c r="AH38" s="86">
        <v>688932350</v>
      </c>
      <c r="AI38" s="87">
        <v>672204781</v>
      </c>
      <c r="AJ38" s="124">
        <f t="shared" si="15"/>
        <v>0.9757195768205688</v>
      </c>
      <c r="AK38" s="125">
        <f t="shared" si="16"/>
        <v>0.4736529654215691</v>
      </c>
    </row>
    <row r="39" spans="1:37" ht="12.75">
      <c r="A39" s="62" t="s">
        <v>112</v>
      </c>
      <c r="B39" s="63" t="s">
        <v>407</v>
      </c>
      <c r="C39" s="64" t="s">
        <v>408</v>
      </c>
      <c r="D39" s="85">
        <v>958312106</v>
      </c>
      <c r="E39" s="86">
        <v>669469337</v>
      </c>
      <c r="F39" s="87">
        <f t="shared" si="0"/>
        <v>1627781443</v>
      </c>
      <c r="G39" s="85">
        <v>951074168</v>
      </c>
      <c r="H39" s="86">
        <v>669469337</v>
      </c>
      <c r="I39" s="87">
        <f t="shared" si="1"/>
        <v>1620543505</v>
      </c>
      <c r="J39" s="85">
        <v>29030781</v>
      </c>
      <c r="K39" s="86">
        <v>51830337</v>
      </c>
      <c r="L39" s="86">
        <f t="shared" si="2"/>
        <v>80861118</v>
      </c>
      <c r="M39" s="104">
        <f t="shared" si="3"/>
        <v>0.049675660296859644</v>
      </c>
      <c r="N39" s="85">
        <v>243850583</v>
      </c>
      <c r="O39" s="86">
        <v>158733393</v>
      </c>
      <c r="P39" s="86">
        <f t="shared" si="4"/>
        <v>402583976</v>
      </c>
      <c r="Q39" s="104">
        <f t="shared" si="5"/>
        <v>0.24732065703982842</v>
      </c>
      <c r="R39" s="85">
        <v>25400814</v>
      </c>
      <c r="S39" s="86">
        <v>68408313</v>
      </c>
      <c r="T39" s="86">
        <f t="shared" si="6"/>
        <v>93809127</v>
      </c>
      <c r="U39" s="104">
        <f t="shared" si="7"/>
        <v>0.057887447458561135</v>
      </c>
      <c r="V39" s="85">
        <v>9381083</v>
      </c>
      <c r="W39" s="86">
        <v>722510040</v>
      </c>
      <c r="X39" s="86">
        <f t="shared" si="8"/>
        <v>731891123</v>
      </c>
      <c r="Y39" s="104">
        <f t="shared" si="9"/>
        <v>0.45163312230855535</v>
      </c>
      <c r="Z39" s="85">
        <f t="shared" si="10"/>
        <v>307663261</v>
      </c>
      <c r="AA39" s="86">
        <f t="shared" si="11"/>
        <v>1001482083</v>
      </c>
      <c r="AB39" s="86">
        <f t="shared" si="12"/>
        <v>1309145344</v>
      </c>
      <c r="AC39" s="104">
        <f t="shared" si="13"/>
        <v>0.8078433809155898</v>
      </c>
      <c r="AD39" s="85">
        <v>23580535</v>
      </c>
      <c r="AE39" s="86">
        <v>86384915</v>
      </c>
      <c r="AF39" s="86">
        <f t="shared" si="14"/>
        <v>109965450</v>
      </c>
      <c r="AG39" s="86">
        <v>1574269000</v>
      </c>
      <c r="AH39" s="86">
        <v>1579229727</v>
      </c>
      <c r="AI39" s="87">
        <v>932552504</v>
      </c>
      <c r="AJ39" s="124">
        <f t="shared" si="15"/>
        <v>0.5905109864994328</v>
      </c>
      <c r="AK39" s="125">
        <f t="shared" si="16"/>
        <v>5.655646141583561</v>
      </c>
    </row>
    <row r="40" spans="1:37" ht="16.5">
      <c r="A40" s="65"/>
      <c r="B40" s="66" t="s">
        <v>409</v>
      </c>
      <c r="C40" s="67"/>
      <c r="D40" s="88">
        <f>SUM(D35:D39)</f>
        <v>2597309117</v>
      </c>
      <c r="E40" s="89">
        <f>SUM(E35:E39)</f>
        <v>1034612413</v>
      </c>
      <c r="F40" s="90">
        <f t="shared" si="0"/>
        <v>3631921530</v>
      </c>
      <c r="G40" s="88">
        <f>SUM(G35:G39)</f>
        <v>2578431526</v>
      </c>
      <c r="H40" s="89">
        <f>SUM(H35:H39)</f>
        <v>1038058879</v>
      </c>
      <c r="I40" s="90">
        <f t="shared" si="1"/>
        <v>3616490405</v>
      </c>
      <c r="J40" s="88">
        <f>SUM(J35:J39)</f>
        <v>495379101</v>
      </c>
      <c r="K40" s="89">
        <f>SUM(K35:K39)</f>
        <v>130205810</v>
      </c>
      <c r="L40" s="89">
        <f t="shared" si="2"/>
        <v>625584911</v>
      </c>
      <c r="M40" s="105">
        <f t="shared" si="3"/>
        <v>0.17224626298575343</v>
      </c>
      <c r="N40" s="88">
        <f>SUM(N35:N39)</f>
        <v>536448528</v>
      </c>
      <c r="O40" s="89">
        <f>SUM(O35:O39)</f>
        <v>212504610</v>
      </c>
      <c r="P40" s="89">
        <f t="shared" si="4"/>
        <v>748953138</v>
      </c>
      <c r="Q40" s="105">
        <f t="shared" si="5"/>
        <v>0.20621401971754605</v>
      </c>
      <c r="R40" s="88">
        <f>SUM(R35:R39)</f>
        <v>455552093</v>
      </c>
      <c r="S40" s="89">
        <f>SUM(S35:S39)</f>
        <v>106045608</v>
      </c>
      <c r="T40" s="89">
        <f t="shared" si="6"/>
        <v>561597701</v>
      </c>
      <c r="U40" s="105">
        <f t="shared" si="7"/>
        <v>0.1552880384318343</v>
      </c>
      <c r="V40" s="88">
        <f>SUM(V35:V39)</f>
        <v>169529889</v>
      </c>
      <c r="W40" s="89">
        <f>SUM(W35:W39)</f>
        <v>750533862</v>
      </c>
      <c r="X40" s="89">
        <f t="shared" si="8"/>
        <v>920063751</v>
      </c>
      <c r="Y40" s="105">
        <f t="shared" si="9"/>
        <v>0.2544079059985782</v>
      </c>
      <c r="Z40" s="88">
        <f t="shared" si="10"/>
        <v>1656909611</v>
      </c>
      <c r="AA40" s="89">
        <f t="shared" si="11"/>
        <v>1199289890</v>
      </c>
      <c r="AB40" s="89">
        <f t="shared" si="12"/>
        <v>2856199501</v>
      </c>
      <c r="AC40" s="105">
        <f t="shared" si="13"/>
        <v>0.789771071160909</v>
      </c>
      <c r="AD40" s="88">
        <f>SUM(AD35:AD39)</f>
        <v>150345480</v>
      </c>
      <c r="AE40" s="89">
        <f>SUM(AE35:AE39)</f>
        <v>170103372</v>
      </c>
      <c r="AF40" s="89">
        <f t="shared" si="14"/>
        <v>320448852</v>
      </c>
      <c r="AG40" s="89">
        <f>SUM(AG35:AG39)</f>
        <v>3495183981</v>
      </c>
      <c r="AH40" s="89">
        <f>SUM(AH35:AH39)</f>
        <v>3595496772</v>
      </c>
      <c r="AI40" s="90">
        <f>SUM(AI35:AI39)</f>
        <v>2876665220</v>
      </c>
      <c r="AJ40" s="126">
        <f t="shared" si="15"/>
        <v>0.8000744827257489</v>
      </c>
      <c r="AK40" s="127">
        <f t="shared" si="16"/>
        <v>1.8711719366683828</v>
      </c>
    </row>
    <row r="41" spans="1:37" ht="16.5">
      <c r="A41" s="68"/>
      <c r="B41" s="69" t="s">
        <v>410</v>
      </c>
      <c r="C41" s="70"/>
      <c r="D41" s="91">
        <f>SUM(D9:D14,D16:D20,D22:D26,D28:D33,D35:D39)</f>
        <v>17671617999</v>
      </c>
      <c r="E41" s="92">
        <f>SUM(E9:E14,E16:E20,E22:E26,E28:E33,E35:E39)</f>
        <v>6605560883</v>
      </c>
      <c r="F41" s="93">
        <f t="shared" si="0"/>
        <v>24277178882</v>
      </c>
      <c r="G41" s="91">
        <f>SUM(G9:G14,G16:G20,G22:G26,G28:G33,G35:G39)</f>
        <v>17821497140</v>
      </c>
      <c r="H41" s="92">
        <f>SUM(H9:H14,H16:H20,H22:H26,H28:H33,H35:H39)</f>
        <v>6652045014</v>
      </c>
      <c r="I41" s="93">
        <f t="shared" si="1"/>
        <v>24473542154</v>
      </c>
      <c r="J41" s="91">
        <f>SUM(J9:J14,J16:J20,J22:J26,J28:J33,J35:J39)</f>
        <v>4439068746</v>
      </c>
      <c r="K41" s="92">
        <f>SUM(K9:K14,K16:K20,K22:K26,K28:K33,K35:K39)</f>
        <v>864447785</v>
      </c>
      <c r="L41" s="92">
        <f t="shared" si="2"/>
        <v>5303516531</v>
      </c>
      <c r="M41" s="106">
        <f t="shared" si="3"/>
        <v>0.2184568708241559</v>
      </c>
      <c r="N41" s="91">
        <f>SUM(N9:N14,N16:N20,N22:N26,N28:N33,N35:N39)</f>
        <v>3906360021</v>
      </c>
      <c r="O41" s="92">
        <f>SUM(O9:O14,O16:O20,O22:O26,O28:O33,O35:O39)</f>
        <v>1364694125</v>
      </c>
      <c r="P41" s="92">
        <f t="shared" si="4"/>
        <v>5271054146</v>
      </c>
      <c r="Q41" s="106">
        <f t="shared" si="5"/>
        <v>0.21711971442893452</v>
      </c>
      <c r="R41" s="91">
        <f>SUM(R9:R14,R16:R20,R22:R26,R28:R33,R35:R39)</f>
        <v>3625443931</v>
      </c>
      <c r="S41" s="92">
        <f>SUM(S9:S14,S16:S20,S22:S26,S28:S33,S35:S39)</f>
        <v>893190719</v>
      </c>
      <c r="T41" s="92">
        <f t="shared" si="6"/>
        <v>4518634650</v>
      </c>
      <c r="U41" s="106">
        <f t="shared" si="7"/>
        <v>0.18463345524593244</v>
      </c>
      <c r="V41" s="91">
        <f>SUM(V9:V14,V16:V20,V22:V26,V28:V33,V35:V39)</f>
        <v>2332910679</v>
      </c>
      <c r="W41" s="92">
        <f>SUM(W9:W14,W16:W20,W22:W26,W28:W33,W35:W39)</f>
        <v>2177970527</v>
      </c>
      <c r="X41" s="92">
        <f t="shared" si="8"/>
        <v>4510881206</v>
      </c>
      <c r="Y41" s="106">
        <f t="shared" si="9"/>
        <v>0.18431664601777856</v>
      </c>
      <c r="Z41" s="91">
        <f t="shared" si="10"/>
        <v>14303783377</v>
      </c>
      <c r="AA41" s="92">
        <f t="shared" si="11"/>
        <v>5300303156</v>
      </c>
      <c r="AB41" s="92">
        <f t="shared" si="12"/>
        <v>19604086533</v>
      </c>
      <c r="AC41" s="106">
        <f t="shared" si="13"/>
        <v>0.8010318412284212</v>
      </c>
      <c r="AD41" s="91">
        <f>SUM(AD9:AD14,AD16:AD20,AD22:AD26,AD28:AD33,AD35:AD39)</f>
        <v>2015422965</v>
      </c>
      <c r="AE41" s="92">
        <f>SUM(AE9:AE14,AE16:AE20,AE22:AE26,AE28:AE33,AE35:AE39)</f>
        <v>1112205878</v>
      </c>
      <c r="AF41" s="92">
        <f t="shared" si="14"/>
        <v>3127628843</v>
      </c>
      <c r="AG41" s="92">
        <f>SUM(AG9:AG14,AG16:AG20,AG22:AG26,AG28:AG33,AG35:AG39)</f>
        <v>22648658089</v>
      </c>
      <c r="AH41" s="92">
        <f>SUM(AH9:AH14,AH16:AH20,AH22:AH26,AH28:AH33,AH35:AH39)</f>
        <v>23103443307</v>
      </c>
      <c r="AI41" s="93">
        <f>SUM(AI9:AI14,AI16:AI20,AI22:AI26,AI28:AI33,AI35:AI39)</f>
        <v>18432671882</v>
      </c>
      <c r="AJ41" s="128">
        <f t="shared" si="15"/>
        <v>0.7978322381242269</v>
      </c>
      <c r="AK41" s="129">
        <f t="shared" si="16"/>
        <v>0.44226870656212314</v>
      </c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F26" sqref="F26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1</v>
      </c>
      <c r="E4" s="132"/>
      <c r="F4" s="132"/>
      <c r="G4" s="132" t="s">
        <v>2</v>
      </c>
      <c r="H4" s="132"/>
      <c r="I4" s="132"/>
      <c r="J4" s="133" t="s">
        <v>3</v>
      </c>
      <c r="K4" s="134"/>
      <c r="L4" s="134"/>
      <c r="M4" s="135"/>
      <c r="N4" s="133" t="s">
        <v>4</v>
      </c>
      <c r="O4" s="136"/>
      <c r="P4" s="136"/>
      <c r="Q4" s="137"/>
      <c r="R4" s="133" t="s">
        <v>5</v>
      </c>
      <c r="S4" s="136"/>
      <c r="T4" s="136"/>
      <c r="U4" s="137"/>
      <c r="V4" s="133" t="s">
        <v>6</v>
      </c>
      <c r="W4" s="138"/>
      <c r="X4" s="138"/>
      <c r="Y4" s="139"/>
      <c r="Z4" s="133" t="s">
        <v>7</v>
      </c>
      <c r="AA4" s="134"/>
      <c r="AB4" s="134"/>
      <c r="AC4" s="135"/>
      <c r="AD4" s="133" t="s">
        <v>8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411</v>
      </c>
      <c r="C9" s="64" t="s">
        <v>412</v>
      </c>
      <c r="D9" s="85">
        <v>507711498</v>
      </c>
      <c r="E9" s="86">
        <v>134986001</v>
      </c>
      <c r="F9" s="87">
        <f>$D9+$E9</f>
        <v>642697499</v>
      </c>
      <c r="G9" s="85">
        <v>590566720</v>
      </c>
      <c r="H9" s="86">
        <v>134986001</v>
      </c>
      <c r="I9" s="87">
        <f>$G9+$H9</f>
        <v>725552721</v>
      </c>
      <c r="J9" s="85">
        <v>172300296</v>
      </c>
      <c r="K9" s="86">
        <v>53027192</v>
      </c>
      <c r="L9" s="86">
        <f>$J9+$K9</f>
        <v>225327488</v>
      </c>
      <c r="M9" s="104">
        <f>IF($F9=0,0,$L9/$F9)</f>
        <v>0.3505964911184445</v>
      </c>
      <c r="N9" s="85">
        <v>95845020</v>
      </c>
      <c r="O9" s="86">
        <v>36156758</v>
      </c>
      <c r="P9" s="86">
        <f>$N9+$O9</f>
        <v>132001778</v>
      </c>
      <c r="Q9" s="104">
        <f>IF($F9=0,0,$P9/$F9)</f>
        <v>0.20538710389473602</v>
      </c>
      <c r="R9" s="85">
        <v>17489587</v>
      </c>
      <c r="S9" s="86">
        <v>15271226</v>
      </c>
      <c r="T9" s="86">
        <f>$R9+$S9</f>
        <v>32760813</v>
      </c>
      <c r="U9" s="104">
        <f>IF($I9=0,0,$T9/$I9)</f>
        <v>0.04515290488449564</v>
      </c>
      <c r="V9" s="85">
        <v>0</v>
      </c>
      <c r="W9" s="86">
        <v>15096908</v>
      </c>
      <c r="X9" s="86">
        <f>$V9+$W9</f>
        <v>15096908</v>
      </c>
      <c r="Y9" s="104">
        <f>IF($I9=0,0,$X9/$I9)</f>
        <v>0.020807458318387314</v>
      </c>
      <c r="Z9" s="85">
        <f>$J9+$N9+$R9+$V9</f>
        <v>285634903</v>
      </c>
      <c r="AA9" s="86">
        <f>$K9+$O9+$S9+$W9</f>
        <v>119552084</v>
      </c>
      <c r="AB9" s="86">
        <f>$Z9+$AA9</f>
        <v>405186987</v>
      </c>
      <c r="AC9" s="104">
        <f>IF($I9=0,0,$AB9/$I9)</f>
        <v>0.5584528529388563</v>
      </c>
      <c r="AD9" s="85">
        <v>42513054</v>
      </c>
      <c r="AE9" s="86">
        <v>12336734</v>
      </c>
      <c r="AF9" s="86">
        <f>$AD9+$AE9</f>
        <v>54849788</v>
      </c>
      <c r="AG9" s="86">
        <v>558220005</v>
      </c>
      <c r="AH9" s="86">
        <v>558220005</v>
      </c>
      <c r="AI9" s="87">
        <v>450756750</v>
      </c>
      <c r="AJ9" s="124">
        <f>IF($AH9=0,0,$AI9/$AH9)</f>
        <v>0.8074894234576921</v>
      </c>
      <c r="AK9" s="125">
        <f>IF($AF9=0,0,(($X9/$AF9)-1))</f>
        <v>-0.7247590455591186</v>
      </c>
    </row>
    <row r="10" spans="1:37" ht="12.75">
      <c r="A10" s="62" t="s">
        <v>97</v>
      </c>
      <c r="B10" s="63" t="s">
        <v>413</v>
      </c>
      <c r="C10" s="64" t="s">
        <v>414</v>
      </c>
      <c r="D10" s="85">
        <v>677378319</v>
      </c>
      <c r="E10" s="86">
        <v>94283571</v>
      </c>
      <c r="F10" s="87">
        <f aca="true" t="shared" si="0" ref="F10:F32">$D10+$E10</f>
        <v>771661890</v>
      </c>
      <c r="G10" s="85">
        <v>669505658</v>
      </c>
      <c r="H10" s="86">
        <v>75500117</v>
      </c>
      <c r="I10" s="87">
        <f aca="true" t="shared" si="1" ref="I10:I32">$G10+$H10</f>
        <v>745005775</v>
      </c>
      <c r="J10" s="85">
        <v>192717733</v>
      </c>
      <c r="K10" s="86">
        <v>10161102</v>
      </c>
      <c r="L10" s="86">
        <f aca="true" t="shared" si="2" ref="L10:L32">$J10+$K10</f>
        <v>202878835</v>
      </c>
      <c r="M10" s="104">
        <f aca="true" t="shared" si="3" ref="M10:M32">IF($F10=0,0,$L10/$F10)</f>
        <v>0.26291156480463224</v>
      </c>
      <c r="N10" s="85">
        <v>169277996</v>
      </c>
      <c r="O10" s="86">
        <v>13959456</v>
      </c>
      <c r="P10" s="86">
        <f aca="true" t="shared" si="4" ref="P10:P32">$N10+$O10</f>
        <v>183237452</v>
      </c>
      <c r="Q10" s="104">
        <f aca="true" t="shared" si="5" ref="Q10:Q32">IF($F10=0,0,$P10/$F10)</f>
        <v>0.23745821113441276</v>
      </c>
      <c r="R10" s="85">
        <v>152124758</v>
      </c>
      <c r="S10" s="86">
        <v>15204727</v>
      </c>
      <c r="T10" s="86">
        <f aca="true" t="shared" si="6" ref="T10:T32">$R10+$S10</f>
        <v>167329485</v>
      </c>
      <c r="U10" s="104">
        <f aca="true" t="shared" si="7" ref="U10:U32">IF($I10=0,0,$T10/$I10)</f>
        <v>0.22460159453126388</v>
      </c>
      <c r="V10" s="85">
        <v>125552820</v>
      </c>
      <c r="W10" s="86">
        <v>24995567</v>
      </c>
      <c r="X10" s="86">
        <f aca="true" t="shared" si="8" ref="X10:X32">$V10+$W10</f>
        <v>150548387</v>
      </c>
      <c r="Y10" s="104">
        <f aca="true" t="shared" si="9" ref="Y10:Y32">IF($I10=0,0,$X10/$I10)</f>
        <v>0.20207680537778383</v>
      </c>
      <c r="Z10" s="85">
        <f aca="true" t="shared" si="10" ref="Z10:Z32">$J10+$N10+$R10+$V10</f>
        <v>639673307</v>
      </c>
      <c r="AA10" s="86">
        <f aca="true" t="shared" si="11" ref="AA10:AA32">$K10+$O10+$S10+$W10</f>
        <v>64320852</v>
      </c>
      <c r="AB10" s="86">
        <f aca="true" t="shared" si="12" ref="AB10:AB32">$Z10+$AA10</f>
        <v>703994159</v>
      </c>
      <c r="AC10" s="104">
        <f aca="true" t="shared" si="13" ref="AC10:AC32">IF($I10=0,0,$AB10/$I10)</f>
        <v>0.9449512777266726</v>
      </c>
      <c r="AD10" s="85">
        <v>123291862</v>
      </c>
      <c r="AE10" s="86">
        <v>10837431</v>
      </c>
      <c r="AF10" s="86">
        <f aca="true" t="shared" si="14" ref="AF10:AF32">$AD10+$AE10</f>
        <v>134129293</v>
      </c>
      <c r="AG10" s="86">
        <v>730792794</v>
      </c>
      <c r="AH10" s="86">
        <v>691522351</v>
      </c>
      <c r="AI10" s="87">
        <v>662938239</v>
      </c>
      <c r="AJ10" s="124">
        <f aca="true" t="shared" si="15" ref="AJ10:AJ32">IF($AH10=0,0,$AI10/$AH10)</f>
        <v>0.9586649484884112</v>
      </c>
      <c r="AK10" s="125">
        <f aca="true" t="shared" si="16" ref="AK10:AK32">IF($AF10=0,0,(($X10/$AF10)-1))</f>
        <v>0.12241243976436977</v>
      </c>
    </row>
    <row r="11" spans="1:37" ht="12.75">
      <c r="A11" s="62" t="s">
        <v>97</v>
      </c>
      <c r="B11" s="63" t="s">
        <v>415</v>
      </c>
      <c r="C11" s="64" t="s">
        <v>416</v>
      </c>
      <c r="D11" s="85">
        <v>487096600</v>
      </c>
      <c r="E11" s="86">
        <v>115703665</v>
      </c>
      <c r="F11" s="87">
        <f t="shared" si="0"/>
        <v>602800265</v>
      </c>
      <c r="G11" s="85">
        <v>505754997</v>
      </c>
      <c r="H11" s="86">
        <v>119148250</v>
      </c>
      <c r="I11" s="87">
        <f t="shared" si="1"/>
        <v>624903247</v>
      </c>
      <c r="J11" s="85">
        <v>166320157</v>
      </c>
      <c r="K11" s="86">
        <v>35769279</v>
      </c>
      <c r="L11" s="86">
        <f t="shared" si="2"/>
        <v>202089436</v>
      </c>
      <c r="M11" s="104">
        <f t="shared" si="3"/>
        <v>0.3352510735873681</v>
      </c>
      <c r="N11" s="85">
        <v>140810678</v>
      </c>
      <c r="O11" s="86">
        <v>37578707</v>
      </c>
      <c r="P11" s="86">
        <f t="shared" si="4"/>
        <v>178389385</v>
      </c>
      <c r="Q11" s="104">
        <f t="shared" si="5"/>
        <v>0.29593448337319495</v>
      </c>
      <c r="R11" s="85">
        <v>123006087</v>
      </c>
      <c r="S11" s="86">
        <v>14988464</v>
      </c>
      <c r="T11" s="86">
        <f t="shared" si="6"/>
        <v>137994551</v>
      </c>
      <c r="U11" s="104">
        <f t="shared" si="7"/>
        <v>0.2208254664421675</v>
      </c>
      <c r="V11" s="85">
        <v>82361102</v>
      </c>
      <c r="W11" s="86">
        <v>22232484</v>
      </c>
      <c r="X11" s="86">
        <f t="shared" si="8"/>
        <v>104593586</v>
      </c>
      <c r="Y11" s="104">
        <f t="shared" si="9"/>
        <v>0.16737564815373732</v>
      </c>
      <c r="Z11" s="85">
        <f t="shared" si="10"/>
        <v>512498024</v>
      </c>
      <c r="AA11" s="86">
        <f t="shared" si="11"/>
        <v>110568934</v>
      </c>
      <c r="AB11" s="86">
        <f t="shared" si="12"/>
        <v>623066958</v>
      </c>
      <c r="AC11" s="104">
        <f t="shared" si="13"/>
        <v>0.9970614827034177</v>
      </c>
      <c r="AD11" s="85">
        <v>75197975</v>
      </c>
      <c r="AE11" s="86">
        <v>15031818</v>
      </c>
      <c r="AF11" s="86">
        <f t="shared" si="14"/>
        <v>90229793</v>
      </c>
      <c r="AG11" s="86">
        <v>557103354</v>
      </c>
      <c r="AH11" s="86">
        <v>600179321</v>
      </c>
      <c r="AI11" s="87">
        <v>565805059</v>
      </c>
      <c r="AJ11" s="124">
        <f t="shared" si="15"/>
        <v>0.9427266805148723</v>
      </c>
      <c r="AK11" s="125">
        <f t="shared" si="16"/>
        <v>0.15919124407167828</v>
      </c>
    </row>
    <row r="12" spans="1:37" ht="12.75">
      <c r="A12" s="62" t="s">
        <v>97</v>
      </c>
      <c r="B12" s="63" t="s">
        <v>417</v>
      </c>
      <c r="C12" s="64" t="s">
        <v>418</v>
      </c>
      <c r="D12" s="85">
        <v>320223233</v>
      </c>
      <c r="E12" s="86">
        <v>84431000</v>
      </c>
      <c r="F12" s="87">
        <f t="shared" si="0"/>
        <v>404654233</v>
      </c>
      <c r="G12" s="85">
        <v>320222659</v>
      </c>
      <c r="H12" s="86">
        <v>84866145</v>
      </c>
      <c r="I12" s="87">
        <f t="shared" si="1"/>
        <v>405088804</v>
      </c>
      <c r="J12" s="85">
        <v>105634242</v>
      </c>
      <c r="K12" s="86">
        <v>12362429</v>
      </c>
      <c r="L12" s="86">
        <f t="shared" si="2"/>
        <v>117996671</v>
      </c>
      <c r="M12" s="104">
        <f t="shared" si="3"/>
        <v>0.29159875611631125</v>
      </c>
      <c r="N12" s="85">
        <v>80601277</v>
      </c>
      <c r="O12" s="86">
        <v>21474087</v>
      </c>
      <c r="P12" s="86">
        <f t="shared" si="4"/>
        <v>102075364</v>
      </c>
      <c r="Q12" s="104">
        <f t="shared" si="5"/>
        <v>0.25225329596391494</v>
      </c>
      <c r="R12" s="85">
        <v>67358082</v>
      </c>
      <c r="S12" s="86">
        <v>10489851</v>
      </c>
      <c r="T12" s="86">
        <f t="shared" si="6"/>
        <v>77847933</v>
      </c>
      <c r="U12" s="104">
        <f t="shared" si="7"/>
        <v>0.19217498047662654</v>
      </c>
      <c r="V12" s="85">
        <v>171763974</v>
      </c>
      <c r="W12" s="86">
        <v>13962890</v>
      </c>
      <c r="X12" s="86">
        <f t="shared" si="8"/>
        <v>185726864</v>
      </c>
      <c r="Y12" s="104">
        <f t="shared" si="9"/>
        <v>0.4584843179225462</v>
      </c>
      <c r="Z12" s="85">
        <f t="shared" si="10"/>
        <v>425357575</v>
      </c>
      <c r="AA12" s="86">
        <f t="shared" si="11"/>
        <v>58289257</v>
      </c>
      <c r="AB12" s="86">
        <f t="shared" si="12"/>
        <v>483646832</v>
      </c>
      <c r="AC12" s="104">
        <f t="shared" si="13"/>
        <v>1.1939279170993824</v>
      </c>
      <c r="AD12" s="85">
        <v>43837710</v>
      </c>
      <c r="AE12" s="86">
        <v>20347674</v>
      </c>
      <c r="AF12" s="86">
        <f t="shared" si="14"/>
        <v>64185384</v>
      </c>
      <c r="AG12" s="86">
        <v>345680181</v>
      </c>
      <c r="AH12" s="86">
        <v>350837993</v>
      </c>
      <c r="AI12" s="87">
        <v>321700213</v>
      </c>
      <c r="AJ12" s="124">
        <f t="shared" si="15"/>
        <v>0.9169480484401243</v>
      </c>
      <c r="AK12" s="125">
        <f t="shared" si="16"/>
        <v>1.8936005742366517</v>
      </c>
    </row>
    <row r="13" spans="1:37" ht="12.75">
      <c r="A13" s="62" t="s">
        <v>97</v>
      </c>
      <c r="B13" s="63" t="s">
        <v>419</v>
      </c>
      <c r="C13" s="64" t="s">
        <v>420</v>
      </c>
      <c r="D13" s="85">
        <v>817259700</v>
      </c>
      <c r="E13" s="86">
        <v>53491222</v>
      </c>
      <c r="F13" s="87">
        <f t="shared" si="0"/>
        <v>870750922</v>
      </c>
      <c r="G13" s="85">
        <v>692953382</v>
      </c>
      <c r="H13" s="86">
        <v>107532300</v>
      </c>
      <c r="I13" s="87">
        <f t="shared" si="1"/>
        <v>800485682</v>
      </c>
      <c r="J13" s="85">
        <v>181693541</v>
      </c>
      <c r="K13" s="86">
        <v>19531873</v>
      </c>
      <c r="L13" s="86">
        <f t="shared" si="2"/>
        <v>201225414</v>
      </c>
      <c r="M13" s="104">
        <f t="shared" si="3"/>
        <v>0.23109411533876045</v>
      </c>
      <c r="N13" s="85">
        <v>131210542</v>
      </c>
      <c r="O13" s="86">
        <v>18095368</v>
      </c>
      <c r="P13" s="86">
        <f t="shared" si="4"/>
        <v>149305910</v>
      </c>
      <c r="Q13" s="104">
        <f t="shared" si="5"/>
        <v>0.17146798955671963</v>
      </c>
      <c r="R13" s="85">
        <v>121178676</v>
      </c>
      <c r="S13" s="86">
        <v>21862966</v>
      </c>
      <c r="T13" s="86">
        <f t="shared" si="6"/>
        <v>143041642</v>
      </c>
      <c r="U13" s="104">
        <f t="shared" si="7"/>
        <v>0.17869356718862586</v>
      </c>
      <c r="V13" s="85">
        <v>131513746</v>
      </c>
      <c r="W13" s="86">
        <v>17000130</v>
      </c>
      <c r="X13" s="86">
        <f t="shared" si="8"/>
        <v>148513876</v>
      </c>
      <c r="Y13" s="104">
        <f t="shared" si="9"/>
        <v>0.1855297094495689</v>
      </c>
      <c r="Z13" s="85">
        <f t="shared" si="10"/>
        <v>565596505</v>
      </c>
      <c r="AA13" s="86">
        <f t="shared" si="11"/>
        <v>76490337</v>
      </c>
      <c r="AB13" s="86">
        <f t="shared" si="12"/>
        <v>642086842</v>
      </c>
      <c r="AC13" s="104">
        <f t="shared" si="13"/>
        <v>0.8021215824819712</v>
      </c>
      <c r="AD13" s="85">
        <v>171471722</v>
      </c>
      <c r="AE13" s="86">
        <v>12539365</v>
      </c>
      <c r="AF13" s="86">
        <f t="shared" si="14"/>
        <v>184011087</v>
      </c>
      <c r="AG13" s="86">
        <v>748290795</v>
      </c>
      <c r="AH13" s="86">
        <v>732920848</v>
      </c>
      <c r="AI13" s="87">
        <v>585887211</v>
      </c>
      <c r="AJ13" s="124">
        <f t="shared" si="15"/>
        <v>0.7993867449653991</v>
      </c>
      <c r="AK13" s="125">
        <f t="shared" si="16"/>
        <v>-0.19290800124451202</v>
      </c>
    </row>
    <row r="14" spans="1:37" ht="12.75">
      <c r="A14" s="62" t="s">
        <v>97</v>
      </c>
      <c r="B14" s="63" t="s">
        <v>421</v>
      </c>
      <c r="C14" s="64" t="s">
        <v>422</v>
      </c>
      <c r="D14" s="85">
        <v>210687297</v>
      </c>
      <c r="E14" s="86">
        <v>44884200</v>
      </c>
      <c r="F14" s="87">
        <f t="shared" si="0"/>
        <v>255571497</v>
      </c>
      <c r="G14" s="85">
        <v>214512536</v>
      </c>
      <c r="H14" s="86">
        <v>44884200</v>
      </c>
      <c r="I14" s="87">
        <f t="shared" si="1"/>
        <v>259396736</v>
      </c>
      <c r="J14" s="85">
        <v>119843623</v>
      </c>
      <c r="K14" s="86">
        <v>14350124</v>
      </c>
      <c r="L14" s="86">
        <f t="shared" si="2"/>
        <v>134193747</v>
      </c>
      <c r="M14" s="104">
        <f t="shared" si="3"/>
        <v>0.5250732126830246</v>
      </c>
      <c r="N14" s="85">
        <v>62509105</v>
      </c>
      <c r="O14" s="86">
        <v>7813188</v>
      </c>
      <c r="P14" s="86">
        <f t="shared" si="4"/>
        <v>70322293</v>
      </c>
      <c r="Q14" s="104">
        <f t="shared" si="5"/>
        <v>0.2751570258243626</v>
      </c>
      <c r="R14" s="85">
        <v>35415665</v>
      </c>
      <c r="S14" s="86">
        <v>8619629</v>
      </c>
      <c r="T14" s="86">
        <f t="shared" si="6"/>
        <v>44035294</v>
      </c>
      <c r="U14" s="104">
        <f t="shared" si="7"/>
        <v>0.1697604013028136</v>
      </c>
      <c r="V14" s="85">
        <v>55248772</v>
      </c>
      <c r="W14" s="86">
        <v>14178298</v>
      </c>
      <c r="X14" s="86">
        <f t="shared" si="8"/>
        <v>69427070</v>
      </c>
      <c r="Y14" s="104">
        <f t="shared" si="9"/>
        <v>0.26764820201901074</v>
      </c>
      <c r="Z14" s="85">
        <f t="shared" si="10"/>
        <v>273017165</v>
      </c>
      <c r="AA14" s="86">
        <f t="shared" si="11"/>
        <v>44961239</v>
      </c>
      <c r="AB14" s="86">
        <f t="shared" si="12"/>
        <v>317978404</v>
      </c>
      <c r="AC14" s="104">
        <f t="shared" si="13"/>
        <v>1.2258381076930744</v>
      </c>
      <c r="AD14" s="85">
        <v>30775924</v>
      </c>
      <c r="AE14" s="86">
        <v>16851062</v>
      </c>
      <c r="AF14" s="86">
        <f t="shared" si="14"/>
        <v>47626986</v>
      </c>
      <c r="AG14" s="86">
        <v>240048034</v>
      </c>
      <c r="AH14" s="86">
        <v>240048034</v>
      </c>
      <c r="AI14" s="87">
        <v>218694282</v>
      </c>
      <c r="AJ14" s="124">
        <f t="shared" si="15"/>
        <v>0.9110438371680228</v>
      </c>
      <c r="AK14" s="125">
        <f t="shared" si="16"/>
        <v>0.4577254584197288</v>
      </c>
    </row>
    <row r="15" spans="1:37" ht="12.75">
      <c r="A15" s="62" t="s">
        <v>97</v>
      </c>
      <c r="B15" s="63" t="s">
        <v>69</v>
      </c>
      <c r="C15" s="64" t="s">
        <v>70</v>
      </c>
      <c r="D15" s="85">
        <v>1758947150</v>
      </c>
      <c r="E15" s="86">
        <v>133447667</v>
      </c>
      <c r="F15" s="87">
        <f t="shared" si="0"/>
        <v>1892394817</v>
      </c>
      <c r="G15" s="85">
        <v>1758947150</v>
      </c>
      <c r="H15" s="86">
        <v>124232243</v>
      </c>
      <c r="I15" s="87">
        <f t="shared" si="1"/>
        <v>1883179393</v>
      </c>
      <c r="J15" s="85">
        <v>435275729</v>
      </c>
      <c r="K15" s="86">
        <v>13269590</v>
      </c>
      <c r="L15" s="86">
        <f t="shared" si="2"/>
        <v>448545319</v>
      </c>
      <c r="M15" s="104">
        <f t="shared" si="3"/>
        <v>0.23702523118884658</v>
      </c>
      <c r="N15" s="85">
        <v>436603504</v>
      </c>
      <c r="O15" s="86">
        <v>15662063</v>
      </c>
      <c r="P15" s="86">
        <f t="shared" si="4"/>
        <v>452265567</v>
      </c>
      <c r="Q15" s="104">
        <f t="shared" si="5"/>
        <v>0.2389911253915678</v>
      </c>
      <c r="R15" s="85">
        <v>450542845</v>
      </c>
      <c r="S15" s="86">
        <v>36193749</v>
      </c>
      <c r="T15" s="86">
        <f t="shared" si="6"/>
        <v>486736594</v>
      </c>
      <c r="U15" s="104">
        <f t="shared" si="7"/>
        <v>0.25846533570261937</v>
      </c>
      <c r="V15" s="85">
        <v>372777696</v>
      </c>
      <c r="W15" s="86">
        <v>20739743</v>
      </c>
      <c r="X15" s="86">
        <f t="shared" si="8"/>
        <v>393517439</v>
      </c>
      <c r="Y15" s="104">
        <f t="shared" si="9"/>
        <v>0.2089643931230082</v>
      </c>
      <c r="Z15" s="85">
        <f t="shared" si="10"/>
        <v>1695199774</v>
      </c>
      <c r="AA15" s="86">
        <f t="shared" si="11"/>
        <v>85865145</v>
      </c>
      <c r="AB15" s="86">
        <f t="shared" si="12"/>
        <v>1781064919</v>
      </c>
      <c r="AC15" s="104">
        <f t="shared" si="13"/>
        <v>0.9457754930945126</v>
      </c>
      <c r="AD15" s="85">
        <v>1665757143</v>
      </c>
      <c r="AE15" s="86">
        <v>33831828</v>
      </c>
      <c r="AF15" s="86">
        <f t="shared" si="14"/>
        <v>1699588971</v>
      </c>
      <c r="AG15" s="86">
        <v>1791867796</v>
      </c>
      <c r="AH15" s="86">
        <v>1791867796</v>
      </c>
      <c r="AI15" s="87">
        <v>2063764965</v>
      </c>
      <c r="AJ15" s="124">
        <f t="shared" si="15"/>
        <v>1.1517395254309264</v>
      </c>
      <c r="AK15" s="125">
        <f t="shared" si="16"/>
        <v>-0.768463172146579</v>
      </c>
    </row>
    <row r="16" spans="1:37" ht="12.75">
      <c r="A16" s="62" t="s">
        <v>112</v>
      </c>
      <c r="B16" s="63" t="s">
        <v>423</v>
      </c>
      <c r="C16" s="64" t="s">
        <v>424</v>
      </c>
      <c r="D16" s="85">
        <v>472658180</v>
      </c>
      <c r="E16" s="86">
        <v>38157250</v>
      </c>
      <c r="F16" s="87">
        <f t="shared" si="0"/>
        <v>510815430</v>
      </c>
      <c r="G16" s="85">
        <v>524502186</v>
      </c>
      <c r="H16" s="86">
        <v>38157250</v>
      </c>
      <c r="I16" s="87">
        <f t="shared" si="1"/>
        <v>562659436</v>
      </c>
      <c r="J16" s="85">
        <v>144952979</v>
      </c>
      <c r="K16" s="86">
        <v>2682386</v>
      </c>
      <c r="L16" s="86">
        <f t="shared" si="2"/>
        <v>147635365</v>
      </c>
      <c r="M16" s="104">
        <f t="shared" si="3"/>
        <v>0.28901900046363127</v>
      </c>
      <c r="N16" s="85">
        <v>137774430</v>
      </c>
      <c r="O16" s="86">
        <v>5468983</v>
      </c>
      <c r="P16" s="86">
        <f t="shared" si="4"/>
        <v>143243413</v>
      </c>
      <c r="Q16" s="104">
        <f t="shared" si="5"/>
        <v>0.2804210769435841</v>
      </c>
      <c r="R16" s="85">
        <v>126877017</v>
      </c>
      <c r="S16" s="86">
        <v>9729085</v>
      </c>
      <c r="T16" s="86">
        <f t="shared" si="6"/>
        <v>136606102</v>
      </c>
      <c r="U16" s="104">
        <f t="shared" si="7"/>
        <v>0.2427864766138926</v>
      </c>
      <c r="V16" s="85">
        <v>111195734</v>
      </c>
      <c r="W16" s="86">
        <v>10658332</v>
      </c>
      <c r="X16" s="86">
        <f t="shared" si="8"/>
        <v>121854066</v>
      </c>
      <c r="Y16" s="104">
        <f t="shared" si="9"/>
        <v>0.21656806622896482</v>
      </c>
      <c r="Z16" s="85">
        <f t="shared" si="10"/>
        <v>520800160</v>
      </c>
      <c r="AA16" s="86">
        <f t="shared" si="11"/>
        <v>28538786</v>
      </c>
      <c r="AB16" s="86">
        <f t="shared" si="12"/>
        <v>549338946</v>
      </c>
      <c r="AC16" s="104">
        <f t="shared" si="13"/>
        <v>0.9763258391351318</v>
      </c>
      <c r="AD16" s="85">
        <v>44783010</v>
      </c>
      <c r="AE16" s="86">
        <v>4882963</v>
      </c>
      <c r="AF16" s="86">
        <f t="shared" si="14"/>
        <v>49665973</v>
      </c>
      <c r="AG16" s="86">
        <v>448934640</v>
      </c>
      <c r="AH16" s="86">
        <v>481541010</v>
      </c>
      <c r="AI16" s="87">
        <v>455070523</v>
      </c>
      <c r="AJ16" s="124">
        <f t="shared" si="15"/>
        <v>0.9450296310173042</v>
      </c>
      <c r="AK16" s="125">
        <f t="shared" si="16"/>
        <v>1.4534718367442432</v>
      </c>
    </row>
    <row r="17" spans="1:37" ht="16.5">
      <c r="A17" s="65"/>
      <c r="B17" s="66" t="s">
        <v>425</v>
      </c>
      <c r="C17" s="67"/>
      <c r="D17" s="88">
        <f>SUM(D9:D16)</f>
        <v>5251961977</v>
      </c>
      <c r="E17" s="89">
        <f>SUM(E9:E16)</f>
        <v>699384576</v>
      </c>
      <c r="F17" s="90">
        <f t="shared" si="0"/>
        <v>5951346553</v>
      </c>
      <c r="G17" s="88">
        <f>SUM(G9:G16)</f>
        <v>5276965288</v>
      </c>
      <c r="H17" s="89">
        <f>SUM(H9:H16)</f>
        <v>729306506</v>
      </c>
      <c r="I17" s="90">
        <f t="shared" si="1"/>
        <v>6006271794</v>
      </c>
      <c r="J17" s="88">
        <f>SUM(J9:J16)</f>
        <v>1518738300</v>
      </c>
      <c r="K17" s="89">
        <f>SUM(K9:K16)</f>
        <v>161153975</v>
      </c>
      <c r="L17" s="89">
        <f t="shared" si="2"/>
        <v>1679892275</v>
      </c>
      <c r="M17" s="105">
        <f t="shared" si="3"/>
        <v>0.28227095499138544</v>
      </c>
      <c r="N17" s="88">
        <f>SUM(N9:N16)</f>
        <v>1254632552</v>
      </c>
      <c r="O17" s="89">
        <f>SUM(O9:O16)</f>
        <v>156208610</v>
      </c>
      <c r="P17" s="89">
        <f t="shared" si="4"/>
        <v>1410841162</v>
      </c>
      <c r="Q17" s="105">
        <f t="shared" si="5"/>
        <v>0.23706251172498305</v>
      </c>
      <c r="R17" s="88">
        <f>SUM(R9:R16)</f>
        <v>1093992717</v>
      </c>
      <c r="S17" s="89">
        <f>SUM(S9:S16)</f>
        <v>132359697</v>
      </c>
      <c r="T17" s="89">
        <f t="shared" si="6"/>
        <v>1226352414</v>
      </c>
      <c r="U17" s="105">
        <f t="shared" si="7"/>
        <v>0.20417864127045862</v>
      </c>
      <c r="V17" s="88">
        <f>SUM(V9:V16)</f>
        <v>1050413844</v>
      </c>
      <c r="W17" s="89">
        <f>SUM(W9:W16)</f>
        <v>138864352</v>
      </c>
      <c r="X17" s="89">
        <f t="shared" si="8"/>
        <v>1189278196</v>
      </c>
      <c r="Y17" s="105">
        <f t="shared" si="9"/>
        <v>0.19800605713315145</v>
      </c>
      <c r="Z17" s="88">
        <f t="shared" si="10"/>
        <v>4917777413</v>
      </c>
      <c r="AA17" s="89">
        <f t="shared" si="11"/>
        <v>588586634</v>
      </c>
      <c r="AB17" s="89">
        <f t="shared" si="12"/>
        <v>5506364047</v>
      </c>
      <c r="AC17" s="105">
        <f t="shared" si="13"/>
        <v>0.9167690434023672</v>
      </c>
      <c r="AD17" s="88">
        <f>SUM(AD9:AD16)</f>
        <v>2197628400</v>
      </c>
      <c r="AE17" s="89">
        <f>SUM(AE9:AE16)</f>
        <v>126658875</v>
      </c>
      <c r="AF17" s="89">
        <f t="shared" si="14"/>
        <v>2324287275</v>
      </c>
      <c r="AG17" s="89">
        <f>SUM(AG9:AG16)</f>
        <v>5420937599</v>
      </c>
      <c r="AH17" s="89">
        <f>SUM(AH9:AH16)</f>
        <v>5447137358</v>
      </c>
      <c r="AI17" s="90">
        <f>SUM(AI9:AI16)</f>
        <v>5324617242</v>
      </c>
      <c r="AJ17" s="126">
        <f t="shared" si="15"/>
        <v>0.977507430426725</v>
      </c>
      <c r="AK17" s="127">
        <f t="shared" si="16"/>
        <v>-0.4883256433953501</v>
      </c>
    </row>
    <row r="18" spans="1:37" ht="12.75">
      <c r="A18" s="62" t="s">
        <v>97</v>
      </c>
      <c r="B18" s="63" t="s">
        <v>426</v>
      </c>
      <c r="C18" s="64" t="s">
        <v>427</v>
      </c>
      <c r="D18" s="85">
        <v>451576125</v>
      </c>
      <c r="E18" s="86">
        <v>35362000</v>
      </c>
      <c r="F18" s="87">
        <f t="shared" si="0"/>
        <v>486938125</v>
      </c>
      <c r="G18" s="85">
        <v>463217917</v>
      </c>
      <c r="H18" s="86">
        <v>41483150</v>
      </c>
      <c r="I18" s="87">
        <f t="shared" si="1"/>
        <v>504701067</v>
      </c>
      <c r="J18" s="85">
        <v>135973627</v>
      </c>
      <c r="K18" s="86">
        <v>3438005</v>
      </c>
      <c r="L18" s="86">
        <f t="shared" si="2"/>
        <v>139411632</v>
      </c>
      <c r="M18" s="104">
        <f t="shared" si="3"/>
        <v>0.28630256051526054</v>
      </c>
      <c r="N18" s="85">
        <v>122402310</v>
      </c>
      <c r="O18" s="86">
        <v>9677363</v>
      </c>
      <c r="P18" s="86">
        <f t="shared" si="4"/>
        <v>132079673</v>
      </c>
      <c r="Q18" s="104">
        <f t="shared" si="5"/>
        <v>0.27124529014851734</v>
      </c>
      <c r="R18" s="85">
        <v>145321776</v>
      </c>
      <c r="S18" s="86">
        <v>16639163</v>
      </c>
      <c r="T18" s="86">
        <f t="shared" si="6"/>
        <v>161960939</v>
      </c>
      <c r="U18" s="104">
        <f t="shared" si="7"/>
        <v>0.320904689111743</v>
      </c>
      <c r="V18" s="85">
        <v>108242993</v>
      </c>
      <c r="W18" s="86">
        <v>6689383</v>
      </c>
      <c r="X18" s="86">
        <f t="shared" si="8"/>
        <v>114932376</v>
      </c>
      <c r="Y18" s="104">
        <f t="shared" si="9"/>
        <v>0.22772366359986315</v>
      </c>
      <c r="Z18" s="85">
        <f t="shared" si="10"/>
        <v>511940706</v>
      </c>
      <c r="AA18" s="86">
        <f t="shared" si="11"/>
        <v>36443914</v>
      </c>
      <c r="AB18" s="86">
        <f t="shared" si="12"/>
        <v>548384620</v>
      </c>
      <c r="AC18" s="104">
        <f t="shared" si="13"/>
        <v>1.0865533200864028</v>
      </c>
      <c r="AD18" s="85">
        <v>25363354</v>
      </c>
      <c r="AE18" s="86">
        <v>0</v>
      </c>
      <c r="AF18" s="86">
        <f t="shared" si="14"/>
        <v>25363354</v>
      </c>
      <c r="AG18" s="86">
        <v>504711016</v>
      </c>
      <c r="AH18" s="86">
        <v>504711016</v>
      </c>
      <c r="AI18" s="87">
        <v>568049155</v>
      </c>
      <c r="AJ18" s="124">
        <f t="shared" si="15"/>
        <v>1.125493870734139</v>
      </c>
      <c r="AK18" s="125">
        <f t="shared" si="16"/>
        <v>3.5314344467218337</v>
      </c>
    </row>
    <row r="19" spans="1:37" ht="12.75">
      <c r="A19" s="62" t="s">
        <v>97</v>
      </c>
      <c r="B19" s="63" t="s">
        <v>63</v>
      </c>
      <c r="C19" s="64" t="s">
        <v>64</v>
      </c>
      <c r="D19" s="85">
        <v>3064274240</v>
      </c>
      <c r="E19" s="86">
        <v>241812339</v>
      </c>
      <c r="F19" s="87">
        <f t="shared" si="0"/>
        <v>3306086579</v>
      </c>
      <c r="G19" s="85">
        <v>2739918518</v>
      </c>
      <c r="H19" s="86">
        <v>252816416</v>
      </c>
      <c r="I19" s="87">
        <f t="shared" si="1"/>
        <v>2992734934</v>
      </c>
      <c r="J19" s="85">
        <v>736314018</v>
      </c>
      <c r="K19" s="86">
        <v>35262343</v>
      </c>
      <c r="L19" s="86">
        <f t="shared" si="2"/>
        <v>771576361</v>
      </c>
      <c r="M19" s="104">
        <f t="shared" si="3"/>
        <v>0.23338056719415393</v>
      </c>
      <c r="N19" s="85">
        <v>688618643</v>
      </c>
      <c r="O19" s="86">
        <v>60945360</v>
      </c>
      <c r="P19" s="86">
        <f t="shared" si="4"/>
        <v>749564003</v>
      </c>
      <c r="Q19" s="104">
        <f t="shared" si="5"/>
        <v>0.22672243605511458</v>
      </c>
      <c r="R19" s="85">
        <v>660494312</v>
      </c>
      <c r="S19" s="86">
        <v>27890826</v>
      </c>
      <c r="T19" s="86">
        <f t="shared" si="6"/>
        <v>688385138</v>
      </c>
      <c r="U19" s="104">
        <f t="shared" si="7"/>
        <v>0.2300187464580851</v>
      </c>
      <c r="V19" s="85">
        <v>592918754</v>
      </c>
      <c r="W19" s="86">
        <v>52560567</v>
      </c>
      <c r="X19" s="86">
        <f t="shared" si="8"/>
        <v>645479321</v>
      </c>
      <c r="Y19" s="104">
        <f t="shared" si="9"/>
        <v>0.21568208853607748</v>
      </c>
      <c r="Z19" s="85">
        <f t="shared" si="10"/>
        <v>2678345727</v>
      </c>
      <c r="AA19" s="86">
        <f t="shared" si="11"/>
        <v>176659096</v>
      </c>
      <c r="AB19" s="86">
        <f t="shared" si="12"/>
        <v>2855004823</v>
      </c>
      <c r="AC19" s="104">
        <f t="shared" si="13"/>
        <v>0.9539785132872045</v>
      </c>
      <c r="AD19" s="85">
        <v>557995323</v>
      </c>
      <c r="AE19" s="86">
        <v>88976150</v>
      </c>
      <c r="AF19" s="86">
        <f t="shared" si="14"/>
        <v>646971473</v>
      </c>
      <c r="AG19" s="86">
        <v>3162671390</v>
      </c>
      <c r="AH19" s="86">
        <v>3159717340</v>
      </c>
      <c r="AI19" s="87">
        <v>11432338192</v>
      </c>
      <c r="AJ19" s="124">
        <f t="shared" si="15"/>
        <v>3.618152183194969</v>
      </c>
      <c r="AK19" s="125">
        <f t="shared" si="16"/>
        <v>-0.002306364441512221</v>
      </c>
    </row>
    <row r="20" spans="1:37" ht="12.75">
      <c r="A20" s="62" t="s">
        <v>97</v>
      </c>
      <c r="B20" s="63" t="s">
        <v>91</v>
      </c>
      <c r="C20" s="64" t="s">
        <v>92</v>
      </c>
      <c r="D20" s="85">
        <v>1486347745</v>
      </c>
      <c r="E20" s="86">
        <v>374409544</v>
      </c>
      <c r="F20" s="87">
        <f t="shared" si="0"/>
        <v>1860757289</v>
      </c>
      <c r="G20" s="85">
        <v>1530674096</v>
      </c>
      <c r="H20" s="86">
        <v>391144759</v>
      </c>
      <c r="I20" s="87">
        <f t="shared" si="1"/>
        <v>1921818855</v>
      </c>
      <c r="J20" s="85">
        <v>418368005</v>
      </c>
      <c r="K20" s="86">
        <v>30355959</v>
      </c>
      <c r="L20" s="86">
        <f t="shared" si="2"/>
        <v>448723964</v>
      </c>
      <c r="M20" s="104">
        <f t="shared" si="3"/>
        <v>0.24115125957193012</v>
      </c>
      <c r="N20" s="85">
        <v>387573975</v>
      </c>
      <c r="O20" s="86">
        <v>80986522</v>
      </c>
      <c r="P20" s="86">
        <f t="shared" si="4"/>
        <v>468560497</v>
      </c>
      <c r="Q20" s="104">
        <f t="shared" si="5"/>
        <v>0.2518117219101755</v>
      </c>
      <c r="R20" s="85">
        <v>357575612</v>
      </c>
      <c r="S20" s="86">
        <v>55484420</v>
      </c>
      <c r="T20" s="86">
        <f t="shared" si="6"/>
        <v>413060032</v>
      </c>
      <c r="U20" s="104">
        <f t="shared" si="7"/>
        <v>0.2149318240506075</v>
      </c>
      <c r="V20" s="85">
        <v>332174228</v>
      </c>
      <c r="W20" s="86">
        <v>169868654</v>
      </c>
      <c r="X20" s="86">
        <f t="shared" si="8"/>
        <v>502042882</v>
      </c>
      <c r="Y20" s="104">
        <f t="shared" si="9"/>
        <v>0.26123319619527824</v>
      </c>
      <c r="Z20" s="85">
        <f t="shared" si="10"/>
        <v>1495691820</v>
      </c>
      <c r="AA20" s="86">
        <f t="shared" si="11"/>
        <v>336695555</v>
      </c>
      <c r="AB20" s="86">
        <f t="shared" si="12"/>
        <v>1832387375</v>
      </c>
      <c r="AC20" s="104">
        <f t="shared" si="13"/>
        <v>0.9534651875397486</v>
      </c>
      <c r="AD20" s="85">
        <v>338915369</v>
      </c>
      <c r="AE20" s="86">
        <v>106915265</v>
      </c>
      <c r="AF20" s="86">
        <f t="shared" si="14"/>
        <v>445830634</v>
      </c>
      <c r="AG20" s="86">
        <v>1639377115</v>
      </c>
      <c r="AH20" s="86">
        <v>1697209492</v>
      </c>
      <c r="AI20" s="87">
        <v>1731134490</v>
      </c>
      <c r="AJ20" s="124">
        <f t="shared" si="15"/>
        <v>1.0199886921207486</v>
      </c>
      <c r="AK20" s="125">
        <f t="shared" si="16"/>
        <v>0.12608431030336065</v>
      </c>
    </row>
    <row r="21" spans="1:37" ht="12.75">
      <c r="A21" s="62" t="s">
        <v>97</v>
      </c>
      <c r="B21" s="63" t="s">
        <v>428</v>
      </c>
      <c r="C21" s="64" t="s">
        <v>429</v>
      </c>
      <c r="D21" s="85">
        <v>257442561</v>
      </c>
      <c r="E21" s="86">
        <v>58529100</v>
      </c>
      <c r="F21" s="87">
        <f t="shared" si="0"/>
        <v>315971661</v>
      </c>
      <c r="G21" s="85">
        <v>267004325</v>
      </c>
      <c r="H21" s="86">
        <v>70820763</v>
      </c>
      <c r="I21" s="87">
        <f t="shared" si="1"/>
        <v>337825088</v>
      </c>
      <c r="J21" s="85">
        <v>74961792</v>
      </c>
      <c r="K21" s="86">
        <v>1938618</v>
      </c>
      <c r="L21" s="86">
        <f t="shared" si="2"/>
        <v>76900410</v>
      </c>
      <c r="M21" s="104">
        <f t="shared" si="3"/>
        <v>0.2433775540395694</v>
      </c>
      <c r="N21" s="85">
        <v>77784370</v>
      </c>
      <c r="O21" s="86">
        <v>11075694</v>
      </c>
      <c r="P21" s="86">
        <f t="shared" si="4"/>
        <v>88860064</v>
      </c>
      <c r="Q21" s="104">
        <f t="shared" si="5"/>
        <v>0.2812279548069977</v>
      </c>
      <c r="R21" s="85">
        <v>55026119</v>
      </c>
      <c r="S21" s="86">
        <v>40135273</v>
      </c>
      <c r="T21" s="86">
        <f t="shared" si="6"/>
        <v>95161392</v>
      </c>
      <c r="U21" s="104">
        <f t="shared" si="7"/>
        <v>0.2816883511031602</v>
      </c>
      <c r="V21" s="85">
        <v>62624121</v>
      </c>
      <c r="W21" s="86">
        <v>78981353</v>
      </c>
      <c r="X21" s="86">
        <f t="shared" si="8"/>
        <v>141605474</v>
      </c>
      <c r="Y21" s="104">
        <f t="shared" si="9"/>
        <v>0.4191680222399587</v>
      </c>
      <c r="Z21" s="85">
        <f t="shared" si="10"/>
        <v>270396402</v>
      </c>
      <c r="AA21" s="86">
        <f t="shared" si="11"/>
        <v>132130938</v>
      </c>
      <c r="AB21" s="86">
        <f t="shared" si="12"/>
        <v>402527340</v>
      </c>
      <c r="AC21" s="104">
        <f t="shared" si="13"/>
        <v>1.1915258940153077</v>
      </c>
      <c r="AD21" s="85">
        <v>48316617</v>
      </c>
      <c r="AE21" s="86">
        <v>1427183</v>
      </c>
      <c r="AF21" s="86">
        <f t="shared" si="14"/>
        <v>49743800</v>
      </c>
      <c r="AG21" s="86">
        <v>315288690</v>
      </c>
      <c r="AH21" s="86">
        <v>337825088</v>
      </c>
      <c r="AI21" s="87">
        <v>258000443</v>
      </c>
      <c r="AJ21" s="124">
        <f t="shared" si="15"/>
        <v>0.7637101333338512</v>
      </c>
      <c r="AK21" s="125">
        <f t="shared" si="16"/>
        <v>1.846695950048046</v>
      </c>
    </row>
    <row r="22" spans="1:37" ht="12.75">
      <c r="A22" s="62" t="s">
        <v>97</v>
      </c>
      <c r="B22" s="63" t="s">
        <v>430</v>
      </c>
      <c r="C22" s="64" t="s">
        <v>431</v>
      </c>
      <c r="D22" s="85">
        <v>702225897</v>
      </c>
      <c r="E22" s="86">
        <v>153982751</v>
      </c>
      <c r="F22" s="87">
        <f t="shared" si="0"/>
        <v>856208648</v>
      </c>
      <c r="G22" s="85">
        <v>629509870</v>
      </c>
      <c r="H22" s="86">
        <v>163005087</v>
      </c>
      <c r="I22" s="87">
        <f t="shared" si="1"/>
        <v>792514957</v>
      </c>
      <c r="J22" s="85">
        <v>209479335</v>
      </c>
      <c r="K22" s="86">
        <v>55120389</v>
      </c>
      <c r="L22" s="86">
        <f t="shared" si="2"/>
        <v>264599724</v>
      </c>
      <c r="M22" s="104">
        <f t="shared" si="3"/>
        <v>0.30903650017793327</v>
      </c>
      <c r="N22" s="85">
        <v>201529541</v>
      </c>
      <c r="O22" s="86">
        <v>40868590</v>
      </c>
      <c r="P22" s="86">
        <f t="shared" si="4"/>
        <v>242398131</v>
      </c>
      <c r="Q22" s="104">
        <f t="shared" si="5"/>
        <v>0.2831063801635416</v>
      </c>
      <c r="R22" s="85">
        <v>105187415</v>
      </c>
      <c r="S22" s="86">
        <v>40289187</v>
      </c>
      <c r="T22" s="86">
        <f t="shared" si="6"/>
        <v>145476602</v>
      </c>
      <c r="U22" s="104">
        <f t="shared" si="7"/>
        <v>0.18356322579789494</v>
      </c>
      <c r="V22" s="85">
        <v>510700341</v>
      </c>
      <c r="W22" s="86">
        <v>24641324</v>
      </c>
      <c r="X22" s="86">
        <f t="shared" si="8"/>
        <v>535341665</v>
      </c>
      <c r="Y22" s="104">
        <f t="shared" si="9"/>
        <v>0.6754972385965959</v>
      </c>
      <c r="Z22" s="85">
        <f t="shared" si="10"/>
        <v>1026896632</v>
      </c>
      <c r="AA22" s="86">
        <f t="shared" si="11"/>
        <v>160919490</v>
      </c>
      <c r="AB22" s="86">
        <f t="shared" si="12"/>
        <v>1187816122</v>
      </c>
      <c r="AC22" s="104">
        <f t="shared" si="13"/>
        <v>1.498793318042072</v>
      </c>
      <c r="AD22" s="85">
        <v>54506760</v>
      </c>
      <c r="AE22" s="86">
        <v>46335655</v>
      </c>
      <c r="AF22" s="86">
        <f t="shared" si="14"/>
        <v>100842415</v>
      </c>
      <c r="AG22" s="86">
        <v>763456399</v>
      </c>
      <c r="AH22" s="86">
        <v>768042832</v>
      </c>
      <c r="AI22" s="87">
        <v>778813129</v>
      </c>
      <c r="AJ22" s="124">
        <f t="shared" si="15"/>
        <v>1.0140230421420038</v>
      </c>
      <c r="AK22" s="125">
        <f t="shared" si="16"/>
        <v>4.308695403615632</v>
      </c>
    </row>
    <row r="23" spans="1:37" ht="12.75">
      <c r="A23" s="62" t="s">
        <v>97</v>
      </c>
      <c r="B23" s="63" t="s">
        <v>432</v>
      </c>
      <c r="C23" s="64" t="s">
        <v>433</v>
      </c>
      <c r="D23" s="85">
        <v>474067000</v>
      </c>
      <c r="E23" s="86">
        <v>126091000</v>
      </c>
      <c r="F23" s="87">
        <f t="shared" si="0"/>
        <v>600158000</v>
      </c>
      <c r="G23" s="85">
        <v>442067000</v>
      </c>
      <c r="H23" s="86">
        <v>139391000</v>
      </c>
      <c r="I23" s="87">
        <f t="shared" si="1"/>
        <v>581458000</v>
      </c>
      <c r="J23" s="85">
        <v>50797518</v>
      </c>
      <c r="K23" s="86">
        <v>33777741</v>
      </c>
      <c r="L23" s="86">
        <f t="shared" si="2"/>
        <v>84575259</v>
      </c>
      <c r="M23" s="104">
        <f t="shared" si="3"/>
        <v>0.14092165563068393</v>
      </c>
      <c r="N23" s="85">
        <v>170315178</v>
      </c>
      <c r="O23" s="86">
        <v>20582786</v>
      </c>
      <c r="P23" s="86">
        <f t="shared" si="4"/>
        <v>190897964</v>
      </c>
      <c r="Q23" s="104">
        <f t="shared" si="5"/>
        <v>0.3180795123950693</v>
      </c>
      <c r="R23" s="85">
        <v>55416581</v>
      </c>
      <c r="S23" s="86">
        <v>14277825</v>
      </c>
      <c r="T23" s="86">
        <f t="shared" si="6"/>
        <v>69694406</v>
      </c>
      <c r="U23" s="104">
        <f t="shared" si="7"/>
        <v>0.11986146204884962</v>
      </c>
      <c r="V23" s="85">
        <v>32447435</v>
      </c>
      <c r="W23" s="86">
        <v>32562047</v>
      </c>
      <c r="X23" s="86">
        <f t="shared" si="8"/>
        <v>65009482</v>
      </c>
      <c r="Y23" s="104">
        <f t="shared" si="9"/>
        <v>0.11180426101283325</v>
      </c>
      <c r="Z23" s="85">
        <f t="shared" si="10"/>
        <v>308976712</v>
      </c>
      <c r="AA23" s="86">
        <f t="shared" si="11"/>
        <v>101200399</v>
      </c>
      <c r="AB23" s="86">
        <f t="shared" si="12"/>
        <v>410177111</v>
      </c>
      <c r="AC23" s="104">
        <f t="shared" si="13"/>
        <v>0.7054286139325626</v>
      </c>
      <c r="AD23" s="85">
        <v>45779809</v>
      </c>
      <c r="AE23" s="86">
        <v>40129154</v>
      </c>
      <c r="AF23" s="86">
        <f t="shared" si="14"/>
        <v>85908963</v>
      </c>
      <c r="AG23" s="86">
        <v>671348000</v>
      </c>
      <c r="AH23" s="86">
        <v>554736204</v>
      </c>
      <c r="AI23" s="87">
        <v>558229407</v>
      </c>
      <c r="AJ23" s="124">
        <f t="shared" si="15"/>
        <v>1.0062970524995696</v>
      </c>
      <c r="AK23" s="125">
        <f t="shared" si="16"/>
        <v>-0.24327474421964568</v>
      </c>
    </row>
    <row r="24" spans="1:37" ht="12.75">
      <c r="A24" s="62" t="s">
        <v>112</v>
      </c>
      <c r="B24" s="63" t="s">
        <v>434</v>
      </c>
      <c r="C24" s="64" t="s">
        <v>435</v>
      </c>
      <c r="D24" s="85">
        <v>373393100</v>
      </c>
      <c r="E24" s="86">
        <v>33248000</v>
      </c>
      <c r="F24" s="87">
        <f t="shared" si="0"/>
        <v>406641100</v>
      </c>
      <c r="G24" s="85">
        <v>383351495</v>
      </c>
      <c r="H24" s="86">
        <v>30745947</v>
      </c>
      <c r="I24" s="87">
        <f t="shared" si="1"/>
        <v>414097442</v>
      </c>
      <c r="J24" s="85">
        <v>149790879</v>
      </c>
      <c r="K24" s="86">
        <v>4109978</v>
      </c>
      <c r="L24" s="86">
        <f t="shared" si="2"/>
        <v>153900857</v>
      </c>
      <c r="M24" s="104">
        <f t="shared" si="3"/>
        <v>0.37846852420967775</v>
      </c>
      <c r="N24" s="85">
        <v>120181762</v>
      </c>
      <c r="O24" s="86">
        <v>2636969</v>
      </c>
      <c r="P24" s="86">
        <f t="shared" si="4"/>
        <v>122818731</v>
      </c>
      <c r="Q24" s="104">
        <f t="shared" si="5"/>
        <v>0.3020322613724978</v>
      </c>
      <c r="R24" s="85">
        <v>95759694</v>
      </c>
      <c r="S24" s="86">
        <v>3526385</v>
      </c>
      <c r="T24" s="86">
        <f t="shared" si="6"/>
        <v>99286079</v>
      </c>
      <c r="U24" s="104">
        <f t="shared" si="7"/>
        <v>0.23976501405193418</v>
      </c>
      <c r="V24" s="85">
        <v>3377545</v>
      </c>
      <c r="W24" s="86">
        <v>6795648</v>
      </c>
      <c r="X24" s="86">
        <f t="shared" si="8"/>
        <v>10173193</v>
      </c>
      <c r="Y24" s="104">
        <f t="shared" si="9"/>
        <v>0.024567147652170235</v>
      </c>
      <c r="Z24" s="85">
        <f t="shared" si="10"/>
        <v>369109880</v>
      </c>
      <c r="AA24" s="86">
        <f t="shared" si="11"/>
        <v>17068980</v>
      </c>
      <c r="AB24" s="86">
        <f t="shared" si="12"/>
        <v>386178860</v>
      </c>
      <c r="AC24" s="104">
        <f t="shared" si="13"/>
        <v>0.9325796801227282</v>
      </c>
      <c r="AD24" s="85">
        <v>10978790</v>
      </c>
      <c r="AE24" s="86">
        <v>6801410</v>
      </c>
      <c r="AF24" s="86">
        <f t="shared" si="14"/>
        <v>17780200</v>
      </c>
      <c r="AG24" s="86">
        <v>400492500</v>
      </c>
      <c r="AH24" s="86">
        <v>397848052</v>
      </c>
      <c r="AI24" s="87">
        <v>387748494</v>
      </c>
      <c r="AJ24" s="124">
        <f t="shared" si="15"/>
        <v>0.9746145344956973</v>
      </c>
      <c r="AK24" s="125">
        <f t="shared" si="16"/>
        <v>-0.42783585111528555</v>
      </c>
    </row>
    <row r="25" spans="1:37" ht="16.5">
      <c r="A25" s="65"/>
      <c r="B25" s="66" t="s">
        <v>436</v>
      </c>
      <c r="C25" s="67"/>
      <c r="D25" s="88">
        <f>SUM(D18:D24)</f>
        <v>6809326668</v>
      </c>
      <c r="E25" s="89">
        <f>SUM(E18:E24)</f>
        <v>1023434734</v>
      </c>
      <c r="F25" s="90">
        <f t="shared" si="0"/>
        <v>7832761402</v>
      </c>
      <c r="G25" s="88">
        <f>SUM(G18:G24)</f>
        <v>6455743221</v>
      </c>
      <c r="H25" s="89">
        <f>SUM(H18:H24)</f>
        <v>1089407122</v>
      </c>
      <c r="I25" s="90">
        <f t="shared" si="1"/>
        <v>7545150343</v>
      </c>
      <c r="J25" s="88">
        <f>SUM(J18:J24)</f>
        <v>1775685174</v>
      </c>
      <c r="K25" s="89">
        <f>SUM(K18:K24)</f>
        <v>164003033</v>
      </c>
      <c r="L25" s="89">
        <f t="shared" si="2"/>
        <v>1939688207</v>
      </c>
      <c r="M25" s="105">
        <f t="shared" si="3"/>
        <v>0.24763785176766961</v>
      </c>
      <c r="N25" s="88">
        <f>SUM(N18:N24)</f>
        <v>1768405779</v>
      </c>
      <c r="O25" s="89">
        <f>SUM(O18:O24)</f>
        <v>226773284</v>
      </c>
      <c r="P25" s="89">
        <f t="shared" si="4"/>
        <v>1995179063</v>
      </c>
      <c r="Q25" s="105">
        <f t="shared" si="5"/>
        <v>0.25472230808544166</v>
      </c>
      <c r="R25" s="88">
        <f>SUM(R18:R24)</f>
        <v>1474781509</v>
      </c>
      <c r="S25" s="89">
        <f>SUM(S18:S24)</f>
        <v>198243079</v>
      </c>
      <c r="T25" s="89">
        <f t="shared" si="6"/>
        <v>1673024588</v>
      </c>
      <c r="U25" s="105">
        <f t="shared" si="7"/>
        <v>0.22173508968607175</v>
      </c>
      <c r="V25" s="88">
        <f>SUM(V18:V24)</f>
        <v>1642485417</v>
      </c>
      <c r="W25" s="89">
        <f>SUM(W18:W24)</f>
        <v>372098976</v>
      </c>
      <c r="X25" s="89">
        <f t="shared" si="8"/>
        <v>2014584393</v>
      </c>
      <c r="Y25" s="105">
        <f t="shared" si="9"/>
        <v>0.2670038768503834</v>
      </c>
      <c r="Z25" s="88">
        <f t="shared" si="10"/>
        <v>6661357879</v>
      </c>
      <c r="AA25" s="89">
        <f t="shared" si="11"/>
        <v>961118372</v>
      </c>
      <c r="AB25" s="89">
        <f t="shared" si="12"/>
        <v>7622476251</v>
      </c>
      <c r="AC25" s="105">
        <f t="shared" si="13"/>
        <v>1.0102484250789965</v>
      </c>
      <c r="AD25" s="88">
        <f>SUM(AD18:AD24)</f>
        <v>1081856022</v>
      </c>
      <c r="AE25" s="89">
        <f>SUM(AE18:AE24)</f>
        <v>290584817</v>
      </c>
      <c r="AF25" s="89">
        <f t="shared" si="14"/>
        <v>1372440839</v>
      </c>
      <c r="AG25" s="89">
        <f>SUM(AG18:AG24)</f>
        <v>7457345110</v>
      </c>
      <c r="AH25" s="89">
        <f>SUM(AH18:AH24)</f>
        <v>7420090024</v>
      </c>
      <c r="AI25" s="90">
        <f>SUM(AI18:AI24)</f>
        <v>15714313310</v>
      </c>
      <c r="AJ25" s="126">
        <f t="shared" si="15"/>
        <v>2.11780628795239</v>
      </c>
      <c r="AK25" s="127">
        <f t="shared" si="16"/>
        <v>0.4678843238648336</v>
      </c>
    </row>
    <row r="26" spans="1:37" ht="12.75">
      <c r="A26" s="62" t="s">
        <v>97</v>
      </c>
      <c r="B26" s="63" t="s">
        <v>437</v>
      </c>
      <c r="C26" s="64" t="s">
        <v>438</v>
      </c>
      <c r="D26" s="85">
        <v>614939271</v>
      </c>
      <c r="E26" s="86">
        <v>112153086</v>
      </c>
      <c r="F26" s="87">
        <f t="shared" si="0"/>
        <v>727092357</v>
      </c>
      <c r="G26" s="85">
        <v>532538796</v>
      </c>
      <c r="H26" s="86">
        <v>96496000</v>
      </c>
      <c r="I26" s="87">
        <f t="shared" si="1"/>
        <v>629034796</v>
      </c>
      <c r="J26" s="85">
        <v>184884747</v>
      </c>
      <c r="K26" s="86">
        <v>5170127</v>
      </c>
      <c r="L26" s="86">
        <f t="shared" si="2"/>
        <v>190054874</v>
      </c>
      <c r="M26" s="104">
        <f t="shared" si="3"/>
        <v>0.2613902789243595</v>
      </c>
      <c r="N26" s="85">
        <v>133672444</v>
      </c>
      <c r="O26" s="86">
        <v>3949041</v>
      </c>
      <c r="P26" s="86">
        <f t="shared" si="4"/>
        <v>137621485</v>
      </c>
      <c r="Q26" s="104">
        <f t="shared" si="5"/>
        <v>0.18927648417022214</v>
      </c>
      <c r="R26" s="85">
        <v>115797448</v>
      </c>
      <c r="S26" s="86">
        <v>41169353</v>
      </c>
      <c r="T26" s="86">
        <f t="shared" si="6"/>
        <v>156966801</v>
      </c>
      <c r="U26" s="104">
        <f t="shared" si="7"/>
        <v>0.24953595889789218</v>
      </c>
      <c r="V26" s="85">
        <v>76179338</v>
      </c>
      <c r="W26" s="86">
        <v>52810276</v>
      </c>
      <c r="X26" s="86">
        <f t="shared" si="8"/>
        <v>128989614</v>
      </c>
      <c r="Y26" s="104">
        <f t="shared" si="9"/>
        <v>0.20505958465292912</v>
      </c>
      <c r="Z26" s="85">
        <f t="shared" si="10"/>
        <v>510533977</v>
      </c>
      <c r="AA26" s="86">
        <f t="shared" si="11"/>
        <v>103098797</v>
      </c>
      <c r="AB26" s="86">
        <f t="shared" si="12"/>
        <v>613632774</v>
      </c>
      <c r="AC26" s="104">
        <f t="shared" si="13"/>
        <v>0.9755148330458971</v>
      </c>
      <c r="AD26" s="85">
        <v>52190028</v>
      </c>
      <c r="AE26" s="86">
        <v>25398923</v>
      </c>
      <c r="AF26" s="86">
        <f t="shared" si="14"/>
        <v>77588951</v>
      </c>
      <c r="AG26" s="86">
        <v>655802900</v>
      </c>
      <c r="AH26" s="86">
        <v>669543087</v>
      </c>
      <c r="AI26" s="87">
        <v>587278314</v>
      </c>
      <c r="AJ26" s="124">
        <f t="shared" si="15"/>
        <v>0.8771329663508273</v>
      </c>
      <c r="AK26" s="125">
        <f t="shared" si="16"/>
        <v>0.6624740035472318</v>
      </c>
    </row>
    <row r="27" spans="1:37" ht="12.75">
      <c r="A27" s="62" t="s">
        <v>97</v>
      </c>
      <c r="B27" s="63" t="s">
        <v>439</v>
      </c>
      <c r="C27" s="64" t="s">
        <v>440</v>
      </c>
      <c r="D27" s="85">
        <v>873134149</v>
      </c>
      <c r="E27" s="86">
        <v>279362569</v>
      </c>
      <c r="F27" s="87">
        <f t="shared" si="0"/>
        <v>1152496718</v>
      </c>
      <c r="G27" s="85">
        <v>886662809</v>
      </c>
      <c r="H27" s="86">
        <v>303518792</v>
      </c>
      <c r="I27" s="87">
        <f t="shared" si="1"/>
        <v>1190181601</v>
      </c>
      <c r="J27" s="85">
        <v>279031191</v>
      </c>
      <c r="K27" s="86">
        <v>34030881</v>
      </c>
      <c r="L27" s="86">
        <f t="shared" si="2"/>
        <v>313062072</v>
      </c>
      <c r="M27" s="104">
        <f t="shared" si="3"/>
        <v>0.2716381462181309</v>
      </c>
      <c r="N27" s="85">
        <v>225094915</v>
      </c>
      <c r="O27" s="86">
        <v>62660930</v>
      </c>
      <c r="P27" s="86">
        <f t="shared" si="4"/>
        <v>287755845</v>
      </c>
      <c r="Q27" s="104">
        <f t="shared" si="5"/>
        <v>0.24968040299443178</v>
      </c>
      <c r="R27" s="85">
        <v>198256216</v>
      </c>
      <c r="S27" s="86">
        <v>60357709</v>
      </c>
      <c r="T27" s="86">
        <f t="shared" si="6"/>
        <v>258613925</v>
      </c>
      <c r="U27" s="104">
        <f t="shared" si="7"/>
        <v>0.21728946639967425</v>
      </c>
      <c r="V27" s="85">
        <v>120259079</v>
      </c>
      <c r="W27" s="86">
        <v>79099255</v>
      </c>
      <c r="X27" s="86">
        <f t="shared" si="8"/>
        <v>199358334</v>
      </c>
      <c r="Y27" s="104">
        <f t="shared" si="9"/>
        <v>0.16750244990554178</v>
      </c>
      <c r="Z27" s="85">
        <f t="shared" si="10"/>
        <v>822641401</v>
      </c>
      <c r="AA27" s="86">
        <f t="shared" si="11"/>
        <v>236148775</v>
      </c>
      <c r="AB27" s="86">
        <f t="shared" si="12"/>
        <v>1058790176</v>
      </c>
      <c r="AC27" s="104">
        <f t="shared" si="13"/>
        <v>0.8896038849116774</v>
      </c>
      <c r="AD27" s="85">
        <v>198078186</v>
      </c>
      <c r="AE27" s="86">
        <v>57407058</v>
      </c>
      <c r="AF27" s="86">
        <f t="shared" si="14"/>
        <v>255485244</v>
      </c>
      <c r="AG27" s="86">
        <v>1090371714</v>
      </c>
      <c r="AH27" s="86">
        <v>1066414712</v>
      </c>
      <c r="AI27" s="87">
        <v>904658784</v>
      </c>
      <c r="AJ27" s="124">
        <f t="shared" si="15"/>
        <v>0.8483179890714035</v>
      </c>
      <c r="AK27" s="125">
        <f t="shared" si="16"/>
        <v>-0.21968748222500079</v>
      </c>
    </row>
    <row r="28" spans="1:37" ht="12.75">
      <c r="A28" s="62" t="s">
        <v>97</v>
      </c>
      <c r="B28" s="63" t="s">
        <v>441</v>
      </c>
      <c r="C28" s="64" t="s">
        <v>442</v>
      </c>
      <c r="D28" s="85">
        <v>1267401859</v>
      </c>
      <c r="E28" s="86">
        <v>559596000</v>
      </c>
      <c r="F28" s="87">
        <f t="shared" si="0"/>
        <v>1826997859</v>
      </c>
      <c r="G28" s="85">
        <v>1250230999</v>
      </c>
      <c r="H28" s="86">
        <v>546218895</v>
      </c>
      <c r="I28" s="87">
        <f t="shared" si="1"/>
        <v>1796449894</v>
      </c>
      <c r="J28" s="85">
        <v>370245261</v>
      </c>
      <c r="K28" s="86">
        <v>79114248</v>
      </c>
      <c r="L28" s="86">
        <f t="shared" si="2"/>
        <v>449359509</v>
      </c>
      <c r="M28" s="104">
        <f t="shared" si="3"/>
        <v>0.2459551371592494</v>
      </c>
      <c r="N28" s="85">
        <v>347506116</v>
      </c>
      <c r="O28" s="86">
        <v>126853591</v>
      </c>
      <c r="P28" s="86">
        <f t="shared" si="4"/>
        <v>474359707</v>
      </c>
      <c r="Q28" s="104">
        <f t="shared" si="5"/>
        <v>0.259638895942461</v>
      </c>
      <c r="R28" s="85">
        <v>257063348</v>
      </c>
      <c r="S28" s="86">
        <v>126595477</v>
      </c>
      <c r="T28" s="86">
        <f t="shared" si="6"/>
        <v>383658825</v>
      </c>
      <c r="U28" s="104">
        <f t="shared" si="7"/>
        <v>0.2135650018858806</v>
      </c>
      <c r="V28" s="85">
        <v>64508064</v>
      </c>
      <c r="W28" s="86">
        <v>193164693</v>
      </c>
      <c r="X28" s="86">
        <f t="shared" si="8"/>
        <v>257672757</v>
      </c>
      <c r="Y28" s="104">
        <f t="shared" si="9"/>
        <v>0.14343442467313258</v>
      </c>
      <c r="Z28" s="85">
        <f t="shared" si="10"/>
        <v>1039322789</v>
      </c>
      <c r="AA28" s="86">
        <f t="shared" si="11"/>
        <v>525728009</v>
      </c>
      <c r="AB28" s="86">
        <f t="shared" si="12"/>
        <v>1565050798</v>
      </c>
      <c r="AC28" s="104">
        <f t="shared" si="13"/>
        <v>0.871190898909647</v>
      </c>
      <c r="AD28" s="85">
        <v>55994914</v>
      </c>
      <c r="AE28" s="86">
        <v>145656861</v>
      </c>
      <c r="AF28" s="86">
        <f t="shared" si="14"/>
        <v>201651775</v>
      </c>
      <c r="AG28" s="86">
        <v>1612386711</v>
      </c>
      <c r="AH28" s="86">
        <v>1669383432</v>
      </c>
      <c r="AI28" s="87">
        <v>1581710267</v>
      </c>
      <c r="AJ28" s="124">
        <f t="shared" si="15"/>
        <v>0.9474817089235374</v>
      </c>
      <c r="AK28" s="125">
        <f t="shared" si="16"/>
        <v>0.2778105077428652</v>
      </c>
    </row>
    <row r="29" spans="1:37" ht="12.75">
      <c r="A29" s="62" t="s">
        <v>97</v>
      </c>
      <c r="B29" s="63" t="s">
        <v>59</v>
      </c>
      <c r="C29" s="64" t="s">
        <v>60</v>
      </c>
      <c r="D29" s="85">
        <v>2800491177</v>
      </c>
      <c r="E29" s="86">
        <v>630592306</v>
      </c>
      <c r="F29" s="87">
        <f t="shared" si="0"/>
        <v>3431083483</v>
      </c>
      <c r="G29" s="85">
        <v>2835546060</v>
      </c>
      <c r="H29" s="86">
        <v>745774664</v>
      </c>
      <c r="I29" s="87">
        <f t="shared" si="1"/>
        <v>3581320724</v>
      </c>
      <c r="J29" s="85">
        <v>814244263</v>
      </c>
      <c r="K29" s="86">
        <v>87390259</v>
      </c>
      <c r="L29" s="86">
        <f t="shared" si="2"/>
        <v>901634522</v>
      </c>
      <c r="M29" s="104">
        <f t="shared" si="3"/>
        <v>0.2627841981890943</v>
      </c>
      <c r="N29" s="85">
        <v>814565633</v>
      </c>
      <c r="O29" s="86">
        <v>124583303</v>
      </c>
      <c r="P29" s="86">
        <f t="shared" si="4"/>
        <v>939148936</v>
      </c>
      <c r="Q29" s="104">
        <f t="shared" si="5"/>
        <v>0.2737178913463354</v>
      </c>
      <c r="R29" s="85">
        <v>753815302</v>
      </c>
      <c r="S29" s="86">
        <v>145475698</v>
      </c>
      <c r="T29" s="86">
        <f t="shared" si="6"/>
        <v>899291000</v>
      </c>
      <c r="U29" s="104">
        <f t="shared" si="7"/>
        <v>0.2511059660123308</v>
      </c>
      <c r="V29" s="85">
        <v>412145051</v>
      </c>
      <c r="W29" s="86">
        <v>154056884</v>
      </c>
      <c r="X29" s="86">
        <f t="shared" si="8"/>
        <v>566201935</v>
      </c>
      <c r="Y29" s="104">
        <f t="shared" si="9"/>
        <v>0.15809863975757119</v>
      </c>
      <c r="Z29" s="85">
        <f t="shared" si="10"/>
        <v>2794770249</v>
      </c>
      <c r="AA29" s="86">
        <f t="shared" si="11"/>
        <v>511506144</v>
      </c>
      <c r="AB29" s="86">
        <f t="shared" si="12"/>
        <v>3306276393</v>
      </c>
      <c r="AC29" s="104">
        <f t="shared" si="13"/>
        <v>0.9232003073176867</v>
      </c>
      <c r="AD29" s="85">
        <v>558667344</v>
      </c>
      <c r="AE29" s="86">
        <v>-3721460</v>
      </c>
      <c r="AF29" s="86">
        <f t="shared" si="14"/>
        <v>554945884</v>
      </c>
      <c r="AG29" s="86">
        <v>3341211011</v>
      </c>
      <c r="AH29" s="86">
        <v>3318715317</v>
      </c>
      <c r="AI29" s="87">
        <v>2852610982</v>
      </c>
      <c r="AJ29" s="124">
        <f t="shared" si="15"/>
        <v>0.8595527815801502</v>
      </c>
      <c r="AK29" s="125">
        <f t="shared" si="16"/>
        <v>0.020283150708078734</v>
      </c>
    </row>
    <row r="30" spans="1:37" ht="12.75">
      <c r="A30" s="62" t="s">
        <v>112</v>
      </c>
      <c r="B30" s="63" t="s">
        <v>443</v>
      </c>
      <c r="C30" s="64" t="s">
        <v>444</v>
      </c>
      <c r="D30" s="85">
        <v>253039000</v>
      </c>
      <c r="E30" s="86">
        <v>29052000</v>
      </c>
      <c r="F30" s="87">
        <f t="shared" si="0"/>
        <v>282091000</v>
      </c>
      <c r="G30" s="85">
        <v>251651451</v>
      </c>
      <c r="H30" s="86">
        <v>27163000</v>
      </c>
      <c r="I30" s="87">
        <f t="shared" si="1"/>
        <v>278814451</v>
      </c>
      <c r="J30" s="85">
        <v>103231520</v>
      </c>
      <c r="K30" s="86">
        <v>6468488</v>
      </c>
      <c r="L30" s="86">
        <f t="shared" si="2"/>
        <v>109700008</v>
      </c>
      <c r="M30" s="104">
        <f t="shared" si="3"/>
        <v>0.38888163039586515</v>
      </c>
      <c r="N30" s="85">
        <v>82235207</v>
      </c>
      <c r="O30" s="86">
        <v>1795701</v>
      </c>
      <c r="P30" s="86">
        <f t="shared" si="4"/>
        <v>84030908</v>
      </c>
      <c r="Q30" s="104">
        <f t="shared" si="5"/>
        <v>0.29788581698813504</v>
      </c>
      <c r="R30" s="85">
        <v>64836317</v>
      </c>
      <c r="S30" s="86">
        <v>2699360</v>
      </c>
      <c r="T30" s="86">
        <f t="shared" si="6"/>
        <v>67535677</v>
      </c>
      <c r="U30" s="104">
        <f t="shared" si="7"/>
        <v>0.24222444983671237</v>
      </c>
      <c r="V30" s="85">
        <v>3987056</v>
      </c>
      <c r="W30" s="86">
        <v>8102832</v>
      </c>
      <c r="X30" s="86">
        <f t="shared" si="8"/>
        <v>12089888</v>
      </c>
      <c r="Y30" s="104">
        <f t="shared" si="9"/>
        <v>0.043361769652319776</v>
      </c>
      <c r="Z30" s="85">
        <f t="shared" si="10"/>
        <v>254290100</v>
      </c>
      <c r="AA30" s="86">
        <f t="shared" si="11"/>
        <v>19066381</v>
      </c>
      <c r="AB30" s="86">
        <f t="shared" si="12"/>
        <v>273356481</v>
      </c>
      <c r="AC30" s="104">
        <f t="shared" si="13"/>
        <v>0.9804243647328021</v>
      </c>
      <c r="AD30" s="85">
        <v>4261647</v>
      </c>
      <c r="AE30" s="86">
        <v>18289648</v>
      </c>
      <c r="AF30" s="86">
        <f t="shared" si="14"/>
        <v>22551295</v>
      </c>
      <c r="AG30" s="86">
        <v>291564000</v>
      </c>
      <c r="AH30" s="86">
        <v>280077000</v>
      </c>
      <c r="AI30" s="87">
        <v>271663039</v>
      </c>
      <c r="AJ30" s="124">
        <f t="shared" si="15"/>
        <v>0.9699584007255148</v>
      </c>
      <c r="AK30" s="125">
        <f t="shared" si="16"/>
        <v>-0.4638938473378137</v>
      </c>
    </row>
    <row r="31" spans="1:37" ht="16.5">
      <c r="A31" s="65"/>
      <c r="B31" s="66" t="s">
        <v>445</v>
      </c>
      <c r="C31" s="67"/>
      <c r="D31" s="88">
        <f>SUM(D26:D30)</f>
        <v>5809005456</v>
      </c>
      <c r="E31" s="89">
        <f>SUM(E26:E30)</f>
        <v>1610755961</v>
      </c>
      <c r="F31" s="90">
        <f t="shared" si="0"/>
        <v>7419761417</v>
      </c>
      <c r="G31" s="88">
        <f>SUM(G26:G30)</f>
        <v>5756630115</v>
      </c>
      <c r="H31" s="89">
        <f>SUM(H26:H30)</f>
        <v>1719171351</v>
      </c>
      <c r="I31" s="90">
        <f t="shared" si="1"/>
        <v>7475801466</v>
      </c>
      <c r="J31" s="88">
        <f>SUM(J26:J30)</f>
        <v>1751636982</v>
      </c>
      <c r="K31" s="89">
        <f>SUM(K26:K30)</f>
        <v>212174003</v>
      </c>
      <c r="L31" s="89">
        <f t="shared" si="2"/>
        <v>1963810985</v>
      </c>
      <c r="M31" s="105">
        <f t="shared" si="3"/>
        <v>0.264673063543601</v>
      </c>
      <c r="N31" s="88">
        <f>SUM(N26:N30)</f>
        <v>1603074315</v>
      </c>
      <c r="O31" s="89">
        <f>SUM(O26:O30)</f>
        <v>319842566</v>
      </c>
      <c r="P31" s="89">
        <f t="shared" si="4"/>
        <v>1922916881</v>
      </c>
      <c r="Q31" s="105">
        <f t="shared" si="5"/>
        <v>0.25916155155531734</v>
      </c>
      <c r="R31" s="88">
        <f>SUM(R26:R30)</f>
        <v>1389768631</v>
      </c>
      <c r="S31" s="89">
        <f>SUM(S26:S30)</f>
        <v>376297597</v>
      </c>
      <c r="T31" s="89">
        <f t="shared" si="6"/>
        <v>1766066228</v>
      </c>
      <c r="U31" s="105">
        <f t="shared" si="7"/>
        <v>0.23623771123833107</v>
      </c>
      <c r="V31" s="88">
        <f>SUM(V26:V30)</f>
        <v>677078588</v>
      </c>
      <c r="W31" s="89">
        <f>SUM(W26:W30)</f>
        <v>487233940</v>
      </c>
      <c r="X31" s="89">
        <f t="shared" si="8"/>
        <v>1164312528</v>
      </c>
      <c r="Y31" s="105">
        <f t="shared" si="9"/>
        <v>0.15574417449357128</v>
      </c>
      <c r="Z31" s="88">
        <f t="shared" si="10"/>
        <v>5421558516</v>
      </c>
      <c r="AA31" s="89">
        <f t="shared" si="11"/>
        <v>1395548106</v>
      </c>
      <c r="AB31" s="89">
        <f t="shared" si="12"/>
        <v>6817106622</v>
      </c>
      <c r="AC31" s="105">
        <f t="shared" si="13"/>
        <v>0.9118897355693902</v>
      </c>
      <c r="AD31" s="88">
        <f>SUM(AD26:AD30)</f>
        <v>869192119</v>
      </c>
      <c r="AE31" s="89">
        <f>SUM(AE26:AE30)</f>
        <v>243031030</v>
      </c>
      <c r="AF31" s="89">
        <f t="shared" si="14"/>
        <v>1112223149</v>
      </c>
      <c r="AG31" s="89">
        <f>SUM(AG26:AG30)</f>
        <v>6991336336</v>
      </c>
      <c r="AH31" s="89">
        <f>SUM(AH26:AH30)</f>
        <v>7004133548</v>
      </c>
      <c r="AI31" s="90">
        <f>SUM(AI26:AI30)</f>
        <v>6197921386</v>
      </c>
      <c r="AJ31" s="126">
        <f t="shared" si="15"/>
        <v>0.8848948044072903</v>
      </c>
      <c r="AK31" s="127">
        <f t="shared" si="16"/>
        <v>0.04683356846765285</v>
      </c>
    </row>
    <row r="32" spans="1:37" ht="16.5">
      <c r="A32" s="68"/>
      <c r="B32" s="69" t="s">
        <v>446</v>
      </c>
      <c r="C32" s="70"/>
      <c r="D32" s="91">
        <f>SUM(D9:D16,D18:D24,D26:D30)</f>
        <v>17870294101</v>
      </c>
      <c r="E32" s="92">
        <f>SUM(E9:E16,E18:E24,E26:E30)</f>
        <v>3333575271</v>
      </c>
      <c r="F32" s="93">
        <f t="shared" si="0"/>
        <v>21203869372</v>
      </c>
      <c r="G32" s="91">
        <f>SUM(G9:G16,G18:G24,G26:G30)</f>
        <v>17489338624</v>
      </c>
      <c r="H32" s="92">
        <f>SUM(H9:H16,H18:H24,H26:H30)</f>
        <v>3537884979</v>
      </c>
      <c r="I32" s="93">
        <f t="shared" si="1"/>
        <v>21027223603</v>
      </c>
      <c r="J32" s="91">
        <f>SUM(J9:J16,J18:J24,J26:J30)</f>
        <v>5046060456</v>
      </c>
      <c r="K32" s="92">
        <f>SUM(K9:K16,K18:K24,K26:K30)</f>
        <v>537331011</v>
      </c>
      <c r="L32" s="92">
        <f t="shared" si="2"/>
        <v>5583391467</v>
      </c>
      <c r="M32" s="106">
        <f t="shared" si="3"/>
        <v>0.26331946160604747</v>
      </c>
      <c r="N32" s="91">
        <f>SUM(N9:N16,N18:N24,N26:N30)</f>
        <v>4626112646</v>
      </c>
      <c r="O32" s="92">
        <f>SUM(O9:O16,O18:O24,O26:O30)</f>
        <v>702824460</v>
      </c>
      <c r="P32" s="92">
        <f t="shared" si="4"/>
        <v>5328937106</v>
      </c>
      <c r="Q32" s="106">
        <f t="shared" si="5"/>
        <v>0.25131908768674716</v>
      </c>
      <c r="R32" s="91">
        <f>SUM(R9:R16,R18:R24,R26:R30)</f>
        <v>3958542857</v>
      </c>
      <c r="S32" s="92">
        <f>SUM(S9:S16,S18:S24,S26:S30)</f>
        <v>706900373</v>
      </c>
      <c r="T32" s="92">
        <f t="shared" si="6"/>
        <v>4665443230</v>
      </c>
      <c r="U32" s="106">
        <f t="shared" si="7"/>
        <v>0.22187633127819933</v>
      </c>
      <c r="V32" s="91">
        <f>SUM(V9:V16,V18:V24,V26:V30)</f>
        <v>3369977849</v>
      </c>
      <c r="W32" s="92">
        <f>SUM(W9:W16,W18:W24,W26:W30)</f>
        <v>998197268</v>
      </c>
      <c r="X32" s="92">
        <f t="shared" si="8"/>
        <v>4368175117</v>
      </c>
      <c r="Y32" s="106">
        <f t="shared" si="9"/>
        <v>0.2077390339053979</v>
      </c>
      <c r="Z32" s="91">
        <f t="shared" si="10"/>
        <v>17000693808</v>
      </c>
      <c r="AA32" s="92">
        <f t="shared" si="11"/>
        <v>2945253112</v>
      </c>
      <c r="AB32" s="92">
        <f t="shared" si="12"/>
        <v>19945946920</v>
      </c>
      <c r="AC32" s="106">
        <f t="shared" si="13"/>
        <v>0.9485772965839516</v>
      </c>
      <c r="AD32" s="91">
        <f>SUM(AD9:AD16,AD18:AD24,AD26:AD30)</f>
        <v>4148676541</v>
      </c>
      <c r="AE32" s="92">
        <f>SUM(AE9:AE16,AE18:AE24,AE26:AE30)</f>
        <v>660274722</v>
      </c>
      <c r="AF32" s="92">
        <f t="shared" si="14"/>
        <v>4808951263</v>
      </c>
      <c r="AG32" s="92">
        <f>SUM(AG9:AG16,AG18:AG24,AG26:AG30)</f>
        <v>19869619045</v>
      </c>
      <c r="AH32" s="92">
        <f>SUM(AH9:AH16,AH18:AH24,AH26:AH30)</f>
        <v>19871360930</v>
      </c>
      <c r="AI32" s="93">
        <f>SUM(AI9:AI16,AI18:AI24,AI26:AI30)</f>
        <v>27236851938</v>
      </c>
      <c r="AJ32" s="128">
        <f t="shared" si="15"/>
        <v>1.3706586093396473</v>
      </c>
      <c r="AK32" s="129">
        <f t="shared" si="16"/>
        <v>-0.09165743670378301</v>
      </c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2019-08-01T07:00:05Z</dcterms:created>
  <dcterms:modified xsi:type="dcterms:W3CDTF">2019-08-01T07:01:58Z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