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<sst xmlns="http://schemas.openxmlformats.org/spreadsheetml/2006/main" count="859" uniqueCount="304">
  <si>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City of Tshwane(TSH)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</si>
  <si>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</si>
  <si>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</si>
  <si>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</si>
  <si>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</si>
  <si>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</si>
  <si>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</si>
  <si>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</si>
  <si>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</si>
  <si>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</si>
  <si>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</si>
  <si>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</si>
  <si>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</si>
  <si>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</si>
  <si>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</si>
  <si>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</si>
  <si>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</si>
  <si>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</si>
  <si>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</si>
  <si>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</si>
  <si>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</si>
  <si>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</si>
  <si>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</si>
  <si>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</si>
  <si>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</si>
  <si>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</si>
  <si>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</si>
  <si>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</si>
  <si>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</si>
  <si>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</si>
  <si>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</si>
  <si>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</si>
  <si>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</si>
  <si>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</si>
  <si>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</si>
  <si>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</si>
  <si>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</si>
  <si>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</si>
  <si>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</si>
  <si>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</si>
  <si>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</si>
  <si>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</si>
  <si>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</si>
  <si>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</si>
  <si>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</si>
  <si>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</si>
  <si>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</si>
  <si>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</si>
  <si>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</si>
  <si>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</si>
  <si>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</si>
  <si>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</si>
  <si>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</si>
  <si>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</si>
  <si>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</si>
  <si>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</si>
  <si>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</si>
  <si>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</si>
  <si>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</si>
  <si>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</si>
  <si>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</si>
  <si>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</si>
  <si>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</si>
  <si>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</si>
  <si>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</si>
  <si>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</si>
  <si>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</si>
  <si>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</si>
  <si>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</si>
  <si>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</si>
  <si>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Tshwane(TSH)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</si>
  <si>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</si>
  <si>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</si>
  <si>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</si>
  <si>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</si>
  <si>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</si>
  <si>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</si>
  <si>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</si>
  <si>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</si>
  <si>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</si>
  <si>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</si>
  <si>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</si>
  <si>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</si>
  <si>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</si>
  <si>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</si>
  <si>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</si>
  <si>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</si>
  <si>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</si>
  <si>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</si>
  <si>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</si>
  <si>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</si>
  <si>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</si>
  <si>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</si>
  <si>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</si>
  <si>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</si>
  <si>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</si>
  <si>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</si>
  <si>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</si>
  <si>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</si>
  <si>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</si>
  <si>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Tshwane(TSH)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</si>
  <si>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</si>
  <si>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</si>
  <si>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</si>
  <si>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</si>
  <si>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</si>
  <si>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</si>
  <si>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</si>
  <si>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</si>
  <si>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</si>
  <si>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</si>
  <si>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</si>
  <si>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</si>
  <si>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</si>
  <si>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</si>
  <si>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</si>
  <si>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</si>
  <si>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</si>
  <si>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</si>
  <si>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</si>
  <si>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</si>
  <si>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</si>
  <si>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</si>
  <si>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</si>
  <si>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</si>
  <si>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</si>
  <si>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</si>
  <si>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</si>
  <si>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</si>
  <si>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Tshwane(TSH)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</si>
  <si>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</si>
  <si>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</si>
  <si>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</si>
  <si>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</si>
  <si>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</si>
  <si>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</si>
  <si>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</si>
  <si>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</si>
  <si>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</si>
  <si>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</si>
  <si>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Tshwane(TSH)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</si>
  <si>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</si>
  <si>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</si>
  <si>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</si>
  <si>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</si>
  <si>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</si>
  <si>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</si>
  <si>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</si>
  <si>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</si>
  <si>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</si>
  <si>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</si>
  <si>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</si>
  <si>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</si>
  <si>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</si>
  <si>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</si>
  <si>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</si>
  <si>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</si>
  <si>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</si>
  <si>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</si>
  <si>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</si>
  <si>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</si>
  <si>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</si>
  <si>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</si>
  <si>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</si>
  <si>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</si>
  <si>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</si>
  <si>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</si>
  <si>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</si>
  <si>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</si>
  <si>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</si>
  <si>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</si>
  <si>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</si>
  <si>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</si>
  <si>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</si>
  <si>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Tshwane(TSH)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</si>
  <si>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</si>
  <si>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</si>
  <si>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</si>
  <si>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</si>
  <si>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</si>
  <si>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</si>
  <si>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</si>
  <si>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</si>
  <si>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</si>
  <si>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</si>
  <si>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</si>
  <si>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</si>
  <si>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</si>
  <si>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</si>
  <si>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</si>
  <si>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</si>
  <si>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</si>
  <si>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</si>
  <si>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</si>
  <si>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</si>
  <si>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</si>
  <si>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</si>
  <si>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</si>
  <si>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</si>
  <si>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</si>
  <si>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</si>
  <si>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</si>
  <si>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Tshwane(TSH)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</si>
  <si>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</si>
  <si>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</si>
  <si>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</si>
  <si>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</si>
  <si>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</si>
  <si>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</si>
  <si>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</si>
  <si>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</si>
  <si>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</si>
  <si>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</si>
  <si>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</si>
  <si>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</si>
  <si>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</si>
  <si>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</si>
  <si>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</si>
  <si>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</si>
  <si>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</si>
  <si>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</si>
  <si>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</si>
  <si>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</si>
  <si>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</si>
  <si>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</si>
  <si>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</si>
  <si>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</si>
  <si>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</si>
  <si>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Tshwane(TSH)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</si>
  <si>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</si>
  <si>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</si>
  <si>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</si>
  <si>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</si>
  <si>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</si>
  <si>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</si>
  <si>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</si>
  <si>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</si>
  <si>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</si>
  <si>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</si>
  <si>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</si>
  <si>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</si>
  <si>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</si>
  <si>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</si>
  <si>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</si>
  <si>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</si>
  <si>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</si>
  <si>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</si>
  <si>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</si>
  <si>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</si>
  <si>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</si>
  <si>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</si>
  <si>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</si>
  <si>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</si>
  <si>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</si>
  <si>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</si>
  <si>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</si>
  <si>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</si>
  <si>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</si>
  <si>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</si>
  <si>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</si>
  <si>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</si>
  <si>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</si>
  <si>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</si>
  <si>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</si>
  <si>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Tshwane(TSH)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</si>
  <si>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</si>
  <si>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</si>
  <si>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Gauteng: City of Tshwane(TSH)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</si>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</sst>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6761346762</v>
      </c>
      <c r="C5" s="19">
        <v>0</v>
      </c>
      <c r="D5" s="59">
        <v>6980635978</v>
      </c>
      <c r="E5" s="60">
        <v>7065502389</v>
      </c>
      <c r="F5" s="60">
        <v>575471876</v>
      </c>
      <c r="G5" s="60">
        <v>606388753</v>
      </c>
      <c r="H5" s="60">
        <v>557859578</v>
      </c>
      <c r="I5" s="60">
        <v>1739720207</v>
      </c>
      <c r="J5" s="60">
        <v>609593721</v>
      </c>
      <c r="K5" s="60">
        <v>579209878</v>
      </c>
      <c r="L5" s="60">
        <v>445922033</v>
      </c>
      <c r="M5" s="60">
        <v>1634725632</v>
      </c>
      <c r="N5" s="60">
        <v>669773533</v>
      </c>
      <c r="O5" s="60">
        <v>499233457</v>
      </c>
      <c r="P5" s="60">
        <v>616706772</v>
      </c>
      <c r="Q5" s="60">
        <v>1785713762</v>
      </c>
      <c r="R5" s="60">
        <v>676393078</v>
      </c>
      <c r="S5" s="60">
        <v>627142936</v>
      </c>
      <c r="T5" s="60">
        <v>621195990</v>
      </c>
      <c r="U5" s="60">
        <v>1924732004</v>
      </c>
      <c r="V5" s="60">
        <v>7084891605</v>
      </c>
      <c r="W5" s="60">
        <v>6980635981</v>
      </c>
      <c r="X5" s="60">
        <v>104255624</v>
      </c>
      <c r="Y5" s="61">
        <v>1.49</v>
      </c>
      <c r="Z5" s="62">
        <v>7065502389</v>
      </c>
    </row>
    <row r="6" spans="1:26" ht="12.75">
      <c r="A6" s="58" t="s">
        <v>32</v>
      </c>
      <c r="B6" s="19">
        <v>16921045891</v>
      </c>
      <c r="C6" s="19">
        <v>0</v>
      </c>
      <c r="D6" s="59">
        <v>18788560336</v>
      </c>
      <c r="E6" s="60">
        <v>18659762575</v>
      </c>
      <c r="F6" s="60">
        <v>1611231217</v>
      </c>
      <c r="G6" s="60">
        <v>1674577872</v>
      </c>
      <c r="H6" s="60">
        <v>1424031659</v>
      </c>
      <c r="I6" s="60">
        <v>4709840748</v>
      </c>
      <c r="J6" s="60">
        <v>1473397233</v>
      </c>
      <c r="K6" s="60">
        <v>1585420146</v>
      </c>
      <c r="L6" s="60">
        <v>1370679348</v>
      </c>
      <c r="M6" s="60">
        <v>4429496727</v>
      </c>
      <c r="N6" s="60">
        <v>1512519322</v>
      </c>
      <c r="O6" s="60">
        <v>1244926109</v>
      </c>
      <c r="P6" s="60">
        <v>1390078126</v>
      </c>
      <c r="Q6" s="60">
        <v>4147523557</v>
      </c>
      <c r="R6" s="60">
        <v>1513687410</v>
      </c>
      <c r="S6" s="60">
        <v>1723716162</v>
      </c>
      <c r="T6" s="60">
        <v>1415179565</v>
      </c>
      <c r="U6" s="60">
        <v>4652583137</v>
      </c>
      <c r="V6" s="60">
        <v>17939444169</v>
      </c>
      <c r="W6" s="60">
        <v>18788560334</v>
      </c>
      <c r="X6" s="60">
        <v>-849116165</v>
      </c>
      <c r="Y6" s="61">
        <v>-4.52</v>
      </c>
      <c r="Z6" s="62">
        <v>18659762575</v>
      </c>
    </row>
    <row r="7" spans="1:26" ht="12.75">
      <c r="A7" s="58" t="s">
        <v>33</v>
      </c>
      <c r="B7" s="19">
        <v>210975787</v>
      </c>
      <c r="C7" s="19">
        <v>0</v>
      </c>
      <c r="D7" s="59">
        <v>133342208</v>
      </c>
      <c r="E7" s="60">
        <v>177982585</v>
      </c>
      <c r="F7" s="60">
        <v>10652267</v>
      </c>
      <c r="G7" s="60">
        <v>9823264</v>
      </c>
      <c r="H7" s="60">
        <v>16508776</v>
      </c>
      <c r="I7" s="60">
        <v>36984307</v>
      </c>
      <c r="J7" s="60">
        <v>6666569</v>
      </c>
      <c r="K7" s="60">
        <v>17658132</v>
      </c>
      <c r="L7" s="60">
        <v>40094090</v>
      </c>
      <c r="M7" s="60">
        <v>64418791</v>
      </c>
      <c r="N7" s="60">
        <v>11561507</v>
      </c>
      <c r="O7" s="60">
        <v>12812350</v>
      </c>
      <c r="P7" s="60">
        <v>123187589</v>
      </c>
      <c r="Q7" s="60">
        <v>147561446</v>
      </c>
      <c r="R7" s="60">
        <v>21797509</v>
      </c>
      <c r="S7" s="60">
        <v>16526800</v>
      </c>
      <c r="T7" s="60">
        <v>106709345</v>
      </c>
      <c r="U7" s="60">
        <v>145033654</v>
      </c>
      <c r="V7" s="60">
        <v>393998198</v>
      </c>
      <c r="W7" s="60">
        <v>133342207</v>
      </c>
      <c r="X7" s="60">
        <v>260655991</v>
      </c>
      <c r="Y7" s="61">
        <v>195.48</v>
      </c>
      <c r="Z7" s="62">
        <v>177982585</v>
      </c>
    </row>
    <row r="8" spans="1:26" ht="12.75">
      <c r="A8" s="58" t="s">
        <v>34</v>
      </c>
      <c r="B8" s="19">
        <v>4362302110</v>
      </c>
      <c r="C8" s="19">
        <v>0</v>
      </c>
      <c r="D8" s="59">
        <v>4440080940</v>
      </c>
      <c r="E8" s="60">
        <v>4736593938</v>
      </c>
      <c r="F8" s="60">
        <v>999217000</v>
      </c>
      <c r="G8" s="60">
        <v>568311391</v>
      </c>
      <c r="H8" s="60">
        <v>38734690</v>
      </c>
      <c r="I8" s="60">
        <v>1606263081</v>
      </c>
      <c r="J8" s="60">
        <v>49684126</v>
      </c>
      <c r="K8" s="60">
        <v>63957955</v>
      </c>
      <c r="L8" s="60">
        <v>1383544262</v>
      </c>
      <c r="M8" s="60">
        <v>1497186343</v>
      </c>
      <c r="N8" s="60">
        <v>16615890</v>
      </c>
      <c r="O8" s="60">
        <v>38413220</v>
      </c>
      <c r="P8" s="60">
        <v>1248286461</v>
      </c>
      <c r="Q8" s="60">
        <v>1303315571</v>
      </c>
      <c r="R8" s="60">
        <v>18078552</v>
      </c>
      <c r="S8" s="60">
        <v>39056727</v>
      </c>
      <c r="T8" s="60">
        <v>49296789</v>
      </c>
      <c r="U8" s="60">
        <v>106432068</v>
      </c>
      <c r="V8" s="60">
        <v>4513197063</v>
      </c>
      <c r="W8" s="60">
        <v>4440080940</v>
      </c>
      <c r="X8" s="60">
        <v>73116123</v>
      </c>
      <c r="Y8" s="61">
        <v>1.65</v>
      </c>
      <c r="Z8" s="62">
        <v>4736593938</v>
      </c>
    </row>
    <row r="9" spans="1:26" ht="12.75">
      <c r="A9" s="58" t="s">
        <v>35</v>
      </c>
      <c r="B9" s="19">
        <v>2045564891</v>
      </c>
      <c r="C9" s="19">
        <v>0</v>
      </c>
      <c r="D9" s="59">
        <v>2187587436</v>
      </c>
      <c r="E9" s="60">
        <v>2351349567</v>
      </c>
      <c r="F9" s="60">
        <v>115223310</v>
      </c>
      <c r="G9" s="60">
        <v>153542863</v>
      </c>
      <c r="H9" s="60">
        <v>165130655</v>
      </c>
      <c r="I9" s="60">
        <v>433896828</v>
      </c>
      <c r="J9" s="60">
        <v>169924073</v>
      </c>
      <c r="K9" s="60">
        <v>233252589</v>
      </c>
      <c r="L9" s="60">
        <v>178863652</v>
      </c>
      <c r="M9" s="60">
        <v>582040314</v>
      </c>
      <c r="N9" s="60">
        <v>179332994</v>
      </c>
      <c r="O9" s="60">
        <v>178810610</v>
      </c>
      <c r="P9" s="60">
        <v>215190569</v>
      </c>
      <c r="Q9" s="60">
        <v>573334173</v>
      </c>
      <c r="R9" s="60">
        <v>190143128</v>
      </c>
      <c r="S9" s="60">
        <v>124578222</v>
      </c>
      <c r="T9" s="60">
        <v>447472208</v>
      </c>
      <c r="U9" s="60">
        <v>762193558</v>
      </c>
      <c r="V9" s="60">
        <v>2351464873</v>
      </c>
      <c r="W9" s="60">
        <v>2187587431</v>
      </c>
      <c r="X9" s="60">
        <v>163877442</v>
      </c>
      <c r="Y9" s="61">
        <v>7.49</v>
      </c>
      <c r="Z9" s="62">
        <v>2351349567</v>
      </c>
    </row>
    <row r="10" spans="1:26" ht="22.5">
      <c r="A10" s="63" t="s">
        <v>279</v>
      </c>
      <c r="B10" s="64">
        <f>SUM(B5:B9)</f>
        <v>30301235441</v>
      </c>
      <c r="C10" s="64">
        <f>SUM(C5:C9)</f>
        <v>0</v>
      </c>
      <c r="D10" s="65">
        <f aca="true" t="shared" si="0" ref="D10:Z10">SUM(D5:D9)</f>
        <v>32530206898</v>
      </c>
      <c r="E10" s="66">
        <f t="shared" si="0"/>
        <v>32991191054</v>
      </c>
      <c r="F10" s="66">
        <f t="shared" si="0"/>
        <v>3311795670</v>
      </c>
      <c r="G10" s="66">
        <f t="shared" si="0"/>
        <v>3012644143</v>
      </c>
      <c r="H10" s="66">
        <f t="shared" si="0"/>
        <v>2202265358</v>
      </c>
      <c r="I10" s="66">
        <f t="shared" si="0"/>
        <v>8526705171</v>
      </c>
      <c r="J10" s="66">
        <f t="shared" si="0"/>
        <v>2309265722</v>
      </c>
      <c r="K10" s="66">
        <f t="shared" si="0"/>
        <v>2479498700</v>
      </c>
      <c r="L10" s="66">
        <f t="shared" si="0"/>
        <v>3419103385</v>
      </c>
      <c r="M10" s="66">
        <f t="shared" si="0"/>
        <v>8207867807</v>
      </c>
      <c r="N10" s="66">
        <f t="shared" si="0"/>
        <v>2389803246</v>
      </c>
      <c r="O10" s="66">
        <f t="shared" si="0"/>
        <v>1974195746</v>
      </c>
      <c r="P10" s="66">
        <f t="shared" si="0"/>
        <v>3593449517</v>
      </c>
      <c r="Q10" s="66">
        <f t="shared" si="0"/>
        <v>7957448509</v>
      </c>
      <c r="R10" s="66">
        <f t="shared" si="0"/>
        <v>2420099677</v>
      </c>
      <c r="S10" s="66">
        <f t="shared" si="0"/>
        <v>2531020847</v>
      </c>
      <c r="T10" s="66">
        <f t="shared" si="0"/>
        <v>2639853897</v>
      </c>
      <c r="U10" s="66">
        <f t="shared" si="0"/>
        <v>7590974421</v>
      </c>
      <c r="V10" s="66">
        <f t="shared" si="0"/>
        <v>32282995908</v>
      </c>
      <c r="W10" s="66">
        <f t="shared" si="0"/>
        <v>32530206893</v>
      </c>
      <c r="X10" s="66">
        <f t="shared" si="0"/>
        <v>-247210985</v>
      </c>
      <c r="Y10" s="67">
        <f>+IF(W10&lt;&gt;0,(X10/W10)*100,0)</f>
        <v>-0.7599428611479135</v>
      </c>
      <c r="Z10" s="68">
        <f t="shared" si="0"/>
        <v>32991191054</v>
      </c>
    </row>
    <row r="11" spans="1:26" ht="12.75">
      <c r="A11" s="58" t="s">
        <v>37</v>
      </c>
      <c r="B11" s="19">
        <v>8161871662</v>
      </c>
      <c r="C11" s="19">
        <v>0</v>
      </c>
      <c r="D11" s="59">
        <v>9604146268</v>
      </c>
      <c r="E11" s="60">
        <v>9560855328</v>
      </c>
      <c r="F11" s="60">
        <v>698034172</v>
      </c>
      <c r="G11" s="60">
        <v>674392251</v>
      </c>
      <c r="H11" s="60">
        <v>705217337</v>
      </c>
      <c r="I11" s="60">
        <v>2077643760</v>
      </c>
      <c r="J11" s="60">
        <v>841997562</v>
      </c>
      <c r="K11" s="60">
        <v>727775076</v>
      </c>
      <c r="L11" s="60">
        <v>712000144</v>
      </c>
      <c r="M11" s="60">
        <v>2281772782</v>
      </c>
      <c r="N11" s="60">
        <v>742422767</v>
      </c>
      <c r="O11" s="60">
        <v>756368129</v>
      </c>
      <c r="P11" s="60">
        <v>703222006</v>
      </c>
      <c r="Q11" s="60">
        <v>2202012902</v>
      </c>
      <c r="R11" s="60">
        <v>748299683</v>
      </c>
      <c r="S11" s="60">
        <v>762043918</v>
      </c>
      <c r="T11" s="60">
        <v>867008000</v>
      </c>
      <c r="U11" s="60">
        <v>2377351601</v>
      </c>
      <c r="V11" s="60">
        <v>8938781045</v>
      </c>
      <c r="W11" s="60">
        <v>9602946265</v>
      </c>
      <c r="X11" s="60">
        <v>-664165220</v>
      </c>
      <c r="Y11" s="61">
        <v>-6.92</v>
      </c>
      <c r="Z11" s="62">
        <v>9560855328</v>
      </c>
    </row>
    <row r="12" spans="1:26" ht="12.75">
      <c r="A12" s="58" t="s">
        <v>38</v>
      </c>
      <c r="B12" s="19">
        <v>123785928</v>
      </c>
      <c r="C12" s="19">
        <v>0</v>
      </c>
      <c r="D12" s="59">
        <v>132797337</v>
      </c>
      <c r="E12" s="60">
        <v>132797337</v>
      </c>
      <c r="F12" s="60">
        <v>10212715</v>
      </c>
      <c r="G12" s="60">
        <v>10181852</v>
      </c>
      <c r="H12" s="60">
        <v>10116192</v>
      </c>
      <c r="I12" s="60">
        <v>30510759</v>
      </c>
      <c r="J12" s="60">
        <v>10135383</v>
      </c>
      <c r="K12" s="60">
        <v>10313781</v>
      </c>
      <c r="L12" s="60">
        <v>10228715</v>
      </c>
      <c r="M12" s="60">
        <v>30677879</v>
      </c>
      <c r="N12" s="60">
        <v>10304109</v>
      </c>
      <c r="O12" s="60">
        <v>10261104</v>
      </c>
      <c r="P12" s="60">
        <v>13627564</v>
      </c>
      <c r="Q12" s="60">
        <v>34192777</v>
      </c>
      <c r="R12" s="60">
        <v>10682098</v>
      </c>
      <c r="S12" s="60">
        <v>10658304</v>
      </c>
      <c r="T12" s="60">
        <v>9963142</v>
      </c>
      <c r="U12" s="60">
        <v>31303544</v>
      </c>
      <c r="V12" s="60">
        <v>126684959</v>
      </c>
      <c r="W12" s="60">
        <v>132797340</v>
      </c>
      <c r="X12" s="60">
        <v>-6112381</v>
      </c>
      <c r="Y12" s="61">
        <v>-4.6</v>
      </c>
      <c r="Z12" s="62">
        <v>132797337</v>
      </c>
    </row>
    <row r="13" spans="1:26" ht="12.75">
      <c r="A13" s="58" t="s">
        <v>280</v>
      </c>
      <c r="B13" s="19">
        <v>2043701125</v>
      </c>
      <c r="C13" s="19">
        <v>0</v>
      </c>
      <c r="D13" s="59">
        <v>1957156352</v>
      </c>
      <c r="E13" s="60">
        <v>1957258608</v>
      </c>
      <c r="F13" s="60">
        <v>115996822</v>
      </c>
      <c r="G13" s="60">
        <v>128649726</v>
      </c>
      <c r="H13" s="60">
        <v>122575316</v>
      </c>
      <c r="I13" s="60">
        <v>367221864</v>
      </c>
      <c r="J13" s="60">
        <v>122316244</v>
      </c>
      <c r="K13" s="60">
        <v>122322147</v>
      </c>
      <c r="L13" s="60">
        <v>122546397</v>
      </c>
      <c r="M13" s="60">
        <v>367184788</v>
      </c>
      <c r="N13" s="60">
        <v>122322147</v>
      </c>
      <c r="O13" s="60">
        <v>122322147</v>
      </c>
      <c r="P13" s="60">
        <v>-94951503</v>
      </c>
      <c r="Q13" s="60">
        <v>149692791</v>
      </c>
      <c r="R13" s="60">
        <v>188037619</v>
      </c>
      <c r="S13" s="60">
        <v>148398935</v>
      </c>
      <c r="T13" s="60">
        <v>306203227</v>
      </c>
      <c r="U13" s="60">
        <v>642639781</v>
      </c>
      <c r="V13" s="60">
        <v>1526739224</v>
      </c>
      <c r="W13" s="60">
        <v>1957156352</v>
      </c>
      <c r="X13" s="60">
        <v>-430417128</v>
      </c>
      <c r="Y13" s="61">
        <v>-21.99</v>
      </c>
      <c r="Z13" s="62">
        <v>1957258608</v>
      </c>
    </row>
    <row r="14" spans="1:26" ht="12.75">
      <c r="A14" s="58" t="s">
        <v>40</v>
      </c>
      <c r="B14" s="19">
        <v>1686623348</v>
      </c>
      <c r="C14" s="19">
        <v>0</v>
      </c>
      <c r="D14" s="59">
        <v>1390948319</v>
      </c>
      <c r="E14" s="60">
        <v>1387722305</v>
      </c>
      <c r="F14" s="60">
        <v>40404705</v>
      </c>
      <c r="G14" s="60">
        <v>31582892</v>
      </c>
      <c r="H14" s="60">
        <v>34419028</v>
      </c>
      <c r="I14" s="60">
        <v>106406625</v>
      </c>
      <c r="J14" s="60">
        <v>190301178</v>
      </c>
      <c r="K14" s="60">
        <v>5343</v>
      </c>
      <c r="L14" s="60">
        <v>147807693</v>
      </c>
      <c r="M14" s="60">
        <v>338114214</v>
      </c>
      <c r="N14" s="60">
        <v>213017972</v>
      </c>
      <c r="O14" s="60">
        <v>-42344595</v>
      </c>
      <c r="P14" s="60">
        <v>220495468</v>
      </c>
      <c r="Q14" s="60">
        <v>391168845</v>
      </c>
      <c r="R14" s="60">
        <v>18379334</v>
      </c>
      <c r="S14" s="60">
        <v>-37656814</v>
      </c>
      <c r="T14" s="60">
        <v>577439468</v>
      </c>
      <c r="U14" s="60">
        <v>558161988</v>
      </c>
      <c r="V14" s="60">
        <v>1393851672</v>
      </c>
      <c r="W14" s="60">
        <v>1390948320</v>
      </c>
      <c r="X14" s="60">
        <v>2903352</v>
      </c>
      <c r="Y14" s="61">
        <v>0.21</v>
      </c>
      <c r="Z14" s="62">
        <v>1387722305</v>
      </c>
    </row>
    <row r="15" spans="1:26" ht="12.75">
      <c r="A15" s="58" t="s">
        <v>41</v>
      </c>
      <c r="B15" s="19">
        <v>10223645489</v>
      </c>
      <c r="C15" s="19">
        <v>0</v>
      </c>
      <c r="D15" s="59">
        <v>11489450205</v>
      </c>
      <c r="E15" s="60">
        <v>11399945801</v>
      </c>
      <c r="F15" s="60">
        <v>206556539</v>
      </c>
      <c r="G15" s="60">
        <v>2243133992</v>
      </c>
      <c r="H15" s="60">
        <v>1276296151</v>
      </c>
      <c r="I15" s="60">
        <v>3725986682</v>
      </c>
      <c r="J15" s="60">
        <v>851563012</v>
      </c>
      <c r="K15" s="60">
        <v>881709398</v>
      </c>
      <c r="L15" s="60">
        <v>847833768</v>
      </c>
      <c r="M15" s="60">
        <v>2581106178</v>
      </c>
      <c r="N15" s="60">
        <v>812755988</v>
      </c>
      <c r="O15" s="60">
        <v>848671900</v>
      </c>
      <c r="P15" s="60">
        <v>778770023</v>
      </c>
      <c r="Q15" s="60">
        <v>2440197911</v>
      </c>
      <c r="R15" s="60">
        <v>660129281</v>
      </c>
      <c r="S15" s="60">
        <v>-94633048</v>
      </c>
      <c r="T15" s="60">
        <v>2057803486</v>
      </c>
      <c r="U15" s="60">
        <v>2623299719</v>
      </c>
      <c r="V15" s="60">
        <v>11370590490</v>
      </c>
      <c r="W15" s="60">
        <v>11493087632</v>
      </c>
      <c r="X15" s="60">
        <v>-122497142</v>
      </c>
      <c r="Y15" s="61">
        <v>-1.07</v>
      </c>
      <c r="Z15" s="62">
        <v>11399945801</v>
      </c>
    </row>
    <row r="16" spans="1:26" ht="12.75">
      <c r="A16" s="69" t="s">
        <v>42</v>
      </c>
      <c r="B16" s="19">
        <v>44526013</v>
      </c>
      <c r="C16" s="19">
        <v>0</v>
      </c>
      <c r="D16" s="59">
        <v>52495121</v>
      </c>
      <c r="E16" s="60">
        <v>57868150</v>
      </c>
      <c r="F16" s="60">
        <v>1856969</v>
      </c>
      <c r="G16" s="60">
        <v>15457938</v>
      </c>
      <c r="H16" s="60">
        <v>3350710</v>
      </c>
      <c r="I16" s="60">
        <v>20665617</v>
      </c>
      <c r="J16" s="60">
        <v>15764661</v>
      </c>
      <c r="K16" s="60">
        <v>1866326</v>
      </c>
      <c r="L16" s="60">
        <v>2009561</v>
      </c>
      <c r="M16" s="60">
        <v>19640548</v>
      </c>
      <c r="N16" s="60">
        <v>16021597</v>
      </c>
      <c r="O16" s="60">
        <v>3705008</v>
      </c>
      <c r="P16" s="60">
        <v>1430785</v>
      </c>
      <c r="Q16" s="60">
        <v>21157390</v>
      </c>
      <c r="R16" s="60">
        <v>14628892</v>
      </c>
      <c r="S16" s="60">
        <v>2625214</v>
      </c>
      <c r="T16" s="60">
        <v>63540725</v>
      </c>
      <c r="U16" s="60">
        <v>80794831</v>
      </c>
      <c r="V16" s="60">
        <v>142258386</v>
      </c>
      <c r="W16" s="60">
        <v>52495123</v>
      </c>
      <c r="X16" s="60">
        <v>89763263</v>
      </c>
      <c r="Y16" s="61">
        <v>170.99</v>
      </c>
      <c r="Z16" s="62">
        <v>57868150</v>
      </c>
    </row>
    <row r="17" spans="1:26" ht="12.75">
      <c r="A17" s="58" t="s">
        <v>43</v>
      </c>
      <c r="B17" s="19">
        <v>7680950503</v>
      </c>
      <c r="C17" s="19">
        <v>0</v>
      </c>
      <c r="D17" s="59">
        <v>7789983202</v>
      </c>
      <c r="E17" s="60">
        <v>8431486375</v>
      </c>
      <c r="F17" s="60">
        <v>187708258</v>
      </c>
      <c r="G17" s="60">
        <v>693363358</v>
      </c>
      <c r="H17" s="60">
        <v>546971709</v>
      </c>
      <c r="I17" s="60">
        <v>1428043325</v>
      </c>
      <c r="J17" s="60">
        <v>649121181</v>
      </c>
      <c r="K17" s="60">
        <v>649817585</v>
      </c>
      <c r="L17" s="60">
        <v>625541241</v>
      </c>
      <c r="M17" s="60">
        <v>1924480007</v>
      </c>
      <c r="N17" s="60">
        <v>480102897</v>
      </c>
      <c r="O17" s="60">
        <v>671770675</v>
      </c>
      <c r="P17" s="60">
        <v>800509254</v>
      </c>
      <c r="Q17" s="60">
        <v>1952382826</v>
      </c>
      <c r="R17" s="60">
        <v>779709316</v>
      </c>
      <c r="S17" s="60">
        <v>680807832</v>
      </c>
      <c r="T17" s="60">
        <v>1127655023</v>
      </c>
      <c r="U17" s="60">
        <v>2588172171</v>
      </c>
      <c r="V17" s="60">
        <v>7893078329</v>
      </c>
      <c r="W17" s="60">
        <v>7787545769</v>
      </c>
      <c r="X17" s="60">
        <v>105532560</v>
      </c>
      <c r="Y17" s="61">
        <v>1.36</v>
      </c>
      <c r="Z17" s="62">
        <v>8431486375</v>
      </c>
    </row>
    <row r="18" spans="1:26" ht="12.75">
      <c r="A18" s="70" t="s">
        <v>44</v>
      </c>
      <c r="B18" s="71">
        <f>SUM(B11:B17)</f>
        <v>29965104068</v>
      </c>
      <c r="C18" s="71">
        <f>SUM(C11:C17)</f>
        <v>0</v>
      </c>
      <c r="D18" s="72">
        <f aca="true" t="shared" si="1" ref="D18:Z18">SUM(D11:D17)</f>
        <v>32416976804</v>
      </c>
      <c r="E18" s="73">
        <f t="shared" si="1"/>
        <v>32927933904</v>
      </c>
      <c r="F18" s="73">
        <f t="shared" si="1"/>
        <v>1260770180</v>
      </c>
      <c r="G18" s="73">
        <f t="shared" si="1"/>
        <v>3796762009</v>
      </c>
      <c r="H18" s="73">
        <f t="shared" si="1"/>
        <v>2698946443</v>
      </c>
      <c r="I18" s="73">
        <f t="shared" si="1"/>
        <v>7756478632</v>
      </c>
      <c r="J18" s="73">
        <f t="shared" si="1"/>
        <v>2681199221</v>
      </c>
      <c r="K18" s="73">
        <f t="shared" si="1"/>
        <v>2393809656</v>
      </c>
      <c r="L18" s="73">
        <f t="shared" si="1"/>
        <v>2467967519</v>
      </c>
      <c r="M18" s="73">
        <f t="shared" si="1"/>
        <v>7542976396</v>
      </c>
      <c r="N18" s="73">
        <f t="shared" si="1"/>
        <v>2396947477</v>
      </c>
      <c r="O18" s="73">
        <f t="shared" si="1"/>
        <v>2370754368</v>
      </c>
      <c r="P18" s="73">
        <f t="shared" si="1"/>
        <v>2423103597</v>
      </c>
      <c r="Q18" s="73">
        <f t="shared" si="1"/>
        <v>7190805442</v>
      </c>
      <c r="R18" s="73">
        <f t="shared" si="1"/>
        <v>2419866223</v>
      </c>
      <c r="S18" s="73">
        <f t="shared" si="1"/>
        <v>1472244341</v>
      </c>
      <c r="T18" s="73">
        <f t="shared" si="1"/>
        <v>5009613071</v>
      </c>
      <c r="U18" s="73">
        <f t="shared" si="1"/>
        <v>8901723635</v>
      </c>
      <c r="V18" s="73">
        <f t="shared" si="1"/>
        <v>31391984105</v>
      </c>
      <c r="W18" s="73">
        <f t="shared" si="1"/>
        <v>32416976801</v>
      </c>
      <c r="X18" s="73">
        <f t="shared" si="1"/>
        <v>-1024992696</v>
      </c>
      <c r="Y18" s="67">
        <f>+IF(W18&lt;&gt;0,(X18/W18)*100,0)</f>
        <v>-3.161900945582257</v>
      </c>
      <c r="Z18" s="74">
        <f t="shared" si="1"/>
        <v>32927933904</v>
      </c>
    </row>
    <row r="19" spans="1:26" ht="12.75">
      <c r="A19" s="70" t="s">
        <v>45</v>
      </c>
      <c r="B19" s="75">
        <f>+B10-B18</f>
        <v>336131373</v>
      </c>
      <c r="C19" s="75">
        <f>+C10-C18</f>
        <v>0</v>
      </c>
      <c r="D19" s="76">
        <f aca="true" t="shared" si="2" ref="D19:Z19">+D10-D18</f>
        <v>113230094</v>
      </c>
      <c r="E19" s="77">
        <f t="shared" si="2"/>
        <v>63257150</v>
      </c>
      <c r="F19" s="77">
        <f t="shared" si="2"/>
        <v>2051025490</v>
      </c>
      <c r="G19" s="77">
        <f t="shared" si="2"/>
        <v>-784117866</v>
      </c>
      <c r="H19" s="77">
        <f t="shared" si="2"/>
        <v>-496681085</v>
      </c>
      <c r="I19" s="77">
        <f t="shared" si="2"/>
        <v>770226539</v>
      </c>
      <c r="J19" s="77">
        <f t="shared" si="2"/>
        <v>-371933499</v>
      </c>
      <c r="K19" s="77">
        <f t="shared" si="2"/>
        <v>85689044</v>
      </c>
      <c r="L19" s="77">
        <f t="shared" si="2"/>
        <v>951135866</v>
      </c>
      <c r="M19" s="77">
        <f t="shared" si="2"/>
        <v>664891411</v>
      </c>
      <c r="N19" s="77">
        <f t="shared" si="2"/>
        <v>-7144231</v>
      </c>
      <c r="O19" s="77">
        <f t="shared" si="2"/>
        <v>-396558622</v>
      </c>
      <c r="P19" s="77">
        <f t="shared" si="2"/>
        <v>1170345920</v>
      </c>
      <c r="Q19" s="77">
        <f t="shared" si="2"/>
        <v>766643067</v>
      </c>
      <c r="R19" s="77">
        <f t="shared" si="2"/>
        <v>233454</v>
      </c>
      <c r="S19" s="77">
        <f t="shared" si="2"/>
        <v>1058776506</v>
      </c>
      <c r="T19" s="77">
        <f t="shared" si="2"/>
        <v>-2369759174</v>
      </c>
      <c r="U19" s="77">
        <f t="shared" si="2"/>
        <v>-1310749214</v>
      </c>
      <c r="V19" s="77">
        <f t="shared" si="2"/>
        <v>891011803</v>
      </c>
      <c r="W19" s="77">
        <f>IF(E10=E18,0,W10-W18)</f>
        <v>113230092</v>
      </c>
      <c r="X19" s="77">
        <f t="shared" si="2"/>
        <v>777781711</v>
      </c>
      <c r="Y19" s="78">
        <f>+IF(W19&lt;&gt;0,(X19/W19)*100,0)</f>
        <v>686.9037172556568</v>
      </c>
      <c r="Z19" s="79">
        <f t="shared" si="2"/>
        <v>63257150</v>
      </c>
    </row>
    <row r="20" spans="1:26" ht="12.75">
      <c r="A20" s="58" t="s">
        <v>46</v>
      </c>
      <c r="B20" s="19">
        <v>2105266158</v>
      </c>
      <c r="C20" s="19">
        <v>0</v>
      </c>
      <c r="D20" s="59">
        <v>2206735060</v>
      </c>
      <c r="E20" s="60">
        <v>2272795265</v>
      </c>
      <c r="F20" s="60">
        <v>90931457</v>
      </c>
      <c r="G20" s="60">
        <v>-69281346</v>
      </c>
      <c r="H20" s="60">
        <v>63990741</v>
      </c>
      <c r="I20" s="60">
        <v>85640852</v>
      </c>
      <c r="J20" s="60">
        <v>189433859</v>
      </c>
      <c r="K20" s="60">
        <v>87271263</v>
      </c>
      <c r="L20" s="60">
        <v>246312490</v>
      </c>
      <c r="M20" s="60">
        <v>523017612</v>
      </c>
      <c r="N20" s="60">
        <v>26923277</v>
      </c>
      <c r="O20" s="60">
        <v>140724148</v>
      </c>
      <c r="P20" s="60">
        <v>186312232</v>
      </c>
      <c r="Q20" s="60">
        <v>353959657</v>
      </c>
      <c r="R20" s="60">
        <v>140433723</v>
      </c>
      <c r="S20" s="60">
        <v>170775980</v>
      </c>
      <c r="T20" s="60">
        <v>297469096</v>
      </c>
      <c r="U20" s="60">
        <v>608678799</v>
      </c>
      <c r="V20" s="60">
        <v>1571296920</v>
      </c>
      <c r="W20" s="60">
        <v>2198735062</v>
      </c>
      <c r="X20" s="60">
        <v>-627438142</v>
      </c>
      <c r="Y20" s="61">
        <v>-28.54</v>
      </c>
      <c r="Z20" s="62">
        <v>2272795265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8000000</v>
      </c>
      <c r="X21" s="82">
        <v>-8000000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2441397531</v>
      </c>
      <c r="C22" s="86">
        <f>SUM(C19:C21)</f>
        <v>0</v>
      </c>
      <c r="D22" s="87">
        <f aca="true" t="shared" si="3" ref="D22:Z22">SUM(D19:D21)</f>
        <v>2319965154</v>
      </c>
      <c r="E22" s="88">
        <f t="shared" si="3"/>
        <v>2336052415</v>
      </c>
      <c r="F22" s="88">
        <f t="shared" si="3"/>
        <v>2141956947</v>
      </c>
      <c r="G22" s="88">
        <f t="shared" si="3"/>
        <v>-853399212</v>
      </c>
      <c r="H22" s="88">
        <f t="shared" si="3"/>
        <v>-432690344</v>
      </c>
      <c r="I22" s="88">
        <f t="shared" si="3"/>
        <v>855867391</v>
      </c>
      <c r="J22" s="88">
        <f t="shared" si="3"/>
        <v>-182499640</v>
      </c>
      <c r="K22" s="88">
        <f t="shared" si="3"/>
        <v>172960307</v>
      </c>
      <c r="L22" s="88">
        <f t="shared" si="3"/>
        <v>1197448356</v>
      </c>
      <c r="M22" s="88">
        <f t="shared" si="3"/>
        <v>1187909023</v>
      </c>
      <c r="N22" s="88">
        <f t="shared" si="3"/>
        <v>19779046</v>
      </c>
      <c r="O22" s="88">
        <f t="shared" si="3"/>
        <v>-255834474</v>
      </c>
      <c r="P22" s="88">
        <f t="shared" si="3"/>
        <v>1356658152</v>
      </c>
      <c r="Q22" s="88">
        <f t="shared" si="3"/>
        <v>1120602724</v>
      </c>
      <c r="R22" s="88">
        <f t="shared" si="3"/>
        <v>140667177</v>
      </c>
      <c r="S22" s="88">
        <f t="shared" si="3"/>
        <v>1229552486</v>
      </c>
      <c r="T22" s="88">
        <f t="shared" si="3"/>
        <v>-2072290078</v>
      </c>
      <c r="U22" s="88">
        <f t="shared" si="3"/>
        <v>-702070415</v>
      </c>
      <c r="V22" s="88">
        <f t="shared" si="3"/>
        <v>2462308723</v>
      </c>
      <c r="W22" s="88">
        <f t="shared" si="3"/>
        <v>2319965154</v>
      </c>
      <c r="X22" s="88">
        <f t="shared" si="3"/>
        <v>142343569</v>
      </c>
      <c r="Y22" s="89">
        <f>+IF(W22&lt;&gt;0,(X22/W22)*100,0)</f>
        <v>6.135590819309349</v>
      </c>
      <c r="Z22" s="90">
        <f t="shared" si="3"/>
        <v>2336052415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2441397531</v>
      </c>
      <c r="C24" s="75">
        <f>SUM(C22:C23)</f>
        <v>0</v>
      </c>
      <c r="D24" s="76">
        <f aca="true" t="shared" si="4" ref="D24:Z24">SUM(D22:D23)</f>
        <v>2319965154</v>
      </c>
      <c r="E24" s="77">
        <f t="shared" si="4"/>
        <v>2336052415</v>
      </c>
      <c r="F24" s="77">
        <f t="shared" si="4"/>
        <v>2141956947</v>
      </c>
      <c r="G24" s="77">
        <f t="shared" si="4"/>
        <v>-853399212</v>
      </c>
      <c r="H24" s="77">
        <f t="shared" si="4"/>
        <v>-432690344</v>
      </c>
      <c r="I24" s="77">
        <f t="shared" si="4"/>
        <v>855867391</v>
      </c>
      <c r="J24" s="77">
        <f t="shared" si="4"/>
        <v>-182499640</v>
      </c>
      <c r="K24" s="77">
        <f t="shared" si="4"/>
        <v>172960307</v>
      </c>
      <c r="L24" s="77">
        <f t="shared" si="4"/>
        <v>1197448356</v>
      </c>
      <c r="M24" s="77">
        <f t="shared" si="4"/>
        <v>1187909023</v>
      </c>
      <c r="N24" s="77">
        <f t="shared" si="4"/>
        <v>19779046</v>
      </c>
      <c r="O24" s="77">
        <f t="shared" si="4"/>
        <v>-255834474</v>
      </c>
      <c r="P24" s="77">
        <f t="shared" si="4"/>
        <v>1356658152</v>
      </c>
      <c r="Q24" s="77">
        <f t="shared" si="4"/>
        <v>1120602724</v>
      </c>
      <c r="R24" s="77">
        <f t="shared" si="4"/>
        <v>140667177</v>
      </c>
      <c r="S24" s="77">
        <f t="shared" si="4"/>
        <v>1229552486</v>
      </c>
      <c r="T24" s="77">
        <f t="shared" si="4"/>
        <v>-2072290078</v>
      </c>
      <c r="U24" s="77">
        <f t="shared" si="4"/>
        <v>-702070415</v>
      </c>
      <c r="V24" s="77">
        <f t="shared" si="4"/>
        <v>2462308723</v>
      </c>
      <c r="W24" s="77">
        <f t="shared" si="4"/>
        <v>2319965154</v>
      </c>
      <c r="X24" s="77">
        <f t="shared" si="4"/>
        <v>142343569</v>
      </c>
      <c r="Y24" s="78">
        <f>+IF(W24&lt;&gt;0,(X24/W24)*100,0)</f>
        <v>6.135590819309349</v>
      </c>
      <c r="Z24" s="79">
        <f t="shared" si="4"/>
        <v>2336052415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3047155991</v>
      </c>
      <c r="C27" s="22">
        <v>0</v>
      </c>
      <c r="D27" s="99">
        <v>4023015060</v>
      </c>
      <c r="E27" s="100">
        <v>4033887866</v>
      </c>
      <c r="F27" s="100">
        <v>93494551</v>
      </c>
      <c r="G27" s="100">
        <v>-65248596</v>
      </c>
      <c r="H27" s="100">
        <v>107450265</v>
      </c>
      <c r="I27" s="100">
        <v>135696220</v>
      </c>
      <c r="J27" s="100">
        <v>275464495</v>
      </c>
      <c r="K27" s="100">
        <v>233318295</v>
      </c>
      <c r="L27" s="100">
        <v>248481549</v>
      </c>
      <c r="M27" s="100">
        <v>757264339</v>
      </c>
      <c r="N27" s="100">
        <v>37923868</v>
      </c>
      <c r="O27" s="100">
        <v>218948763</v>
      </c>
      <c r="P27" s="100">
        <v>225866185</v>
      </c>
      <c r="Q27" s="100">
        <v>482738816</v>
      </c>
      <c r="R27" s="100">
        <v>222563169</v>
      </c>
      <c r="S27" s="100">
        <v>420660086</v>
      </c>
      <c r="T27" s="100">
        <v>1083241156</v>
      </c>
      <c r="U27" s="100">
        <v>1726464411</v>
      </c>
      <c r="V27" s="100">
        <v>3102163786</v>
      </c>
      <c r="W27" s="100">
        <v>4023015055</v>
      </c>
      <c r="X27" s="100">
        <v>-920851269</v>
      </c>
      <c r="Y27" s="101">
        <v>-22.89</v>
      </c>
      <c r="Z27" s="102">
        <v>4033887866</v>
      </c>
    </row>
    <row r="28" spans="1:26" ht="12.75">
      <c r="A28" s="103" t="s">
        <v>46</v>
      </c>
      <c r="B28" s="19">
        <v>2104325629</v>
      </c>
      <c r="C28" s="19">
        <v>0</v>
      </c>
      <c r="D28" s="59">
        <v>2202697060</v>
      </c>
      <c r="E28" s="60">
        <v>2253922461</v>
      </c>
      <c r="F28" s="60">
        <v>82073147</v>
      </c>
      <c r="G28" s="60">
        <v>-61675450</v>
      </c>
      <c r="H28" s="60">
        <v>75543623</v>
      </c>
      <c r="I28" s="60">
        <v>95941320</v>
      </c>
      <c r="J28" s="60">
        <v>197709881</v>
      </c>
      <c r="K28" s="60">
        <v>157101870</v>
      </c>
      <c r="L28" s="60">
        <v>192348845</v>
      </c>
      <c r="M28" s="60">
        <v>547160596</v>
      </c>
      <c r="N28" s="60">
        <v>22783529</v>
      </c>
      <c r="O28" s="60">
        <v>157313603</v>
      </c>
      <c r="P28" s="60">
        <v>134102994</v>
      </c>
      <c r="Q28" s="60">
        <v>314200126</v>
      </c>
      <c r="R28" s="60">
        <v>130765353</v>
      </c>
      <c r="S28" s="60">
        <v>163427129</v>
      </c>
      <c r="T28" s="60">
        <v>351343309</v>
      </c>
      <c r="U28" s="60">
        <v>645535791</v>
      </c>
      <c r="V28" s="60">
        <v>1602837833</v>
      </c>
      <c r="W28" s="60">
        <v>2210697058</v>
      </c>
      <c r="X28" s="60">
        <v>-607859225</v>
      </c>
      <c r="Y28" s="61">
        <v>-27.5</v>
      </c>
      <c r="Z28" s="62">
        <v>2253922461</v>
      </c>
    </row>
    <row r="29" spans="1:26" ht="12.75">
      <c r="A29" s="58" t="s">
        <v>284</v>
      </c>
      <c r="B29" s="19">
        <v>62097461</v>
      </c>
      <c r="C29" s="19">
        <v>0</v>
      </c>
      <c r="D29" s="59">
        <v>158000000</v>
      </c>
      <c r="E29" s="60">
        <v>105612964</v>
      </c>
      <c r="F29" s="60">
        <v>0</v>
      </c>
      <c r="G29" s="60">
        <v>2013526</v>
      </c>
      <c r="H29" s="60">
        <v>965515</v>
      </c>
      <c r="I29" s="60">
        <v>2979041</v>
      </c>
      <c r="J29" s="60">
        <v>13528158</v>
      </c>
      <c r="K29" s="60">
        <v>9997163</v>
      </c>
      <c r="L29" s="60">
        <v>12785947</v>
      </c>
      <c r="M29" s="60">
        <v>36311268</v>
      </c>
      <c r="N29" s="60">
        <v>1844669</v>
      </c>
      <c r="O29" s="60">
        <v>10211424</v>
      </c>
      <c r="P29" s="60">
        <v>16736286</v>
      </c>
      <c r="Q29" s="60">
        <v>28792379</v>
      </c>
      <c r="R29" s="60">
        <v>18874045</v>
      </c>
      <c r="S29" s="60">
        <v>15385367</v>
      </c>
      <c r="T29" s="60">
        <v>64926276</v>
      </c>
      <c r="U29" s="60">
        <v>99185688</v>
      </c>
      <c r="V29" s="60">
        <v>167268376</v>
      </c>
      <c r="W29" s="60">
        <v>150000000</v>
      </c>
      <c r="X29" s="60">
        <v>17268376</v>
      </c>
      <c r="Y29" s="61">
        <v>11.51</v>
      </c>
      <c r="Z29" s="62">
        <v>105612964</v>
      </c>
    </row>
    <row r="30" spans="1:26" ht="12.75">
      <c r="A30" s="58" t="s">
        <v>52</v>
      </c>
      <c r="B30" s="19">
        <v>700248492</v>
      </c>
      <c r="C30" s="19">
        <v>0</v>
      </c>
      <c r="D30" s="59">
        <v>1500000000</v>
      </c>
      <c r="E30" s="60">
        <v>1490000000</v>
      </c>
      <c r="F30" s="60">
        <v>11393628</v>
      </c>
      <c r="G30" s="60">
        <v>-5586672</v>
      </c>
      <c r="H30" s="60">
        <v>26047523</v>
      </c>
      <c r="I30" s="60">
        <v>31854479</v>
      </c>
      <c r="J30" s="60">
        <v>46383128</v>
      </c>
      <c r="K30" s="60">
        <v>58017330</v>
      </c>
      <c r="L30" s="60">
        <v>41959073</v>
      </c>
      <c r="M30" s="60">
        <v>146359531</v>
      </c>
      <c r="N30" s="60">
        <v>11568478</v>
      </c>
      <c r="O30" s="60">
        <v>40846208</v>
      </c>
      <c r="P30" s="60">
        <v>66205538</v>
      </c>
      <c r="Q30" s="60">
        <v>118620224</v>
      </c>
      <c r="R30" s="60">
        <v>69624596</v>
      </c>
      <c r="S30" s="60">
        <v>247114541</v>
      </c>
      <c r="T30" s="60">
        <v>636981426</v>
      </c>
      <c r="U30" s="60">
        <v>953720563</v>
      </c>
      <c r="V30" s="60">
        <v>1250554797</v>
      </c>
      <c r="W30" s="60">
        <v>1500000000</v>
      </c>
      <c r="X30" s="60">
        <v>-249445203</v>
      </c>
      <c r="Y30" s="61">
        <v>-16.63</v>
      </c>
      <c r="Z30" s="62">
        <v>1490000000</v>
      </c>
    </row>
    <row r="31" spans="1:26" ht="12.75">
      <c r="A31" s="58" t="s">
        <v>53</v>
      </c>
      <c r="B31" s="19">
        <v>180484413</v>
      </c>
      <c r="C31" s="19">
        <v>0</v>
      </c>
      <c r="D31" s="59">
        <v>162318000</v>
      </c>
      <c r="E31" s="60">
        <v>184352441</v>
      </c>
      <c r="F31" s="60">
        <v>27776</v>
      </c>
      <c r="G31" s="60">
        <v>0</v>
      </c>
      <c r="H31" s="60">
        <v>4893604</v>
      </c>
      <c r="I31" s="60">
        <v>4921380</v>
      </c>
      <c r="J31" s="60">
        <v>17843329</v>
      </c>
      <c r="K31" s="60">
        <v>8201933</v>
      </c>
      <c r="L31" s="60">
        <v>1387684</v>
      </c>
      <c r="M31" s="60">
        <v>27432946</v>
      </c>
      <c r="N31" s="60">
        <v>1727191</v>
      </c>
      <c r="O31" s="60">
        <v>10577526</v>
      </c>
      <c r="P31" s="60">
        <v>8821367</v>
      </c>
      <c r="Q31" s="60">
        <v>21126084</v>
      </c>
      <c r="R31" s="60">
        <v>3299176</v>
      </c>
      <c r="S31" s="60">
        <v>-5266949</v>
      </c>
      <c r="T31" s="60">
        <v>29990145</v>
      </c>
      <c r="U31" s="60">
        <v>28022372</v>
      </c>
      <c r="V31" s="60">
        <v>81502782</v>
      </c>
      <c r="W31" s="60">
        <v>162318000</v>
      </c>
      <c r="X31" s="60">
        <v>-80815218</v>
      </c>
      <c r="Y31" s="61">
        <v>-49.79</v>
      </c>
      <c r="Z31" s="62">
        <v>184352441</v>
      </c>
    </row>
    <row r="32" spans="1:26" ht="12.75">
      <c r="A32" s="70" t="s">
        <v>54</v>
      </c>
      <c r="B32" s="22">
        <f>SUM(B28:B31)</f>
        <v>3047155995</v>
      </c>
      <c r="C32" s="22">
        <f>SUM(C28:C31)</f>
        <v>0</v>
      </c>
      <c r="D32" s="99">
        <f aca="true" t="shared" si="5" ref="D32:Z32">SUM(D28:D31)</f>
        <v>4023015060</v>
      </c>
      <c r="E32" s="100">
        <f t="shared" si="5"/>
        <v>4033887866</v>
      </c>
      <c r="F32" s="100">
        <f t="shared" si="5"/>
        <v>93494551</v>
      </c>
      <c r="G32" s="100">
        <f t="shared" si="5"/>
        <v>-65248596</v>
      </c>
      <c r="H32" s="100">
        <f t="shared" si="5"/>
        <v>107450265</v>
      </c>
      <c r="I32" s="100">
        <f t="shared" si="5"/>
        <v>135696220</v>
      </c>
      <c r="J32" s="100">
        <f t="shared" si="5"/>
        <v>275464496</v>
      </c>
      <c r="K32" s="100">
        <f t="shared" si="5"/>
        <v>233318296</v>
      </c>
      <c r="L32" s="100">
        <f t="shared" si="5"/>
        <v>248481549</v>
      </c>
      <c r="M32" s="100">
        <f t="shared" si="5"/>
        <v>757264341</v>
      </c>
      <c r="N32" s="100">
        <f t="shared" si="5"/>
        <v>37923867</v>
      </c>
      <c r="O32" s="100">
        <f t="shared" si="5"/>
        <v>218948761</v>
      </c>
      <c r="P32" s="100">
        <f t="shared" si="5"/>
        <v>225866185</v>
      </c>
      <c r="Q32" s="100">
        <f t="shared" si="5"/>
        <v>482738813</v>
      </c>
      <c r="R32" s="100">
        <f t="shared" si="5"/>
        <v>222563170</v>
      </c>
      <c r="S32" s="100">
        <f t="shared" si="5"/>
        <v>420660088</v>
      </c>
      <c r="T32" s="100">
        <f t="shared" si="5"/>
        <v>1083241156</v>
      </c>
      <c r="U32" s="100">
        <f t="shared" si="5"/>
        <v>1726464414</v>
      </c>
      <c r="V32" s="100">
        <f t="shared" si="5"/>
        <v>3102163788</v>
      </c>
      <c r="W32" s="100">
        <f t="shared" si="5"/>
        <v>4023015058</v>
      </c>
      <c r="X32" s="100">
        <f t="shared" si="5"/>
        <v>-920851270</v>
      </c>
      <c r="Y32" s="101">
        <f>+IF(W32&lt;&gt;0,(X32/W32)*100,0)</f>
        <v>-22.88958049433182</v>
      </c>
      <c r="Z32" s="102">
        <f t="shared" si="5"/>
        <v>4033887866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9687946699</v>
      </c>
      <c r="C35" s="19">
        <v>0</v>
      </c>
      <c r="D35" s="59">
        <v>11231612290</v>
      </c>
      <c r="E35" s="60">
        <v>10224556692</v>
      </c>
      <c r="F35" s="60">
        <v>10788336605</v>
      </c>
      <c r="G35" s="60">
        <v>11690779628</v>
      </c>
      <c r="H35" s="60">
        <v>11220958096</v>
      </c>
      <c r="I35" s="60">
        <v>11220958096</v>
      </c>
      <c r="J35" s="60">
        <v>11219562303</v>
      </c>
      <c r="K35" s="60">
        <v>9027685013</v>
      </c>
      <c r="L35" s="60">
        <v>9858040487</v>
      </c>
      <c r="M35" s="60">
        <v>9858040487</v>
      </c>
      <c r="N35" s="60">
        <v>10267909715</v>
      </c>
      <c r="O35" s="60">
        <v>9832372263</v>
      </c>
      <c r="P35" s="60">
        <v>11285340307</v>
      </c>
      <c r="Q35" s="60">
        <v>11285340307</v>
      </c>
      <c r="R35" s="60">
        <v>11278820087</v>
      </c>
      <c r="S35" s="60">
        <v>11201232066</v>
      </c>
      <c r="T35" s="60">
        <v>12305015242</v>
      </c>
      <c r="U35" s="60">
        <v>12305015242</v>
      </c>
      <c r="V35" s="60">
        <v>12305015242</v>
      </c>
      <c r="W35" s="60">
        <v>10224556692</v>
      </c>
      <c r="X35" s="60">
        <v>2080458550</v>
      </c>
      <c r="Y35" s="61">
        <v>20.35</v>
      </c>
      <c r="Z35" s="62">
        <v>10224556692</v>
      </c>
    </row>
    <row r="36" spans="1:26" ht="12.75">
      <c r="A36" s="58" t="s">
        <v>57</v>
      </c>
      <c r="B36" s="19">
        <v>41864065229</v>
      </c>
      <c r="C36" s="19">
        <v>0</v>
      </c>
      <c r="D36" s="59">
        <v>42830192405</v>
      </c>
      <c r="E36" s="60">
        <v>44110173991</v>
      </c>
      <c r="F36" s="60">
        <v>40864399513</v>
      </c>
      <c r="G36" s="60">
        <v>41459270630</v>
      </c>
      <c r="H36" s="60">
        <v>41437984319</v>
      </c>
      <c r="I36" s="60">
        <v>41437984319</v>
      </c>
      <c r="J36" s="60">
        <v>41521884326</v>
      </c>
      <c r="K36" s="60">
        <v>41751969918</v>
      </c>
      <c r="L36" s="60">
        <v>41865869195</v>
      </c>
      <c r="M36" s="60">
        <v>41865869195</v>
      </c>
      <c r="N36" s="60">
        <v>41824646906</v>
      </c>
      <c r="O36" s="60">
        <v>41863662749</v>
      </c>
      <c r="P36" s="60">
        <v>42093266791</v>
      </c>
      <c r="Q36" s="60">
        <v>42093266791</v>
      </c>
      <c r="R36" s="60">
        <v>41902785062</v>
      </c>
      <c r="S36" s="60">
        <v>42258066304</v>
      </c>
      <c r="T36" s="60">
        <v>42983895249</v>
      </c>
      <c r="U36" s="60">
        <v>42983895249</v>
      </c>
      <c r="V36" s="60">
        <v>42983895249</v>
      </c>
      <c r="W36" s="60">
        <v>44110173991</v>
      </c>
      <c r="X36" s="60">
        <v>-1126278742</v>
      </c>
      <c r="Y36" s="61">
        <v>-2.55</v>
      </c>
      <c r="Z36" s="62">
        <v>44110173991</v>
      </c>
    </row>
    <row r="37" spans="1:26" ht="12.75">
      <c r="A37" s="58" t="s">
        <v>58</v>
      </c>
      <c r="B37" s="19">
        <v>11823979297</v>
      </c>
      <c r="C37" s="19">
        <v>0</v>
      </c>
      <c r="D37" s="59">
        <v>11246590836</v>
      </c>
      <c r="E37" s="60">
        <v>11937249271</v>
      </c>
      <c r="F37" s="60">
        <v>7917063229</v>
      </c>
      <c r="G37" s="60">
        <v>9993172067</v>
      </c>
      <c r="H37" s="60">
        <v>9986170942</v>
      </c>
      <c r="I37" s="60">
        <v>9986170942</v>
      </c>
      <c r="J37" s="60">
        <v>10292644463</v>
      </c>
      <c r="K37" s="60">
        <v>10575099897</v>
      </c>
      <c r="L37" s="60">
        <v>10545152090</v>
      </c>
      <c r="M37" s="60">
        <v>10545152090</v>
      </c>
      <c r="N37" s="60">
        <v>10953576068</v>
      </c>
      <c r="O37" s="60">
        <v>10871582272</v>
      </c>
      <c r="P37" s="60">
        <v>11308923162</v>
      </c>
      <c r="Q37" s="60">
        <v>11308923162</v>
      </c>
      <c r="R37" s="60">
        <v>11164600326</v>
      </c>
      <c r="S37" s="60">
        <v>10298584529</v>
      </c>
      <c r="T37" s="60">
        <v>12857276818</v>
      </c>
      <c r="U37" s="60">
        <v>12857276818</v>
      </c>
      <c r="V37" s="60">
        <v>12857276818</v>
      </c>
      <c r="W37" s="60">
        <v>11937249271</v>
      </c>
      <c r="X37" s="60">
        <v>920027547</v>
      </c>
      <c r="Y37" s="61">
        <v>7.71</v>
      </c>
      <c r="Z37" s="62">
        <v>11937249271</v>
      </c>
    </row>
    <row r="38" spans="1:26" ht="12.75">
      <c r="A38" s="58" t="s">
        <v>59</v>
      </c>
      <c r="B38" s="19">
        <v>14611071482</v>
      </c>
      <c r="C38" s="19">
        <v>0</v>
      </c>
      <c r="D38" s="59">
        <v>14990202933</v>
      </c>
      <c r="E38" s="60">
        <v>13694741180</v>
      </c>
      <c r="F38" s="60">
        <v>15006938634</v>
      </c>
      <c r="G38" s="60">
        <v>14411223606</v>
      </c>
      <c r="H38" s="60">
        <v>14361180353</v>
      </c>
      <c r="I38" s="60">
        <v>14361180353</v>
      </c>
      <c r="J38" s="60">
        <v>14327534924</v>
      </c>
      <c r="K38" s="60">
        <v>14403498285</v>
      </c>
      <c r="L38" s="60">
        <v>14182239192</v>
      </c>
      <c r="M38" s="60">
        <v>14182239192</v>
      </c>
      <c r="N38" s="60">
        <v>14132239192</v>
      </c>
      <c r="O38" s="60">
        <v>14070120877</v>
      </c>
      <c r="P38" s="60">
        <v>13858043857</v>
      </c>
      <c r="Q38" s="60">
        <v>13858043857</v>
      </c>
      <c r="R38" s="60">
        <v>13869181872</v>
      </c>
      <c r="S38" s="60">
        <v>13781296198</v>
      </c>
      <c r="T38" s="60">
        <v>15215060280</v>
      </c>
      <c r="U38" s="60">
        <v>15215060280</v>
      </c>
      <c r="V38" s="60">
        <v>15215060280</v>
      </c>
      <c r="W38" s="60">
        <v>13694741180</v>
      </c>
      <c r="X38" s="60">
        <v>1520319100</v>
      </c>
      <c r="Y38" s="61">
        <v>11.1</v>
      </c>
      <c r="Z38" s="62">
        <v>13694741180</v>
      </c>
    </row>
    <row r="39" spans="1:26" ht="12.75">
      <c r="A39" s="58" t="s">
        <v>60</v>
      </c>
      <c r="B39" s="19">
        <v>25116961149</v>
      </c>
      <c r="C39" s="19">
        <v>0</v>
      </c>
      <c r="D39" s="59">
        <v>27825010926</v>
      </c>
      <c r="E39" s="60">
        <v>28702740232</v>
      </c>
      <c r="F39" s="60">
        <v>28728734255</v>
      </c>
      <c r="G39" s="60">
        <v>28745654585</v>
      </c>
      <c r="H39" s="60">
        <v>28311591120</v>
      </c>
      <c r="I39" s="60">
        <v>28311591120</v>
      </c>
      <c r="J39" s="60">
        <v>28121267242</v>
      </c>
      <c r="K39" s="60">
        <v>25801056748</v>
      </c>
      <c r="L39" s="60">
        <v>26996518401</v>
      </c>
      <c r="M39" s="60">
        <v>26996518401</v>
      </c>
      <c r="N39" s="60">
        <v>27006741362</v>
      </c>
      <c r="O39" s="60">
        <v>26754331863</v>
      </c>
      <c r="P39" s="60">
        <v>28211640079</v>
      </c>
      <c r="Q39" s="60">
        <v>28211640079</v>
      </c>
      <c r="R39" s="60">
        <v>28147822950</v>
      </c>
      <c r="S39" s="60">
        <v>29379417643</v>
      </c>
      <c r="T39" s="60">
        <v>27216573393</v>
      </c>
      <c r="U39" s="60">
        <v>27216573393</v>
      </c>
      <c r="V39" s="60">
        <v>27216573393</v>
      </c>
      <c r="W39" s="60">
        <v>28702740232</v>
      </c>
      <c r="X39" s="60">
        <v>-1486166839</v>
      </c>
      <c r="Y39" s="61">
        <v>-5.18</v>
      </c>
      <c r="Z39" s="62">
        <v>28702740232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5707364091</v>
      </c>
      <c r="C42" s="19">
        <v>0</v>
      </c>
      <c r="D42" s="59">
        <v>4161591335</v>
      </c>
      <c r="E42" s="60">
        <v>4556535569</v>
      </c>
      <c r="F42" s="60">
        <v>1855005491</v>
      </c>
      <c r="G42" s="60">
        <v>-2032898014</v>
      </c>
      <c r="H42" s="60">
        <v>244413022</v>
      </c>
      <c r="I42" s="60">
        <v>66520499</v>
      </c>
      <c r="J42" s="60">
        <v>567235414</v>
      </c>
      <c r="K42" s="60">
        <v>259150287</v>
      </c>
      <c r="L42" s="60">
        <v>1549928144</v>
      </c>
      <c r="M42" s="60">
        <v>2376313845</v>
      </c>
      <c r="N42" s="60">
        <v>536261368</v>
      </c>
      <c r="O42" s="60">
        <v>-108835888</v>
      </c>
      <c r="P42" s="60">
        <v>1450253603</v>
      </c>
      <c r="Q42" s="60">
        <v>1877679083</v>
      </c>
      <c r="R42" s="60">
        <v>-93737087</v>
      </c>
      <c r="S42" s="60">
        <v>352170624</v>
      </c>
      <c r="T42" s="60">
        <v>-470505771</v>
      </c>
      <c r="U42" s="60">
        <v>-212072234</v>
      </c>
      <c r="V42" s="60">
        <v>4108441193</v>
      </c>
      <c r="W42" s="60">
        <v>4556535569</v>
      </c>
      <c r="X42" s="60">
        <v>-448094376</v>
      </c>
      <c r="Y42" s="61">
        <v>-9.83</v>
      </c>
      <c r="Z42" s="62">
        <v>4556535569</v>
      </c>
    </row>
    <row r="43" spans="1:26" ht="12.75">
      <c r="A43" s="58" t="s">
        <v>63</v>
      </c>
      <c r="B43" s="19">
        <v>-3412680101</v>
      </c>
      <c r="C43" s="19">
        <v>0</v>
      </c>
      <c r="D43" s="59">
        <v>-3961250692</v>
      </c>
      <c r="E43" s="60">
        <v>-4058852324</v>
      </c>
      <c r="F43" s="60">
        <v>-92957165</v>
      </c>
      <c r="G43" s="60">
        <v>-22429605</v>
      </c>
      <c r="H43" s="60">
        <v>-99420144</v>
      </c>
      <c r="I43" s="60">
        <v>-214806914</v>
      </c>
      <c r="J43" s="60">
        <v>-242130042</v>
      </c>
      <c r="K43" s="60">
        <v>-419942622</v>
      </c>
      <c r="L43" s="60">
        <v>-552292797</v>
      </c>
      <c r="M43" s="60">
        <v>-1214365461</v>
      </c>
      <c r="N43" s="60">
        <v>-37923868</v>
      </c>
      <c r="O43" s="60">
        <v>-287457972</v>
      </c>
      <c r="P43" s="60">
        <v>-324868151</v>
      </c>
      <c r="Q43" s="60">
        <v>-650249991</v>
      </c>
      <c r="R43" s="60">
        <v>-1734683268</v>
      </c>
      <c r="S43" s="60">
        <v>-590959408</v>
      </c>
      <c r="T43" s="60">
        <v>-1039824061</v>
      </c>
      <c r="U43" s="60">
        <v>-3365466737</v>
      </c>
      <c r="V43" s="60">
        <v>-5444889103</v>
      </c>
      <c r="W43" s="60">
        <v>-4058852324</v>
      </c>
      <c r="X43" s="60">
        <v>-1386036779</v>
      </c>
      <c r="Y43" s="61">
        <v>34.15</v>
      </c>
      <c r="Z43" s="62">
        <v>-4058852324</v>
      </c>
    </row>
    <row r="44" spans="1:26" ht="12.75">
      <c r="A44" s="58" t="s">
        <v>64</v>
      </c>
      <c r="B44" s="19">
        <v>-983532934</v>
      </c>
      <c r="C44" s="19">
        <v>0</v>
      </c>
      <c r="D44" s="59">
        <v>445617475</v>
      </c>
      <c r="E44" s="60">
        <v>647547107</v>
      </c>
      <c r="F44" s="60">
        <v>-65972437</v>
      </c>
      <c r="G44" s="60">
        <v>-48674262</v>
      </c>
      <c r="H44" s="60">
        <v>-50043253</v>
      </c>
      <c r="I44" s="60">
        <v>-164689952</v>
      </c>
      <c r="J44" s="60">
        <v>-26015269</v>
      </c>
      <c r="K44" s="60">
        <v>0</v>
      </c>
      <c r="L44" s="60">
        <v>-229142115</v>
      </c>
      <c r="M44" s="60">
        <v>-255157384</v>
      </c>
      <c r="N44" s="60">
        <v>-50000000</v>
      </c>
      <c r="O44" s="60">
        <v>50000000</v>
      </c>
      <c r="P44" s="60">
        <v>103810239</v>
      </c>
      <c r="Q44" s="60">
        <v>103810239</v>
      </c>
      <c r="R44" s="60">
        <v>0</v>
      </c>
      <c r="S44" s="60">
        <v>-67859204</v>
      </c>
      <c r="T44" s="60">
        <v>1839223097</v>
      </c>
      <c r="U44" s="60">
        <v>1771363893</v>
      </c>
      <c r="V44" s="60">
        <v>1455326796</v>
      </c>
      <c r="W44" s="60">
        <v>647547107</v>
      </c>
      <c r="X44" s="60">
        <v>807779689</v>
      </c>
      <c r="Y44" s="61">
        <v>124.74</v>
      </c>
      <c r="Z44" s="62">
        <v>647547107</v>
      </c>
    </row>
    <row r="45" spans="1:26" ht="12.75">
      <c r="A45" s="70" t="s">
        <v>65</v>
      </c>
      <c r="B45" s="22">
        <v>2392712762</v>
      </c>
      <c r="C45" s="22">
        <v>0</v>
      </c>
      <c r="D45" s="99">
        <v>2978764470</v>
      </c>
      <c r="E45" s="100">
        <v>3537942588</v>
      </c>
      <c r="F45" s="100">
        <v>4028882240</v>
      </c>
      <c r="G45" s="100">
        <v>1924880359</v>
      </c>
      <c r="H45" s="100">
        <v>2019829984</v>
      </c>
      <c r="I45" s="100">
        <v>2019829984</v>
      </c>
      <c r="J45" s="100">
        <v>2318920087</v>
      </c>
      <c r="K45" s="100">
        <v>2158127752</v>
      </c>
      <c r="L45" s="100">
        <v>2926620984</v>
      </c>
      <c r="M45" s="100">
        <v>2926620984</v>
      </c>
      <c r="N45" s="100">
        <v>3374958484</v>
      </c>
      <c r="O45" s="100">
        <v>3028664624</v>
      </c>
      <c r="P45" s="100">
        <v>4257860315</v>
      </c>
      <c r="Q45" s="100">
        <v>3374958484</v>
      </c>
      <c r="R45" s="100">
        <v>2429439960</v>
      </c>
      <c r="S45" s="100">
        <v>2122791972</v>
      </c>
      <c r="T45" s="100">
        <v>2451685237</v>
      </c>
      <c r="U45" s="100">
        <v>2451685237</v>
      </c>
      <c r="V45" s="100">
        <v>2451685237</v>
      </c>
      <c r="W45" s="100">
        <v>3537942588</v>
      </c>
      <c r="X45" s="100">
        <v>-1086257351</v>
      </c>
      <c r="Y45" s="101">
        <v>-30.7</v>
      </c>
      <c r="Z45" s="102">
        <v>3537942588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2088610205</v>
      </c>
      <c r="C49" s="52">
        <v>0</v>
      </c>
      <c r="D49" s="129">
        <v>383043922</v>
      </c>
      <c r="E49" s="54">
        <v>226222464</v>
      </c>
      <c r="F49" s="54">
        <v>0</v>
      </c>
      <c r="G49" s="54">
        <v>0</v>
      </c>
      <c r="H49" s="54">
        <v>0</v>
      </c>
      <c r="I49" s="54">
        <v>173875116</v>
      </c>
      <c r="J49" s="54">
        <v>0</v>
      </c>
      <c r="K49" s="54">
        <v>0</v>
      </c>
      <c r="L49" s="54">
        <v>0</v>
      </c>
      <c r="M49" s="54">
        <v>323053537</v>
      </c>
      <c r="N49" s="54">
        <v>0</v>
      </c>
      <c r="O49" s="54">
        <v>0</v>
      </c>
      <c r="P49" s="54">
        <v>0</v>
      </c>
      <c r="Q49" s="54">
        <v>525366816</v>
      </c>
      <c r="R49" s="54">
        <v>0</v>
      </c>
      <c r="S49" s="54">
        <v>0</v>
      </c>
      <c r="T49" s="54">
        <v>0</v>
      </c>
      <c r="U49" s="54">
        <v>1321979544</v>
      </c>
      <c r="V49" s="54">
        <v>6816523268</v>
      </c>
      <c r="W49" s="54">
        <v>11858674872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7559985090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7559985090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91.65302371607692</v>
      </c>
      <c r="C58" s="5">
        <f>IF(C67=0,0,+(C76/C67)*100)</f>
        <v>0</v>
      </c>
      <c r="D58" s="6">
        <f aca="true" t="shared" si="6" ref="D58:Z58">IF(D67=0,0,+(D76/D67)*100)</f>
        <v>92.93447341480193</v>
      </c>
      <c r="E58" s="7">
        <f t="shared" si="6"/>
        <v>96.23007757653895</v>
      </c>
      <c r="F58" s="7">
        <f t="shared" si="6"/>
        <v>124.76586088680057</v>
      </c>
      <c r="G58" s="7">
        <f t="shared" si="6"/>
        <v>98.66876408690912</v>
      </c>
      <c r="H58" s="7">
        <f t="shared" si="6"/>
        <v>172.797226182557</v>
      </c>
      <c r="I58" s="7">
        <f t="shared" si="6"/>
        <v>130.39682252355132</v>
      </c>
      <c r="J58" s="7">
        <f t="shared" si="6"/>
        <v>101.4527071061556</v>
      </c>
      <c r="K58" s="7">
        <f t="shared" si="6"/>
        <v>101.57637744182362</v>
      </c>
      <c r="L58" s="7">
        <f t="shared" si="6"/>
        <v>101.33566003507977</v>
      </c>
      <c r="M58" s="7">
        <f t="shared" si="6"/>
        <v>101.46145762888688</v>
      </c>
      <c r="N58" s="7">
        <f t="shared" si="6"/>
        <v>101.5517438818118</v>
      </c>
      <c r="O58" s="7">
        <f t="shared" si="6"/>
        <v>101.28717632053335</v>
      </c>
      <c r="P58" s="7">
        <f t="shared" si="6"/>
        <v>101.08141117393323</v>
      </c>
      <c r="Q58" s="7">
        <f t="shared" si="6"/>
        <v>101.31534841570486</v>
      </c>
      <c r="R58" s="7">
        <f t="shared" si="6"/>
        <v>101.25515527527571</v>
      </c>
      <c r="S58" s="7">
        <f t="shared" si="6"/>
        <v>102.22180844399757</v>
      </c>
      <c r="T58" s="7">
        <f t="shared" si="6"/>
        <v>101.89167750629993</v>
      </c>
      <c r="U58" s="7">
        <f t="shared" si="6"/>
        <v>101.79689554865476</v>
      </c>
      <c r="V58" s="7">
        <f t="shared" si="6"/>
        <v>108.96937260782926</v>
      </c>
      <c r="W58" s="7">
        <f t="shared" si="6"/>
        <v>96.76406964471073</v>
      </c>
      <c r="X58" s="7">
        <f t="shared" si="6"/>
        <v>0</v>
      </c>
      <c r="Y58" s="7">
        <f t="shared" si="6"/>
        <v>0</v>
      </c>
      <c r="Z58" s="8">
        <f t="shared" si="6"/>
        <v>96.23007757653895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92.99999999226432</v>
      </c>
      <c r="E59" s="10">
        <f t="shared" si="7"/>
        <v>94.50000000559055</v>
      </c>
      <c r="F59" s="10">
        <f t="shared" si="7"/>
        <v>100.00595789324029</v>
      </c>
      <c r="G59" s="10">
        <f t="shared" si="7"/>
        <v>100.0134164757505</v>
      </c>
      <c r="H59" s="10">
        <f t="shared" si="7"/>
        <v>100.6168376659117</v>
      </c>
      <c r="I59" s="10">
        <f t="shared" si="7"/>
        <v>100.20444264460968</v>
      </c>
      <c r="J59" s="10">
        <f t="shared" si="7"/>
        <v>100.38421819636821</v>
      </c>
      <c r="K59" s="10">
        <f t="shared" si="7"/>
        <v>100.42788151482458</v>
      </c>
      <c r="L59" s="10">
        <f t="shared" si="7"/>
        <v>100.55860280848692</v>
      </c>
      <c r="M59" s="10">
        <f t="shared" si="7"/>
        <v>100.44725762273971</v>
      </c>
      <c r="N59" s="10">
        <f t="shared" si="7"/>
        <v>100.41785795677298</v>
      </c>
      <c r="O59" s="10">
        <f t="shared" si="7"/>
        <v>100.46446246089633</v>
      </c>
      <c r="P59" s="10">
        <f t="shared" si="7"/>
        <v>100.125980293273</v>
      </c>
      <c r="Q59" s="10">
        <f t="shared" si="7"/>
        <v>100.33008554480749</v>
      </c>
      <c r="R59" s="10">
        <f t="shared" si="7"/>
        <v>100.17922300499946</v>
      </c>
      <c r="S59" s="10">
        <f t="shared" si="7"/>
        <v>100.42555514011242</v>
      </c>
      <c r="T59" s="10">
        <f t="shared" si="7"/>
        <v>99.99180323105435</v>
      </c>
      <c r="U59" s="10">
        <f t="shared" si="7"/>
        <v>100.19899773017957</v>
      </c>
      <c r="V59" s="10">
        <f t="shared" si="7"/>
        <v>100.29065682508774</v>
      </c>
      <c r="W59" s="10">
        <f t="shared" si="7"/>
        <v>95.6488746322439</v>
      </c>
      <c r="X59" s="10">
        <f t="shared" si="7"/>
        <v>0</v>
      </c>
      <c r="Y59" s="10">
        <f t="shared" si="7"/>
        <v>0</v>
      </c>
      <c r="Z59" s="11">
        <f t="shared" si="7"/>
        <v>94.50000000559055</v>
      </c>
    </row>
    <row r="60" spans="1:26" ht="12.75">
      <c r="A60" s="38" t="s">
        <v>32</v>
      </c>
      <c r="B60" s="12">
        <f t="shared" si="7"/>
        <v>92.28226875919889</v>
      </c>
      <c r="C60" s="12">
        <f t="shared" si="7"/>
        <v>0</v>
      </c>
      <c r="D60" s="3">
        <f t="shared" si="7"/>
        <v>95.75625221549173</v>
      </c>
      <c r="E60" s="13">
        <f t="shared" si="7"/>
        <v>98.23329455198065</v>
      </c>
      <c r="F60" s="13">
        <f t="shared" si="7"/>
        <v>140.05151471689737</v>
      </c>
      <c r="G60" s="13">
        <f t="shared" si="7"/>
        <v>101.90101132543808</v>
      </c>
      <c r="H60" s="13">
        <f t="shared" si="7"/>
        <v>204.848578299761</v>
      </c>
      <c r="I60" s="13">
        <f t="shared" si="7"/>
        <v>146.07869964438976</v>
      </c>
      <c r="J60" s="13">
        <f t="shared" si="7"/>
        <v>101.94385501469174</v>
      </c>
      <c r="K60" s="13">
        <f t="shared" si="7"/>
        <v>102.07434029919284</v>
      </c>
      <c r="L60" s="13">
        <f t="shared" si="7"/>
        <v>101.6704530518687</v>
      </c>
      <c r="M60" s="13">
        <f t="shared" si="7"/>
        <v>101.90595625650633</v>
      </c>
      <c r="N60" s="13">
        <f t="shared" si="7"/>
        <v>102.15111982549602</v>
      </c>
      <c r="O60" s="13">
        <f t="shared" si="7"/>
        <v>101.70624166739199</v>
      </c>
      <c r="P60" s="13">
        <f t="shared" si="7"/>
        <v>101.56324594953017</v>
      </c>
      <c r="Q60" s="13">
        <f t="shared" si="7"/>
        <v>101.82055363790667</v>
      </c>
      <c r="R60" s="13">
        <f t="shared" si="7"/>
        <v>101.80626381770593</v>
      </c>
      <c r="S60" s="13">
        <f t="shared" si="7"/>
        <v>102.99993567038331</v>
      </c>
      <c r="T60" s="13">
        <f t="shared" si="7"/>
        <v>102.71294886878897</v>
      </c>
      <c r="U60" s="13">
        <f t="shared" si="7"/>
        <v>102.52428937950646</v>
      </c>
      <c r="V60" s="13">
        <f t="shared" si="7"/>
        <v>113.64373484452521</v>
      </c>
      <c r="W60" s="13">
        <f t="shared" si="7"/>
        <v>97.55989393093432</v>
      </c>
      <c r="X60" s="13">
        <f t="shared" si="7"/>
        <v>0</v>
      </c>
      <c r="Y60" s="13">
        <f t="shared" si="7"/>
        <v>0</v>
      </c>
      <c r="Z60" s="14">
        <f t="shared" si="7"/>
        <v>98.23329455198065</v>
      </c>
    </row>
    <row r="61" spans="1:26" ht="12.75">
      <c r="A61" s="39" t="s">
        <v>103</v>
      </c>
      <c r="B61" s="12">
        <f t="shared" si="7"/>
        <v>93.51636845760613</v>
      </c>
      <c r="C61" s="12">
        <f t="shared" si="7"/>
        <v>0</v>
      </c>
      <c r="D61" s="3">
        <f t="shared" si="7"/>
        <v>97.48287240005327</v>
      </c>
      <c r="E61" s="13">
        <f t="shared" si="7"/>
        <v>98.42479674945106</v>
      </c>
      <c r="F61" s="13">
        <f t="shared" si="7"/>
        <v>156.23592545246763</v>
      </c>
      <c r="G61" s="13">
        <f t="shared" si="7"/>
        <v>101.64920515555099</v>
      </c>
      <c r="H61" s="13">
        <f t="shared" si="7"/>
        <v>166.02719876281256</v>
      </c>
      <c r="I61" s="13">
        <f t="shared" si="7"/>
        <v>139.3832878228383</v>
      </c>
      <c r="J61" s="13">
        <f t="shared" si="7"/>
        <v>101.74832029568923</v>
      </c>
      <c r="K61" s="13">
        <f t="shared" si="7"/>
        <v>103.73366132390909</v>
      </c>
      <c r="L61" s="13">
        <f t="shared" si="7"/>
        <v>94.66995290809216</v>
      </c>
      <c r="M61" s="13">
        <f t="shared" si="7"/>
        <v>100.18438850836226</v>
      </c>
      <c r="N61" s="13">
        <f t="shared" si="7"/>
        <v>100.84565137995925</v>
      </c>
      <c r="O61" s="13">
        <f t="shared" si="7"/>
        <v>102.8624107817641</v>
      </c>
      <c r="P61" s="13">
        <f t="shared" si="7"/>
        <v>102.85162531781708</v>
      </c>
      <c r="Q61" s="13">
        <f t="shared" si="7"/>
        <v>102.1500308066875</v>
      </c>
      <c r="R61" s="13">
        <f t="shared" si="7"/>
        <v>103.6947369952927</v>
      </c>
      <c r="S61" s="13">
        <f t="shared" si="7"/>
        <v>108.18113133038969</v>
      </c>
      <c r="T61" s="13">
        <f t="shared" si="7"/>
        <v>106.98415001805814</v>
      </c>
      <c r="U61" s="13">
        <f t="shared" si="7"/>
        <v>106.29350858977133</v>
      </c>
      <c r="V61" s="13">
        <f t="shared" si="7"/>
        <v>113.1888290051637</v>
      </c>
      <c r="W61" s="13">
        <f t="shared" si="7"/>
        <v>98.76350439729602</v>
      </c>
      <c r="X61" s="13">
        <f t="shared" si="7"/>
        <v>0</v>
      </c>
      <c r="Y61" s="13">
        <f t="shared" si="7"/>
        <v>0</v>
      </c>
      <c r="Z61" s="14">
        <f t="shared" si="7"/>
        <v>98.42479674945106</v>
      </c>
    </row>
    <row r="62" spans="1:26" ht="12.75">
      <c r="A62" s="39" t="s">
        <v>104</v>
      </c>
      <c r="B62" s="12">
        <f t="shared" si="7"/>
        <v>81.4384010827164</v>
      </c>
      <c r="C62" s="12">
        <f t="shared" si="7"/>
        <v>0</v>
      </c>
      <c r="D62" s="3">
        <f t="shared" si="7"/>
        <v>97.99452538319082</v>
      </c>
      <c r="E62" s="13">
        <f t="shared" si="7"/>
        <v>98.2332945611711</v>
      </c>
      <c r="F62" s="13">
        <f t="shared" si="7"/>
        <v>103.34138499169366</v>
      </c>
      <c r="G62" s="13">
        <f t="shared" si="7"/>
        <v>103.82347420360507</v>
      </c>
      <c r="H62" s="13">
        <f t="shared" si="7"/>
        <v>288.034866950351</v>
      </c>
      <c r="I62" s="13">
        <f t="shared" si="7"/>
        <v>169.0145812800611</v>
      </c>
      <c r="J62" s="13">
        <f t="shared" si="7"/>
        <v>103.36234606211616</v>
      </c>
      <c r="K62" s="13">
        <f t="shared" si="7"/>
        <v>103.29962700996009</v>
      </c>
      <c r="L62" s="13">
        <f t="shared" si="7"/>
        <v>102.67349634785113</v>
      </c>
      <c r="M62" s="13">
        <f t="shared" si="7"/>
        <v>103.13779992881209</v>
      </c>
      <c r="N62" s="13">
        <f t="shared" si="7"/>
        <v>103.45999916175393</v>
      </c>
      <c r="O62" s="13">
        <f t="shared" si="7"/>
        <v>97.15095599259074</v>
      </c>
      <c r="P62" s="13">
        <f t="shared" si="7"/>
        <v>97.94459569542198</v>
      </c>
      <c r="Q62" s="13">
        <f t="shared" si="7"/>
        <v>99.85691898112648</v>
      </c>
      <c r="R62" s="13">
        <f t="shared" si="7"/>
        <v>101.45626695865231</v>
      </c>
      <c r="S62" s="13">
        <f t="shared" si="7"/>
        <v>95.15073237111912</v>
      </c>
      <c r="T62" s="13">
        <f t="shared" si="7"/>
        <v>100.86565457401653</v>
      </c>
      <c r="U62" s="13">
        <f t="shared" si="7"/>
        <v>98.97295579818524</v>
      </c>
      <c r="V62" s="13">
        <f t="shared" si="7"/>
        <v>115.6276218452614</v>
      </c>
      <c r="W62" s="13">
        <f t="shared" si="7"/>
        <v>91.07904797180606</v>
      </c>
      <c r="X62" s="13">
        <f t="shared" si="7"/>
        <v>0</v>
      </c>
      <c r="Y62" s="13">
        <f t="shared" si="7"/>
        <v>0</v>
      </c>
      <c r="Z62" s="14">
        <f t="shared" si="7"/>
        <v>98.2332945611711</v>
      </c>
    </row>
    <row r="63" spans="1:26" ht="12.75">
      <c r="A63" s="39" t="s">
        <v>105</v>
      </c>
      <c r="B63" s="12">
        <f t="shared" si="7"/>
        <v>88.0278018039904</v>
      </c>
      <c r="C63" s="12">
        <f t="shared" si="7"/>
        <v>0</v>
      </c>
      <c r="D63" s="3">
        <f t="shared" si="7"/>
        <v>77.16476795620744</v>
      </c>
      <c r="E63" s="13">
        <f t="shared" si="7"/>
        <v>98.23329456263876</v>
      </c>
      <c r="F63" s="13">
        <f t="shared" si="7"/>
        <v>97.1838424094059</v>
      </c>
      <c r="G63" s="13">
        <f t="shared" si="7"/>
        <v>98.46709861249259</v>
      </c>
      <c r="H63" s="13">
        <f t="shared" si="7"/>
        <v>361.0224644263214</v>
      </c>
      <c r="I63" s="13">
        <f t="shared" si="7"/>
        <v>188.9875342991952</v>
      </c>
      <c r="J63" s="13">
        <f t="shared" si="7"/>
        <v>99.34937739424377</v>
      </c>
      <c r="K63" s="13">
        <f t="shared" si="7"/>
        <v>97.89867403649716</v>
      </c>
      <c r="L63" s="13">
        <f t="shared" si="7"/>
        <v>98.94234966687063</v>
      </c>
      <c r="M63" s="13">
        <f t="shared" si="7"/>
        <v>98.69879333640856</v>
      </c>
      <c r="N63" s="13">
        <f t="shared" si="7"/>
        <v>98.50613566746034</v>
      </c>
      <c r="O63" s="13">
        <f t="shared" si="7"/>
        <v>96.76142675934884</v>
      </c>
      <c r="P63" s="13">
        <f t="shared" si="7"/>
        <v>92.78321610288495</v>
      </c>
      <c r="Q63" s="13">
        <f t="shared" si="7"/>
        <v>96.07834836369376</v>
      </c>
      <c r="R63" s="13">
        <f t="shared" si="7"/>
        <v>94.03904037404418</v>
      </c>
      <c r="S63" s="13">
        <f t="shared" si="7"/>
        <v>100.67099733216402</v>
      </c>
      <c r="T63" s="13">
        <f t="shared" si="7"/>
        <v>97.47887310536953</v>
      </c>
      <c r="U63" s="13">
        <f t="shared" si="7"/>
        <v>97.55800911863591</v>
      </c>
      <c r="V63" s="13">
        <f t="shared" si="7"/>
        <v>118.93254166886258</v>
      </c>
      <c r="W63" s="13">
        <f t="shared" si="7"/>
        <v>100.14810724922623</v>
      </c>
      <c r="X63" s="13">
        <f t="shared" si="7"/>
        <v>0</v>
      </c>
      <c r="Y63" s="13">
        <f t="shared" si="7"/>
        <v>0</v>
      </c>
      <c r="Z63" s="14">
        <f t="shared" si="7"/>
        <v>98.23329456263876</v>
      </c>
    </row>
    <row r="64" spans="1:26" ht="12.75">
      <c r="A64" s="39" t="s">
        <v>106</v>
      </c>
      <c r="B64" s="12">
        <f t="shared" si="7"/>
        <v>89.0790387805894</v>
      </c>
      <c r="C64" s="12">
        <f t="shared" si="7"/>
        <v>0</v>
      </c>
      <c r="D64" s="3">
        <f t="shared" si="7"/>
        <v>93.00874051894124</v>
      </c>
      <c r="E64" s="13">
        <f t="shared" si="7"/>
        <v>98.24639646837515</v>
      </c>
      <c r="F64" s="13">
        <f t="shared" si="7"/>
        <v>98.21889305305476</v>
      </c>
      <c r="G64" s="13">
        <f t="shared" si="7"/>
        <v>99.6800742680972</v>
      </c>
      <c r="H64" s="13">
        <f t="shared" si="7"/>
        <v>64.50108722472557</v>
      </c>
      <c r="I64" s="13">
        <f t="shared" si="7"/>
        <v>87.28949794858994</v>
      </c>
      <c r="J64" s="13">
        <f t="shared" si="7"/>
        <v>99.43589394418281</v>
      </c>
      <c r="K64" s="13">
        <f t="shared" si="7"/>
        <v>90.52120804016421</v>
      </c>
      <c r="L64" s="13">
        <f t="shared" si="7"/>
        <v>101.32727113513857</v>
      </c>
      <c r="M64" s="13">
        <f t="shared" si="7"/>
        <v>96.69682268989212</v>
      </c>
      <c r="N64" s="13">
        <f t="shared" si="7"/>
        <v>94.94930357774464</v>
      </c>
      <c r="O64" s="13">
        <f t="shared" si="7"/>
        <v>98.0770055629801</v>
      </c>
      <c r="P64" s="13">
        <f t="shared" si="7"/>
        <v>101.91152955961246</v>
      </c>
      <c r="Q64" s="13">
        <f t="shared" si="7"/>
        <v>98.11703878622133</v>
      </c>
      <c r="R64" s="13">
        <f t="shared" si="7"/>
        <v>96.43036174307551</v>
      </c>
      <c r="S64" s="13">
        <f t="shared" si="7"/>
        <v>93.3266851089857</v>
      </c>
      <c r="T64" s="13">
        <f t="shared" si="7"/>
        <v>92.51650238389742</v>
      </c>
      <c r="U64" s="13">
        <f t="shared" si="7"/>
        <v>94.06826656194048</v>
      </c>
      <c r="V64" s="13">
        <f t="shared" si="7"/>
        <v>94.0545382216399</v>
      </c>
      <c r="W64" s="13">
        <f t="shared" si="7"/>
        <v>104.67490705838512</v>
      </c>
      <c r="X64" s="13">
        <f t="shared" si="7"/>
        <v>0</v>
      </c>
      <c r="Y64" s="13">
        <f t="shared" si="7"/>
        <v>0</v>
      </c>
      <c r="Z64" s="14">
        <f t="shared" si="7"/>
        <v>98.24639646837515</v>
      </c>
    </row>
    <row r="65" spans="1:26" ht="12.75">
      <c r="A65" s="39" t="s">
        <v>107</v>
      </c>
      <c r="B65" s="12">
        <f t="shared" si="7"/>
        <v>1328.4462972898427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985.8360438004142</v>
      </c>
      <c r="Q65" s="13">
        <f t="shared" si="7"/>
        <v>4026.025804013509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5974.774290487989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63.36923027735896</v>
      </c>
      <c r="F66" s="16">
        <f t="shared" si="7"/>
        <v>0</v>
      </c>
      <c r="G66" s="16">
        <f t="shared" si="7"/>
        <v>0</v>
      </c>
      <c r="H66" s="16">
        <f t="shared" si="7"/>
        <v>99.7915918982666</v>
      </c>
      <c r="I66" s="16">
        <f t="shared" si="7"/>
        <v>33.407334956304254</v>
      </c>
      <c r="J66" s="16">
        <f t="shared" si="7"/>
        <v>100.21601463196936</v>
      </c>
      <c r="K66" s="16">
        <f t="shared" si="7"/>
        <v>99.98188912027717</v>
      </c>
      <c r="L66" s="16">
        <f t="shared" si="7"/>
        <v>99.98296050414088</v>
      </c>
      <c r="M66" s="16">
        <f t="shared" si="7"/>
        <v>100.04466653538447</v>
      </c>
      <c r="N66" s="16">
        <f t="shared" si="7"/>
        <v>99.9846540765545</v>
      </c>
      <c r="O66" s="16">
        <f t="shared" si="7"/>
        <v>99.98216859222117</v>
      </c>
      <c r="P66" s="16">
        <f t="shared" si="7"/>
        <v>99.97812246010471</v>
      </c>
      <c r="Q66" s="16">
        <f t="shared" si="7"/>
        <v>99.9819220081767</v>
      </c>
      <c r="R66" s="16">
        <f t="shared" si="7"/>
        <v>99.98252194595632</v>
      </c>
      <c r="S66" s="16">
        <f t="shared" si="7"/>
        <v>99.98586363948795</v>
      </c>
      <c r="T66" s="16">
        <f t="shared" si="7"/>
        <v>100.12849687343923</v>
      </c>
      <c r="U66" s="16">
        <f t="shared" si="7"/>
        <v>99.97564988434138</v>
      </c>
      <c r="V66" s="16">
        <f t="shared" si="7"/>
        <v>82.98768597765918</v>
      </c>
      <c r="W66" s="16">
        <f t="shared" si="7"/>
        <v>84.30732464001811</v>
      </c>
      <c r="X66" s="16">
        <f t="shared" si="7"/>
        <v>0</v>
      </c>
      <c r="Y66" s="16">
        <f t="shared" si="7"/>
        <v>0</v>
      </c>
      <c r="Z66" s="17">
        <f t="shared" si="7"/>
        <v>63.36923027735896</v>
      </c>
    </row>
    <row r="67" spans="1:26" ht="12.75" hidden="1">
      <c r="A67" s="41" t="s">
        <v>287</v>
      </c>
      <c r="B67" s="24">
        <v>24414330156</v>
      </c>
      <c r="C67" s="24"/>
      <c r="D67" s="25">
        <v>26344597201</v>
      </c>
      <c r="E67" s="26">
        <v>26490786489</v>
      </c>
      <c r="F67" s="26">
        <v>2269899688</v>
      </c>
      <c r="G67" s="26">
        <v>2344087227</v>
      </c>
      <c r="H67" s="26">
        <v>2055524171</v>
      </c>
      <c r="I67" s="26">
        <v>6669511086</v>
      </c>
      <c r="J67" s="26">
        <v>2141462919</v>
      </c>
      <c r="K67" s="26">
        <v>2242561081</v>
      </c>
      <c r="L67" s="26">
        <v>1899684825</v>
      </c>
      <c r="M67" s="26">
        <v>6283708825</v>
      </c>
      <c r="N67" s="26">
        <v>2276174465</v>
      </c>
      <c r="O67" s="26">
        <v>1829200524</v>
      </c>
      <c r="P67" s="26">
        <v>2079809562</v>
      </c>
      <c r="Q67" s="26">
        <v>6185184551</v>
      </c>
      <c r="R67" s="26">
        <v>2273728244</v>
      </c>
      <c r="S67" s="26">
        <v>2446909280</v>
      </c>
      <c r="T67" s="26">
        <v>2026196319</v>
      </c>
      <c r="U67" s="26">
        <v>6746833843</v>
      </c>
      <c r="V67" s="26">
        <v>25885238305</v>
      </c>
      <c r="W67" s="26">
        <v>26344597207</v>
      </c>
      <c r="X67" s="26"/>
      <c r="Y67" s="25"/>
      <c r="Z67" s="27">
        <v>26490786489</v>
      </c>
    </row>
    <row r="68" spans="1:26" ht="12.75" hidden="1">
      <c r="A68" s="37" t="s">
        <v>31</v>
      </c>
      <c r="B68" s="19">
        <v>6761346762</v>
      </c>
      <c r="C68" s="19"/>
      <c r="D68" s="20">
        <v>6980635978</v>
      </c>
      <c r="E68" s="21">
        <v>7065502389</v>
      </c>
      <c r="F68" s="21">
        <v>575471876</v>
      </c>
      <c r="G68" s="21">
        <v>606388753</v>
      </c>
      <c r="H68" s="21">
        <v>557859578</v>
      </c>
      <c r="I68" s="21">
        <v>1739720207</v>
      </c>
      <c r="J68" s="21">
        <v>609593721</v>
      </c>
      <c r="K68" s="21">
        <v>579209878</v>
      </c>
      <c r="L68" s="21">
        <v>445922033</v>
      </c>
      <c r="M68" s="21">
        <v>1634725632</v>
      </c>
      <c r="N68" s="21">
        <v>669773533</v>
      </c>
      <c r="O68" s="21">
        <v>499233457</v>
      </c>
      <c r="P68" s="21">
        <v>616706772</v>
      </c>
      <c r="Q68" s="21">
        <v>1785713762</v>
      </c>
      <c r="R68" s="21">
        <v>676393078</v>
      </c>
      <c r="S68" s="21">
        <v>627142936</v>
      </c>
      <c r="T68" s="21">
        <v>621195990</v>
      </c>
      <c r="U68" s="21">
        <v>1924732004</v>
      </c>
      <c r="V68" s="21">
        <v>7084891605</v>
      </c>
      <c r="W68" s="21">
        <v>6980635981</v>
      </c>
      <c r="X68" s="21"/>
      <c r="Y68" s="20"/>
      <c r="Z68" s="23">
        <v>7065502389</v>
      </c>
    </row>
    <row r="69" spans="1:26" ht="12.75" hidden="1">
      <c r="A69" s="38" t="s">
        <v>32</v>
      </c>
      <c r="B69" s="19">
        <v>16921045891</v>
      </c>
      <c r="C69" s="19"/>
      <c r="D69" s="20">
        <v>18788560336</v>
      </c>
      <c r="E69" s="21">
        <v>18659762575</v>
      </c>
      <c r="F69" s="21">
        <v>1611231217</v>
      </c>
      <c r="G69" s="21">
        <v>1674577872</v>
      </c>
      <c r="H69" s="21">
        <v>1424031659</v>
      </c>
      <c r="I69" s="21">
        <v>4709840748</v>
      </c>
      <c r="J69" s="21">
        <v>1473397233</v>
      </c>
      <c r="K69" s="21">
        <v>1585420146</v>
      </c>
      <c r="L69" s="21">
        <v>1370679348</v>
      </c>
      <c r="M69" s="21">
        <v>4429496727</v>
      </c>
      <c r="N69" s="21">
        <v>1512519322</v>
      </c>
      <c r="O69" s="21">
        <v>1244926109</v>
      </c>
      <c r="P69" s="21">
        <v>1390078126</v>
      </c>
      <c r="Q69" s="21">
        <v>4147523557</v>
      </c>
      <c r="R69" s="21">
        <v>1513687410</v>
      </c>
      <c r="S69" s="21">
        <v>1723716162</v>
      </c>
      <c r="T69" s="21">
        <v>1415179565</v>
      </c>
      <c r="U69" s="21">
        <v>4652583137</v>
      </c>
      <c r="V69" s="21">
        <v>17939444169</v>
      </c>
      <c r="W69" s="21">
        <v>18788560334</v>
      </c>
      <c r="X69" s="21"/>
      <c r="Y69" s="20"/>
      <c r="Z69" s="23">
        <v>18659762575</v>
      </c>
    </row>
    <row r="70" spans="1:26" ht="12.75" hidden="1">
      <c r="A70" s="39" t="s">
        <v>103</v>
      </c>
      <c r="B70" s="19">
        <v>10825186848</v>
      </c>
      <c r="C70" s="19"/>
      <c r="D70" s="20">
        <v>11928316030</v>
      </c>
      <c r="E70" s="21">
        <v>11987567378</v>
      </c>
      <c r="F70" s="21">
        <v>1140545546</v>
      </c>
      <c r="G70" s="21">
        <v>1130761624</v>
      </c>
      <c r="H70" s="21">
        <v>880015395</v>
      </c>
      <c r="I70" s="21">
        <v>3151322565</v>
      </c>
      <c r="J70" s="21">
        <v>932517402</v>
      </c>
      <c r="K70" s="21">
        <v>1000099467</v>
      </c>
      <c r="L70" s="21">
        <v>908165372</v>
      </c>
      <c r="M70" s="21">
        <v>2840782241</v>
      </c>
      <c r="N70" s="21">
        <v>867805951</v>
      </c>
      <c r="O70" s="21">
        <v>780842608</v>
      </c>
      <c r="P70" s="21">
        <v>820547456</v>
      </c>
      <c r="Q70" s="21">
        <v>2469196015</v>
      </c>
      <c r="R70" s="21">
        <v>929992366</v>
      </c>
      <c r="S70" s="21">
        <v>1020427110</v>
      </c>
      <c r="T70" s="21">
        <v>710435699</v>
      </c>
      <c r="U70" s="21">
        <v>2660855175</v>
      </c>
      <c r="V70" s="21">
        <v>11122155996</v>
      </c>
      <c r="W70" s="21">
        <v>11946456233</v>
      </c>
      <c r="X70" s="21"/>
      <c r="Y70" s="20"/>
      <c r="Z70" s="23">
        <v>11987567378</v>
      </c>
    </row>
    <row r="71" spans="1:26" ht="12.75" hidden="1">
      <c r="A71" s="39" t="s">
        <v>104</v>
      </c>
      <c r="B71" s="19">
        <v>3633780371</v>
      </c>
      <c r="C71" s="19"/>
      <c r="D71" s="20">
        <v>4065617152</v>
      </c>
      <c r="E71" s="21">
        <v>3971962301</v>
      </c>
      <c r="F71" s="21">
        <v>256757872</v>
      </c>
      <c r="G71" s="21">
        <v>315506431</v>
      </c>
      <c r="H71" s="21">
        <v>314486925</v>
      </c>
      <c r="I71" s="21">
        <v>886751228</v>
      </c>
      <c r="J71" s="21">
        <v>315093652</v>
      </c>
      <c r="K71" s="21">
        <v>344223937</v>
      </c>
      <c r="L71" s="21">
        <v>272360200</v>
      </c>
      <c r="M71" s="21">
        <v>931677789</v>
      </c>
      <c r="N71" s="21">
        <v>375903935</v>
      </c>
      <c r="O71" s="21">
        <v>262103182</v>
      </c>
      <c r="P71" s="21">
        <v>337375230</v>
      </c>
      <c r="Q71" s="21">
        <v>975382347</v>
      </c>
      <c r="R71" s="21">
        <v>339309834</v>
      </c>
      <c r="S71" s="21">
        <v>439178091</v>
      </c>
      <c r="T71" s="21">
        <v>441710483</v>
      </c>
      <c r="U71" s="21">
        <v>1220198408</v>
      </c>
      <c r="V71" s="21">
        <v>4014009772</v>
      </c>
      <c r="W71" s="21">
        <v>4283959389</v>
      </c>
      <c r="X71" s="21"/>
      <c r="Y71" s="20"/>
      <c r="Z71" s="23">
        <v>3971962301</v>
      </c>
    </row>
    <row r="72" spans="1:26" ht="12.75" hidden="1">
      <c r="A72" s="39" t="s">
        <v>105</v>
      </c>
      <c r="B72" s="19">
        <v>952049299</v>
      </c>
      <c r="C72" s="19"/>
      <c r="D72" s="20">
        <v>1282323917</v>
      </c>
      <c r="E72" s="21">
        <v>1084721346</v>
      </c>
      <c r="F72" s="21">
        <v>81428007</v>
      </c>
      <c r="G72" s="21">
        <v>91633096</v>
      </c>
      <c r="H72" s="21">
        <v>91667776</v>
      </c>
      <c r="I72" s="21">
        <v>264728879</v>
      </c>
      <c r="J72" s="21">
        <v>88523515</v>
      </c>
      <c r="K72" s="21">
        <v>95447876</v>
      </c>
      <c r="L72" s="21">
        <v>77097976</v>
      </c>
      <c r="M72" s="21">
        <v>261069367</v>
      </c>
      <c r="N72" s="21">
        <v>109190973</v>
      </c>
      <c r="O72" s="21">
        <v>77413812</v>
      </c>
      <c r="P72" s="21">
        <v>96497541</v>
      </c>
      <c r="Q72" s="21">
        <v>283102326</v>
      </c>
      <c r="R72" s="21">
        <v>96084479</v>
      </c>
      <c r="S72" s="21">
        <v>111419519</v>
      </c>
      <c r="T72" s="21">
        <v>110308450</v>
      </c>
      <c r="U72" s="21">
        <v>317812448</v>
      </c>
      <c r="V72" s="21">
        <v>1126713020</v>
      </c>
      <c r="W72" s="21">
        <v>1063981681</v>
      </c>
      <c r="X72" s="21"/>
      <c r="Y72" s="20"/>
      <c r="Z72" s="23">
        <v>1084721346</v>
      </c>
    </row>
    <row r="73" spans="1:26" ht="12.75" hidden="1">
      <c r="A73" s="39" t="s">
        <v>106</v>
      </c>
      <c r="B73" s="19">
        <v>1481843775</v>
      </c>
      <c r="C73" s="19"/>
      <c r="D73" s="20">
        <v>1494022619</v>
      </c>
      <c r="E73" s="21">
        <v>1591929903</v>
      </c>
      <c r="F73" s="21">
        <v>132499792</v>
      </c>
      <c r="G73" s="21">
        <v>136676721</v>
      </c>
      <c r="H73" s="21">
        <v>137861563</v>
      </c>
      <c r="I73" s="21">
        <v>407038076</v>
      </c>
      <c r="J73" s="21">
        <v>137262664</v>
      </c>
      <c r="K73" s="21">
        <v>145648866</v>
      </c>
      <c r="L73" s="21">
        <v>113055800</v>
      </c>
      <c r="M73" s="21">
        <v>395967330</v>
      </c>
      <c r="N73" s="21">
        <v>159618463</v>
      </c>
      <c r="O73" s="21">
        <v>124566507</v>
      </c>
      <c r="P73" s="21">
        <v>134567681</v>
      </c>
      <c r="Q73" s="21">
        <v>418752651</v>
      </c>
      <c r="R73" s="21">
        <v>147326469</v>
      </c>
      <c r="S73" s="21">
        <v>151584335</v>
      </c>
      <c r="T73" s="21">
        <v>151818823</v>
      </c>
      <c r="U73" s="21">
        <v>450729627</v>
      </c>
      <c r="V73" s="21">
        <v>1672487684</v>
      </c>
      <c r="W73" s="21">
        <v>1494163031</v>
      </c>
      <c r="X73" s="21"/>
      <c r="Y73" s="20"/>
      <c r="Z73" s="23">
        <v>1591929903</v>
      </c>
    </row>
    <row r="74" spans="1:26" ht="12.75" hidden="1">
      <c r="A74" s="39" t="s">
        <v>107</v>
      </c>
      <c r="B74" s="19">
        <v>28185598</v>
      </c>
      <c r="C74" s="19"/>
      <c r="D74" s="20">
        <v>18280618</v>
      </c>
      <c r="E74" s="21">
        <v>23581647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1090218</v>
      </c>
      <c r="Q74" s="21">
        <v>1090218</v>
      </c>
      <c r="R74" s="21">
        <v>974262</v>
      </c>
      <c r="S74" s="21">
        <v>1107107</v>
      </c>
      <c r="T74" s="21">
        <v>906110</v>
      </c>
      <c r="U74" s="21">
        <v>2987479</v>
      </c>
      <c r="V74" s="21">
        <v>4077697</v>
      </c>
      <c r="W74" s="21"/>
      <c r="X74" s="21"/>
      <c r="Y74" s="20"/>
      <c r="Z74" s="23">
        <v>23581647</v>
      </c>
    </row>
    <row r="75" spans="1:26" ht="12.75" hidden="1">
      <c r="A75" s="40" t="s">
        <v>110</v>
      </c>
      <c r="B75" s="28">
        <v>731937503</v>
      </c>
      <c r="C75" s="28"/>
      <c r="D75" s="29">
        <v>575400887</v>
      </c>
      <c r="E75" s="30">
        <v>765521525</v>
      </c>
      <c r="F75" s="30">
        <v>83196595</v>
      </c>
      <c r="G75" s="30">
        <v>63120602</v>
      </c>
      <c r="H75" s="30">
        <v>73632934</v>
      </c>
      <c r="I75" s="30">
        <v>219950131</v>
      </c>
      <c r="J75" s="30">
        <v>58471965</v>
      </c>
      <c r="K75" s="30">
        <v>77931057</v>
      </c>
      <c r="L75" s="30">
        <v>83083444</v>
      </c>
      <c r="M75" s="30">
        <v>219486466</v>
      </c>
      <c r="N75" s="30">
        <v>93881610</v>
      </c>
      <c r="O75" s="30">
        <v>85040958</v>
      </c>
      <c r="P75" s="30">
        <v>73024664</v>
      </c>
      <c r="Q75" s="30">
        <v>251947232</v>
      </c>
      <c r="R75" s="30">
        <v>83647756</v>
      </c>
      <c r="S75" s="30">
        <v>96050182</v>
      </c>
      <c r="T75" s="30">
        <v>-10179236</v>
      </c>
      <c r="U75" s="30">
        <v>169518702</v>
      </c>
      <c r="V75" s="30">
        <v>860902531</v>
      </c>
      <c r="W75" s="30">
        <v>575400892</v>
      </c>
      <c r="X75" s="30"/>
      <c r="Y75" s="29"/>
      <c r="Z75" s="31">
        <v>765521525</v>
      </c>
    </row>
    <row r="76" spans="1:26" ht="12.75" hidden="1">
      <c r="A76" s="42" t="s">
        <v>288</v>
      </c>
      <c r="B76" s="32">
        <v>22376471808</v>
      </c>
      <c r="C76" s="32"/>
      <c r="D76" s="33">
        <v>24483212682</v>
      </c>
      <c r="E76" s="34">
        <v>25492104389</v>
      </c>
      <c r="F76" s="34">
        <v>2832059887</v>
      </c>
      <c r="G76" s="34">
        <v>2312881896</v>
      </c>
      <c r="H76" s="34">
        <v>3551888751</v>
      </c>
      <c r="I76" s="34">
        <v>8696830534</v>
      </c>
      <c r="J76" s="34">
        <v>2172572103</v>
      </c>
      <c r="K76" s="34">
        <v>2277912308</v>
      </c>
      <c r="L76" s="34">
        <v>1925058156</v>
      </c>
      <c r="M76" s="34">
        <v>6375542567</v>
      </c>
      <c r="N76" s="34">
        <v>2311494863</v>
      </c>
      <c r="O76" s="34">
        <v>1852745560</v>
      </c>
      <c r="P76" s="34">
        <v>2102300855</v>
      </c>
      <c r="Q76" s="34">
        <v>6266541278</v>
      </c>
      <c r="R76" s="34">
        <v>2302267064</v>
      </c>
      <c r="S76" s="34">
        <v>2501274917</v>
      </c>
      <c r="T76" s="34">
        <v>2064525419</v>
      </c>
      <c r="U76" s="34">
        <v>6868067400</v>
      </c>
      <c r="V76" s="34">
        <v>28206981779</v>
      </c>
      <c r="W76" s="34">
        <v>25492104389</v>
      </c>
      <c r="X76" s="34"/>
      <c r="Y76" s="33"/>
      <c r="Z76" s="35">
        <v>25492104389</v>
      </c>
    </row>
    <row r="77" spans="1:26" ht="12.75" hidden="1">
      <c r="A77" s="37" t="s">
        <v>31</v>
      </c>
      <c r="B77" s="19">
        <v>6761346762</v>
      </c>
      <c r="C77" s="19"/>
      <c r="D77" s="20">
        <v>6491991459</v>
      </c>
      <c r="E77" s="21">
        <v>6676899758</v>
      </c>
      <c r="F77" s="21">
        <v>575506162</v>
      </c>
      <c r="G77" s="21">
        <v>606470109</v>
      </c>
      <c r="H77" s="21">
        <v>561300666</v>
      </c>
      <c r="I77" s="21">
        <v>1743276937</v>
      </c>
      <c r="J77" s="21">
        <v>611935891</v>
      </c>
      <c r="K77" s="21">
        <v>581688210</v>
      </c>
      <c r="L77" s="21">
        <v>448412966</v>
      </c>
      <c r="M77" s="21">
        <v>1642037067</v>
      </c>
      <c r="N77" s="21">
        <v>672572235</v>
      </c>
      <c r="O77" s="21">
        <v>501552209</v>
      </c>
      <c r="P77" s="21">
        <v>617483701</v>
      </c>
      <c r="Q77" s="21">
        <v>1791608145</v>
      </c>
      <c r="R77" s="21">
        <v>677605330</v>
      </c>
      <c r="S77" s="21">
        <v>629811775</v>
      </c>
      <c r="T77" s="21">
        <v>621145072</v>
      </c>
      <c r="U77" s="21">
        <v>1928562177</v>
      </c>
      <c r="V77" s="21">
        <v>7105484326</v>
      </c>
      <c r="W77" s="21">
        <v>6676899758</v>
      </c>
      <c r="X77" s="21"/>
      <c r="Y77" s="20"/>
      <c r="Z77" s="23">
        <v>6676899758</v>
      </c>
    </row>
    <row r="78" spans="1:26" ht="12.75" hidden="1">
      <c r="A78" s="38" t="s">
        <v>32</v>
      </c>
      <c r="B78" s="19">
        <v>15615125046</v>
      </c>
      <c r="C78" s="19"/>
      <c r="D78" s="20">
        <v>17991221223</v>
      </c>
      <c r="E78" s="21">
        <v>18330099533</v>
      </c>
      <c r="F78" s="21">
        <v>2256553725</v>
      </c>
      <c r="G78" s="21">
        <v>1706411787</v>
      </c>
      <c r="H78" s="21">
        <v>2917108608</v>
      </c>
      <c r="I78" s="21">
        <v>6880074120</v>
      </c>
      <c r="J78" s="21">
        <v>1502037939</v>
      </c>
      <c r="K78" s="21">
        <v>1618307155</v>
      </c>
      <c r="L78" s="21">
        <v>1393575903</v>
      </c>
      <c r="M78" s="21">
        <v>4513920997</v>
      </c>
      <c r="N78" s="21">
        <v>1545055425</v>
      </c>
      <c r="O78" s="21">
        <v>1266167557</v>
      </c>
      <c r="P78" s="21">
        <v>1411808466</v>
      </c>
      <c r="Q78" s="21">
        <v>4223031448</v>
      </c>
      <c r="R78" s="21">
        <v>1541028598</v>
      </c>
      <c r="S78" s="21">
        <v>1775426538</v>
      </c>
      <c r="T78" s="21">
        <v>1453572663</v>
      </c>
      <c r="U78" s="21">
        <v>4770027799</v>
      </c>
      <c r="V78" s="21">
        <v>20387054364</v>
      </c>
      <c r="W78" s="21">
        <v>18330099533</v>
      </c>
      <c r="X78" s="21"/>
      <c r="Y78" s="20"/>
      <c r="Z78" s="23">
        <v>18330099533</v>
      </c>
    </row>
    <row r="79" spans="1:26" ht="12.75" hidden="1">
      <c r="A79" s="39" t="s">
        <v>103</v>
      </c>
      <c r="B79" s="19">
        <v>10123321619</v>
      </c>
      <c r="C79" s="19"/>
      <c r="D79" s="20">
        <v>11628065095</v>
      </c>
      <c r="E79" s="21">
        <v>11798738827</v>
      </c>
      <c r="F79" s="21">
        <v>1781941889</v>
      </c>
      <c r="G79" s="21">
        <v>1149410203</v>
      </c>
      <c r="H79" s="21">
        <v>1461064909</v>
      </c>
      <c r="I79" s="21">
        <v>4392417001</v>
      </c>
      <c r="J79" s="21">
        <v>948820793</v>
      </c>
      <c r="K79" s="21">
        <v>1037439794</v>
      </c>
      <c r="L79" s="21">
        <v>859759730</v>
      </c>
      <c r="M79" s="21">
        <v>2846020317</v>
      </c>
      <c r="N79" s="21">
        <v>875144564</v>
      </c>
      <c r="O79" s="21">
        <v>803193531</v>
      </c>
      <c r="P79" s="21">
        <v>843946395</v>
      </c>
      <c r="Q79" s="21">
        <v>2522284490</v>
      </c>
      <c r="R79" s="21">
        <v>964353138</v>
      </c>
      <c r="S79" s="21">
        <v>1103909592</v>
      </c>
      <c r="T79" s="21">
        <v>760053594</v>
      </c>
      <c r="U79" s="21">
        <v>2828316324</v>
      </c>
      <c r="V79" s="21">
        <v>12589038132</v>
      </c>
      <c r="W79" s="21">
        <v>11798738827</v>
      </c>
      <c r="X79" s="21"/>
      <c r="Y79" s="20"/>
      <c r="Z79" s="23">
        <v>11798738827</v>
      </c>
    </row>
    <row r="80" spans="1:26" ht="12.75" hidden="1">
      <c r="A80" s="39" t="s">
        <v>104</v>
      </c>
      <c r="B80" s="19">
        <v>2959292633</v>
      </c>
      <c r="C80" s="19"/>
      <c r="D80" s="20">
        <v>3984082232</v>
      </c>
      <c r="E80" s="21">
        <v>3901789427</v>
      </c>
      <c r="F80" s="21">
        <v>265337141</v>
      </c>
      <c r="G80" s="21">
        <v>327569738</v>
      </c>
      <c r="H80" s="21">
        <v>905831996</v>
      </c>
      <c r="I80" s="21">
        <v>1498738875</v>
      </c>
      <c r="J80" s="21">
        <v>325688191</v>
      </c>
      <c r="K80" s="21">
        <v>355582043</v>
      </c>
      <c r="L80" s="21">
        <v>279641740</v>
      </c>
      <c r="M80" s="21">
        <v>960911974</v>
      </c>
      <c r="N80" s="21">
        <v>388910208</v>
      </c>
      <c r="O80" s="21">
        <v>254635747</v>
      </c>
      <c r="P80" s="21">
        <v>330440805</v>
      </c>
      <c r="Q80" s="21">
        <v>973986760</v>
      </c>
      <c r="R80" s="21">
        <v>344251091</v>
      </c>
      <c r="S80" s="21">
        <v>417881170</v>
      </c>
      <c r="T80" s="21">
        <v>445534170</v>
      </c>
      <c r="U80" s="21">
        <v>1207666431</v>
      </c>
      <c r="V80" s="21">
        <v>4641304040</v>
      </c>
      <c r="W80" s="21">
        <v>3901789427</v>
      </c>
      <c r="X80" s="21"/>
      <c r="Y80" s="20"/>
      <c r="Z80" s="23">
        <v>3901789427</v>
      </c>
    </row>
    <row r="81" spans="1:26" ht="12.75" hidden="1">
      <c r="A81" s="39" t="s">
        <v>105</v>
      </c>
      <c r="B81" s="19">
        <v>838068070</v>
      </c>
      <c r="C81" s="19"/>
      <c r="D81" s="20">
        <v>989502275</v>
      </c>
      <c r="E81" s="21">
        <v>1065557515</v>
      </c>
      <c r="F81" s="21">
        <v>79134866</v>
      </c>
      <c r="G81" s="21">
        <v>90228451</v>
      </c>
      <c r="H81" s="21">
        <v>330941264</v>
      </c>
      <c r="I81" s="21">
        <v>500304581</v>
      </c>
      <c r="J81" s="21">
        <v>87947561</v>
      </c>
      <c r="K81" s="21">
        <v>93442205</v>
      </c>
      <c r="L81" s="21">
        <v>76282549</v>
      </c>
      <c r="M81" s="21">
        <v>257672315</v>
      </c>
      <c r="N81" s="21">
        <v>107559808</v>
      </c>
      <c r="O81" s="21">
        <v>74906709</v>
      </c>
      <c r="P81" s="21">
        <v>89533522</v>
      </c>
      <c r="Q81" s="21">
        <v>272000039</v>
      </c>
      <c r="R81" s="21">
        <v>90356922</v>
      </c>
      <c r="S81" s="21">
        <v>112167141</v>
      </c>
      <c r="T81" s="21">
        <v>107527434</v>
      </c>
      <c r="U81" s="21">
        <v>310051497</v>
      </c>
      <c r="V81" s="21">
        <v>1340028432</v>
      </c>
      <c r="W81" s="21">
        <v>1065557515</v>
      </c>
      <c r="X81" s="21"/>
      <c r="Y81" s="20"/>
      <c r="Z81" s="23">
        <v>1065557515</v>
      </c>
    </row>
    <row r="82" spans="1:26" ht="12.75" hidden="1">
      <c r="A82" s="39" t="s">
        <v>106</v>
      </c>
      <c r="B82" s="19">
        <v>1320012191</v>
      </c>
      <c r="C82" s="19"/>
      <c r="D82" s="20">
        <v>1389571621</v>
      </c>
      <c r="E82" s="21">
        <v>1564013764</v>
      </c>
      <c r="F82" s="21">
        <v>130139829</v>
      </c>
      <c r="G82" s="21">
        <v>136239457</v>
      </c>
      <c r="H82" s="21">
        <v>88922207</v>
      </c>
      <c r="I82" s="21">
        <v>355301493</v>
      </c>
      <c r="J82" s="21">
        <v>136488357</v>
      </c>
      <c r="K82" s="21">
        <v>131843113</v>
      </c>
      <c r="L82" s="21">
        <v>114556357</v>
      </c>
      <c r="M82" s="21">
        <v>382887827</v>
      </c>
      <c r="N82" s="21">
        <v>151556619</v>
      </c>
      <c r="O82" s="21">
        <v>122171100</v>
      </c>
      <c r="P82" s="21">
        <v>137139982</v>
      </c>
      <c r="Q82" s="21">
        <v>410867701</v>
      </c>
      <c r="R82" s="21">
        <v>142067447</v>
      </c>
      <c r="S82" s="21">
        <v>141468635</v>
      </c>
      <c r="T82" s="21">
        <v>140457465</v>
      </c>
      <c r="U82" s="21">
        <v>423993547</v>
      </c>
      <c r="V82" s="21">
        <v>1573050568</v>
      </c>
      <c r="W82" s="21">
        <v>1564013764</v>
      </c>
      <c r="X82" s="21"/>
      <c r="Y82" s="20"/>
      <c r="Z82" s="23">
        <v>1564013764</v>
      </c>
    </row>
    <row r="83" spans="1:26" ht="12.75" hidden="1">
      <c r="A83" s="39" t="s">
        <v>107</v>
      </c>
      <c r="B83" s="19">
        <v>374430533</v>
      </c>
      <c r="C83" s="19"/>
      <c r="D83" s="20"/>
      <c r="E83" s="21"/>
      <c r="F83" s="21"/>
      <c r="G83" s="21">
        <v>2963938</v>
      </c>
      <c r="H83" s="21">
        <v>130348232</v>
      </c>
      <c r="I83" s="21">
        <v>133312170</v>
      </c>
      <c r="J83" s="21">
        <v>3093037</v>
      </c>
      <c r="K83" s="21"/>
      <c r="L83" s="21">
        <v>63335527</v>
      </c>
      <c r="M83" s="21">
        <v>66428564</v>
      </c>
      <c r="N83" s="21">
        <v>21884226</v>
      </c>
      <c r="O83" s="21">
        <v>11260470</v>
      </c>
      <c r="P83" s="21">
        <v>10747762</v>
      </c>
      <c r="Q83" s="21">
        <v>43892458</v>
      </c>
      <c r="R83" s="21"/>
      <c r="S83" s="21"/>
      <c r="T83" s="21"/>
      <c r="U83" s="21"/>
      <c r="V83" s="21">
        <v>243633192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>
        <v>485105098</v>
      </c>
      <c r="F84" s="30"/>
      <c r="G84" s="30"/>
      <c r="H84" s="30">
        <v>73479477</v>
      </c>
      <c r="I84" s="30">
        <v>73479477</v>
      </c>
      <c r="J84" s="30">
        <v>58598273</v>
      </c>
      <c r="K84" s="30">
        <v>77916943</v>
      </c>
      <c r="L84" s="30">
        <v>83069287</v>
      </c>
      <c r="M84" s="30">
        <v>219584503</v>
      </c>
      <c r="N84" s="30">
        <v>93867203</v>
      </c>
      <c r="O84" s="30">
        <v>85025794</v>
      </c>
      <c r="P84" s="30">
        <v>73008688</v>
      </c>
      <c r="Q84" s="30">
        <v>251901685</v>
      </c>
      <c r="R84" s="30">
        <v>83633136</v>
      </c>
      <c r="S84" s="30">
        <v>96036604</v>
      </c>
      <c r="T84" s="30">
        <v>-10192316</v>
      </c>
      <c r="U84" s="30">
        <v>169477424</v>
      </c>
      <c r="V84" s="30">
        <v>714443089</v>
      </c>
      <c r="W84" s="30">
        <v>485105098</v>
      </c>
      <c r="X84" s="30"/>
      <c r="Y84" s="29"/>
      <c r="Z84" s="31">
        <v>485105098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198533876</v>
      </c>
      <c r="D5" s="357">
        <f t="shared" si="0"/>
        <v>0</v>
      </c>
      <c r="E5" s="356">
        <f t="shared" si="0"/>
        <v>997534749</v>
      </c>
      <c r="F5" s="358">
        <f t="shared" si="0"/>
        <v>957415882</v>
      </c>
      <c r="G5" s="358">
        <f t="shared" si="0"/>
        <v>11997945</v>
      </c>
      <c r="H5" s="356">
        <f t="shared" si="0"/>
        <v>55674085</v>
      </c>
      <c r="I5" s="356">
        <f t="shared" si="0"/>
        <v>56337809</v>
      </c>
      <c r="J5" s="358">
        <f t="shared" si="0"/>
        <v>124009839</v>
      </c>
      <c r="K5" s="358">
        <f t="shared" si="0"/>
        <v>69979263</v>
      </c>
      <c r="L5" s="356">
        <f t="shared" si="0"/>
        <v>57367066</v>
      </c>
      <c r="M5" s="356">
        <f t="shared" si="0"/>
        <v>59030435</v>
      </c>
      <c r="N5" s="358">
        <f t="shared" si="0"/>
        <v>186376764</v>
      </c>
      <c r="O5" s="358">
        <f t="shared" si="0"/>
        <v>59708451</v>
      </c>
      <c r="P5" s="356">
        <f t="shared" si="0"/>
        <v>51704399</v>
      </c>
      <c r="Q5" s="356">
        <f t="shared" si="0"/>
        <v>65846860</v>
      </c>
      <c r="R5" s="358">
        <f t="shared" si="0"/>
        <v>177259710</v>
      </c>
      <c r="S5" s="358">
        <f t="shared" si="0"/>
        <v>86915800</v>
      </c>
      <c r="T5" s="356">
        <f t="shared" si="0"/>
        <v>120860467</v>
      </c>
      <c r="U5" s="356">
        <f t="shared" si="0"/>
        <v>184832664</v>
      </c>
      <c r="V5" s="358">
        <f t="shared" si="0"/>
        <v>392608931</v>
      </c>
      <c r="W5" s="358">
        <f t="shared" si="0"/>
        <v>880255244</v>
      </c>
      <c r="X5" s="356">
        <f t="shared" si="0"/>
        <v>957415882</v>
      </c>
      <c r="Y5" s="358">
        <f t="shared" si="0"/>
        <v>-77160638</v>
      </c>
      <c r="Z5" s="359">
        <f>+IF(X5&lt;&gt;0,+(Y5/X5)*100,0)</f>
        <v>-8.05926029123465</v>
      </c>
      <c r="AA5" s="360">
        <f>+AA6+AA8+AA11+AA13+AA15</f>
        <v>957415882</v>
      </c>
    </row>
    <row r="6" spans="1:27" ht="12.75">
      <c r="A6" s="361" t="s">
        <v>206</v>
      </c>
      <c r="B6" s="142"/>
      <c r="C6" s="60">
        <f>+C7</f>
        <v>42280151</v>
      </c>
      <c r="D6" s="340">
        <f aca="true" t="shared" si="1" ref="D6:AA6">+D7</f>
        <v>0</v>
      </c>
      <c r="E6" s="60">
        <f t="shared" si="1"/>
        <v>183812584</v>
      </c>
      <c r="F6" s="59">
        <f t="shared" si="1"/>
        <v>205538160</v>
      </c>
      <c r="G6" s="59">
        <f t="shared" si="1"/>
        <v>1770703</v>
      </c>
      <c r="H6" s="60">
        <f t="shared" si="1"/>
        <v>3001642</v>
      </c>
      <c r="I6" s="60">
        <f t="shared" si="1"/>
        <v>3466762</v>
      </c>
      <c r="J6" s="59">
        <f t="shared" si="1"/>
        <v>8239107</v>
      </c>
      <c r="K6" s="59">
        <f t="shared" si="1"/>
        <v>10897045</v>
      </c>
      <c r="L6" s="60">
        <f t="shared" si="1"/>
        <v>10172891</v>
      </c>
      <c r="M6" s="60">
        <f t="shared" si="1"/>
        <v>17526529</v>
      </c>
      <c r="N6" s="59">
        <f t="shared" si="1"/>
        <v>38596465</v>
      </c>
      <c r="O6" s="59">
        <f t="shared" si="1"/>
        <v>6152976</v>
      </c>
      <c r="P6" s="60">
        <f t="shared" si="1"/>
        <v>9252767</v>
      </c>
      <c r="Q6" s="60">
        <f t="shared" si="1"/>
        <v>11842792</v>
      </c>
      <c r="R6" s="59">
        <f t="shared" si="1"/>
        <v>27248535</v>
      </c>
      <c r="S6" s="59">
        <f t="shared" si="1"/>
        <v>24294584</v>
      </c>
      <c r="T6" s="60">
        <f t="shared" si="1"/>
        <v>29349051</v>
      </c>
      <c r="U6" s="60">
        <f t="shared" si="1"/>
        <v>64873682</v>
      </c>
      <c r="V6" s="59">
        <f t="shared" si="1"/>
        <v>118517317</v>
      </c>
      <c r="W6" s="59">
        <f t="shared" si="1"/>
        <v>192601424</v>
      </c>
      <c r="X6" s="60">
        <f t="shared" si="1"/>
        <v>205538160</v>
      </c>
      <c r="Y6" s="59">
        <f t="shared" si="1"/>
        <v>-12936736</v>
      </c>
      <c r="Z6" s="61">
        <f>+IF(X6&lt;&gt;0,+(Y6/X6)*100,0)</f>
        <v>-6.294079892512418</v>
      </c>
      <c r="AA6" s="62">
        <f t="shared" si="1"/>
        <v>205538160</v>
      </c>
    </row>
    <row r="7" spans="1:27" ht="12.75">
      <c r="A7" s="291" t="s">
        <v>230</v>
      </c>
      <c r="B7" s="142"/>
      <c r="C7" s="60">
        <v>42280151</v>
      </c>
      <c r="D7" s="340"/>
      <c r="E7" s="60">
        <v>183812584</v>
      </c>
      <c r="F7" s="59">
        <v>205538160</v>
      </c>
      <c r="G7" s="59">
        <v>1770703</v>
      </c>
      <c r="H7" s="60">
        <v>3001642</v>
      </c>
      <c r="I7" s="60">
        <v>3466762</v>
      </c>
      <c r="J7" s="59">
        <v>8239107</v>
      </c>
      <c r="K7" s="59">
        <v>10897045</v>
      </c>
      <c r="L7" s="60">
        <v>10172891</v>
      </c>
      <c r="M7" s="60">
        <v>17526529</v>
      </c>
      <c r="N7" s="59">
        <v>38596465</v>
      </c>
      <c r="O7" s="59">
        <v>6152976</v>
      </c>
      <c r="P7" s="60">
        <v>9252767</v>
      </c>
      <c r="Q7" s="60">
        <v>11842792</v>
      </c>
      <c r="R7" s="59">
        <v>27248535</v>
      </c>
      <c r="S7" s="59">
        <v>24294584</v>
      </c>
      <c r="T7" s="60">
        <v>29349051</v>
      </c>
      <c r="U7" s="60">
        <v>64873682</v>
      </c>
      <c r="V7" s="59">
        <v>118517317</v>
      </c>
      <c r="W7" s="59">
        <v>192601424</v>
      </c>
      <c r="X7" s="60">
        <v>205538160</v>
      </c>
      <c r="Y7" s="59">
        <v>-12936736</v>
      </c>
      <c r="Z7" s="61">
        <v>-6.29</v>
      </c>
      <c r="AA7" s="62">
        <v>205538160</v>
      </c>
    </row>
    <row r="8" spans="1:27" ht="12.75">
      <c r="A8" s="361" t="s">
        <v>207</v>
      </c>
      <c r="B8" s="142"/>
      <c r="C8" s="60">
        <f aca="true" t="shared" si="2" ref="C8:Y8">SUM(C9:C10)</f>
        <v>107503906</v>
      </c>
      <c r="D8" s="340">
        <f t="shared" si="2"/>
        <v>0</v>
      </c>
      <c r="E8" s="60">
        <f t="shared" si="2"/>
        <v>408272728</v>
      </c>
      <c r="F8" s="59">
        <f t="shared" si="2"/>
        <v>369538364</v>
      </c>
      <c r="G8" s="59">
        <f t="shared" si="2"/>
        <v>7933667</v>
      </c>
      <c r="H8" s="60">
        <f t="shared" si="2"/>
        <v>27493552</v>
      </c>
      <c r="I8" s="60">
        <f t="shared" si="2"/>
        <v>29434460</v>
      </c>
      <c r="J8" s="59">
        <f t="shared" si="2"/>
        <v>64861679</v>
      </c>
      <c r="K8" s="59">
        <f t="shared" si="2"/>
        <v>27257340</v>
      </c>
      <c r="L8" s="60">
        <f t="shared" si="2"/>
        <v>23511196</v>
      </c>
      <c r="M8" s="60">
        <f t="shared" si="2"/>
        <v>21120401</v>
      </c>
      <c r="N8" s="59">
        <f t="shared" si="2"/>
        <v>71888937</v>
      </c>
      <c r="O8" s="59">
        <f t="shared" si="2"/>
        <v>30434930</v>
      </c>
      <c r="P8" s="60">
        <f t="shared" si="2"/>
        <v>23261220</v>
      </c>
      <c r="Q8" s="60">
        <f t="shared" si="2"/>
        <v>20833770</v>
      </c>
      <c r="R8" s="59">
        <f t="shared" si="2"/>
        <v>74529920</v>
      </c>
      <c r="S8" s="59">
        <f t="shared" si="2"/>
        <v>30780112</v>
      </c>
      <c r="T8" s="60">
        <f t="shared" si="2"/>
        <v>41661208</v>
      </c>
      <c r="U8" s="60">
        <f t="shared" si="2"/>
        <v>65923992</v>
      </c>
      <c r="V8" s="59">
        <f t="shared" si="2"/>
        <v>138365312</v>
      </c>
      <c r="W8" s="59">
        <f t="shared" si="2"/>
        <v>349645848</v>
      </c>
      <c r="X8" s="60">
        <f t="shared" si="2"/>
        <v>369538364</v>
      </c>
      <c r="Y8" s="59">
        <f t="shared" si="2"/>
        <v>-19892516</v>
      </c>
      <c r="Z8" s="61">
        <f>+IF(X8&lt;&gt;0,+(Y8/X8)*100,0)</f>
        <v>-5.383071945407</v>
      </c>
      <c r="AA8" s="62">
        <f>SUM(AA9:AA10)</f>
        <v>369538364</v>
      </c>
    </row>
    <row r="9" spans="1:27" ht="12.75">
      <c r="A9" s="291" t="s">
        <v>231</v>
      </c>
      <c r="B9" s="142"/>
      <c r="C9" s="60">
        <v>107503906</v>
      </c>
      <c r="D9" s="340"/>
      <c r="E9" s="60">
        <v>408272728</v>
      </c>
      <c r="F9" s="59">
        <v>369538364</v>
      </c>
      <c r="G9" s="59">
        <v>7933667</v>
      </c>
      <c r="H9" s="60">
        <v>27493552</v>
      </c>
      <c r="I9" s="60">
        <v>29434460</v>
      </c>
      <c r="J9" s="59">
        <v>64861679</v>
      </c>
      <c r="K9" s="59">
        <v>27257340</v>
      </c>
      <c r="L9" s="60">
        <v>23511196</v>
      </c>
      <c r="M9" s="60">
        <v>21120401</v>
      </c>
      <c r="N9" s="59">
        <v>71888937</v>
      </c>
      <c r="O9" s="59">
        <v>30434930</v>
      </c>
      <c r="P9" s="60">
        <v>23261220</v>
      </c>
      <c r="Q9" s="60">
        <v>20833770</v>
      </c>
      <c r="R9" s="59">
        <v>74529920</v>
      </c>
      <c r="S9" s="59">
        <v>30780112</v>
      </c>
      <c r="T9" s="60">
        <v>41661208</v>
      </c>
      <c r="U9" s="60">
        <v>65923992</v>
      </c>
      <c r="V9" s="59">
        <v>138365312</v>
      </c>
      <c r="W9" s="59">
        <v>349645848</v>
      </c>
      <c r="X9" s="60">
        <v>369538364</v>
      </c>
      <c r="Y9" s="59">
        <v>-19892516</v>
      </c>
      <c r="Z9" s="61">
        <v>-5.38</v>
      </c>
      <c r="AA9" s="62">
        <v>369538364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16498164</v>
      </c>
      <c r="D11" s="363">
        <f aca="true" t="shared" si="3" ref="D11:AA11">+D12</f>
        <v>0</v>
      </c>
      <c r="E11" s="362">
        <f t="shared" si="3"/>
        <v>245576927</v>
      </c>
      <c r="F11" s="364">
        <f t="shared" si="3"/>
        <v>207362496</v>
      </c>
      <c r="G11" s="364">
        <f t="shared" si="3"/>
        <v>1826096</v>
      </c>
      <c r="H11" s="362">
        <f t="shared" si="3"/>
        <v>19520707</v>
      </c>
      <c r="I11" s="362">
        <f t="shared" si="3"/>
        <v>12107065</v>
      </c>
      <c r="J11" s="364">
        <f t="shared" si="3"/>
        <v>33453868</v>
      </c>
      <c r="K11" s="364">
        <f t="shared" si="3"/>
        <v>15460108</v>
      </c>
      <c r="L11" s="362">
        <f t="shared" si="3"/>
        <v>13968370</v>
      </c>
      <c r="M11" s="362">
        <f t="shared" si="3"/>
        <v>13604802</v>
      </c>
      <c r="N11" s="364">
        <f t="shared" si="3"/>
        <v>43033280</v>
      </c>
      <c r="O11" s="364">
        <f t="shared" si="3"/>
        <v>12022293</v>
      </c>
      <c r="P11" s="362">
        <f t="shared" si="3"/>
        <v>11489983</v>
      </c>
      <c r="Q11" s="362">
        <f t="shared" si="3"/>
        <v>17471822</v>
      </c>
      <c r="R11" s="364">
        <f t="shared" si="3"/>
        <v>40984098</v>
      </c>
      <c r="S11" s="364">
        <f t="shared" si="3"/>
        <v>13965289</v>
      </c>
      <c r="T11" s="362">
        <f t="shared" si="3"/>
        <v>29979762</v>
      </c>
      <c r="U11" s="362">
        <f t="shared" si="3"/>
        <v>25424357</v>
      </c>
      <c r="V11" s="364">
        <f t="shared" si="3"/>
        <v>69369408</v>
      </c>
      <c r="W11" s="364">
        <f t="shared" si="3"/>
        <v>186840654</v>
      </c>
      <c r="X11" s="362">
        <f t="shared" si="3"/>
        <v>207362496</v>
      </c>
      <c r="Y11" s="364">
        <f t="shared" si="3"/>
        <v>-20521842</v>
      </c>
      <c r="Z11" s="365">
        <f>+IF(X11&lt;&gt;0,+(Y11/X11)*100,0)</f>
        <v>-9.896602517747471</v>
      </c>
      <c r="AA11" s="366">
        <f t="shared" si="3"/>
        <v>207362496</v>
      </c>
    </row>
    <row r="12" spans="1:27" ht="12.75">
      <c r="A12" s="291" t="s">
        <v>233</v>
      </c>
      <c r="B12" s="136"/>
      <c r="C12" s="60">
        <v>16498164</v>
      </c>
      <c r="D12" s="340"/>
      <c r="E12" s="60">
        <v>245576927</v>
      </c>
      <c r="F12" s="59">
        <v>207362496</v>
      </c>
      <c r="G12" s="59">
        <v>1826096</v>
      </c>
      <c r="H12" s="60">
        <v>19520707</v>
      </c>
      <c r="I12" s="60">
        <v>12107065</v>
      </c>
      <c r="J12" s="59">
        <v>33453868</v>
      </c>
      <c r="K12" s="59">
        <v>15460108</v>
      </c>
      <c r="L12" s="60">
        <v>13968370</v>
      </c>
      <c r="M12" s="60">
        <v>13604802</v>
      </c>
      <c r="N12" s="59">
        <v>43033280</v>
      </c>
      <c r="O12" s="59">
        <v>12022293</v>
      </c>
      <c r="P12" s="60">
        <v>11489983</v>
      </c>
      <c r="Q12" s="60">
        <v>17471822</v>
      </c>
      <c r="R12" s="59">
        <v>40984098</v>
      </c>
      <c r="S12" s="59">
        <v>13965289</v>
      </c>
      <c r="T12" s="60">
        <v>29979762</v>
      </c>
      <c r="U12" s="60">
        <v>25424357</v>
      </c>
      <c r="V12" s="59">
        <v>69369408</v>
      </c>
      <c r="W12" s="59">
        <v>186840654</v>
      </c>
      <c r="X12" s="60">
        <v>207362496</v>
      </c>
      <c r="Y12" s="59">
        <v>-20521842</v>
      </c>
      <c r="Z12" s="61">
        <v>-9.9</v>
      </c>
      <c r="AA12" s="62">
        <v>207362496</v>
      </c>
    </row>
    <row r="13" spans="1:27" ht="12.75">
      <c r="A13" s="361" t="s">
        <v>209</v>
      </c>
      <c r="B13" s="136"/>
      <c r="C13" s="275">
        <f>+C14</f>
        <v>8503667</v>
      </c>
      <c r="D13" s="341">
        <f aca="true" t="shared" si="4" ref="D13:AA13">+D14</f>
        <v>0</v>
      </c>
      <c r="E13" s="275">
        <f t="shared" si="4"/>
        <v>141272344</v>
      </c>
      <c r="F13" s="342">
        <f t="shared" si="4"/>
        <v>144688557</v>
      </c>
      <c r="G13" s="342">
        <f t="shared" si="4"/>
        <v>430374</v>
      </c>
      <c r="H13" s="275">
        <f t="shared" si="4"/>
        <v>4883466</v>
      </c>
      <c r="I13" s="275">
        <f t="shared" si="4"/>
        <v>10386529</v>
      </c>
      <c r="J13" s="342">
        <f t="shared" si="4"/>
        <v>15700369</v>
      </c>
      <c r="K13" s="342">
        <f t="shared" si="4"/>
        <v>15712509</v>
      </c>
      <c r="L13" s="275">
        <f t="shared" si="4"/>
        <v>9144173</v>
      </c>
      <c r="M13" s="275">
        <f t="shared" si="4"/>
        <v>6380361</v>
      </c>
      <c r="N13" s="342">
        <f t="shared" si="4"/>
        <v>31237043</v>
      </c>
      <c r="O13" s="342">
        <f t="shared" si="4"/>
        <v>10680147</v>
      </c>
      <c r="P13" s="275">
        <f t="shared" si="4"/>
        <v>7318331</v>
      </c>
      <c r="Q13" s="275">
        <f t="shared" si="4"/>
        <v>14706657</v>
      </c>
      <c r="R13" s="342">
        <f t="shared" si="4"/>
        <v>32705135</v>
      </c>
      <c r="S13" s="342">
        <f t="shared" si="4"/>
        <v>17494571</v>
      </c>
      <c r="T13" s="275">
        <f t="shared" si="4"/>
        <v>17368579</v>
      </c>
      <c r="U13" s="275">
        <f t="shared" si="4"/>
        <v>22549942</v>
      </c>
      <c r="V13" s="342">
        <f t="shared" si="4"/>
        <v>57413092</v>
      </c>
      <c r="W13" s="342">
        <f t="shared" si="4"/>
        <v>137055639</v>
      </c>
      <c r="X13" s="275">
        <f t="shared" si="4"/>
        <v>144688557</v>
      </c>
      <c r="Y13" s="342">
        <f t="shared" si="4"/>
        <v>-7632918</v>
      </c>
      <c r="Z13" s="335">
        <f>+IF(X13&lt;&gt;0,+(Y13/X13)*100,0)</f>
        <v>-5.27541234653408</v>
      </c>
      <c r="AA13" s="273">
        <f t="shared" si="4"/>
        <v>144688557</v>
      </c>
    </row>
    <row r="14" spans="1:27" ht="12.75">
      <c r="A14" s="291" t="s">
        <v>234</v>
      </c>
      <c r="B14" s="136"/>
      <c r="C14" s="60">
        <v>8503667</v>
      </c>
      <c r="D14" s="340"/>
      <c r="E14" s="60">
        <v>141272344</v>
      </c>
      <c r="F14" s="59">
        <v>144688557</v>
      </c>
      <c r="G14" s="59">
        <v>430374</v>
      </c>
      <c r="H14" s="60">
        <v>4883466</v>
      </c>
      <c r="I14" s="60">
        <v>10386529</v>
      </c>
      <c r="J14" s="59">
        <v>15700369</v>
      </c>
      <c r="K14" s="59">
        <v>15712509</v>
      </c>
      <c r="L14" s="60">
        <v>9144173</v>
      </c>
      <c r="M14" s="60">
        <v>6380361</v>
      </c>
      <c r="N14" s="59">
        <v>31237043</v>
      </c>
      <c r="O14" s="59">
        <v>10680147</v>
      </c>
      <c r="P14" s="60">
        <v>7318331</v>
      </c>
      <c r="Q14" s="60">
        <v>14706657</v>
      </c>
      <c r="R14" s="59">
        <v>32705135</v>
      </c>
      <c r="S14" s="59">
        <v>17494571</v>
      </c>
      <c r="T14" s="60">
        <v>17368579</v>
      </c>
      <c r="U14" s="60">
        <v>22549942</v>
      </c>
      <c r="V14" s="59">
        <v>57413092</v>
      </c>
      <c r="W14" s="59">
        <v>137055639</v>
      </c>
      <c r="X14" s="60">
        <v>144688557</v>
      </c>
      <c r="Y14" s="59">
        <v>-7632918</v>
      </c>
      <c r="Z14" s="61">
        <v>-5.28</v>
      </c>
      <c r="AA14" s="62">
        <v>144688557</v>
      </c>
    </row>
    <row r="15" spans="1:27" ht="12.75">
      <c r="A15" s="361" t="s">
        <v>210</v>
      </c>
      <c r="B15" s="136"/>
      <c r="C15" s="60">
        <f aca="true" t="shared" si="5" ref="C15:Y15">SUM(C16:C20)</f>
        <v>23747988</v>
      </c>
      <c r="D15" s="340">
        <f t="shared" si="5"/>
        <v>0</v>
      </c>
      <c r="E15" s="60">
        <f t="shared" si="5"/>
        <v>18600166</v>
      </c>
      <c r="F15" s="59">
        <f t="shared" si="5"/>
        <v>30288305</v>
      </c>
      <c r="G15" s="59">
        <f t="shared" si="5"/>
        <v>37105</v>
      </c>
      <c r="H15" s="60">
        <f t="shared" si="5"/>
        <v>774718</v>
      </c>
      <c r="I15" s="60">
        <f t="shared" si="5"/>
        <v>942993</v>
      </c>
      <c r="J15" s="59">
        <f t="shared" si="5"/>
        <v>1754816</v>
      </c>
      <c r="K15" s="59">
        <f t="shared" si="5"/>
        <v>652261</v>
      </c>
      <c r="L15" s="60">
        <f t="shared" si="5"/>
        <v>570436</v>
      </c>
      <c r="M15" s="60">
        <f t="shared" si="5"/>
        <v>398342</v>
      </c>
      <c r="N15" s="59">
        <f t="shared" si="5"/>
        <v>1621039</v>
      </c>
      <c r="O15" s="59">
        <f t="shared" si="5"/>
        <v>418105</v>
      </c>
      <c r="P15" s="60">
        <f t="shared" si="5"/>
        <v>382098</v>
      </c>
      <c r="Q15" s="60">
        <f t="shared" si="5"/>
        <v>991819</v>
      </c>
      <c r="R15" s="59">
        <f t="shared" si="5"/>
        <v>1792022</v>
      </c>
      <c r="S15" s="59">
        <f t="shared" si="5"/>
        <v>381244</v>
      </c>
      <c r="T15" s="60">
        <f t="shared" si="5"/>
        <v>2501867</v>
      </c>
      <c r="U15" s="60">
        <f t="shared" si="5"/>
        <v>6060691</v>
      </c>
      <c r="V15" s="59">
        <f t="shared" si="5"/>
        <v>8943802</v>
      </c>
      <c r="W15" s="59">
        <f t="shared" si="5"/>
        <v>14111679</v>
      </c>
      <c r="X15" s="60">
        <f t="shared" si="5"/>
        <v>30288305</v>
      </c>
      <c r="Y15" s="59">
        <f t="shared" si="5"/>
        <v>-16176626</v>
      </c>
      <c r="Z15" s="61">
        <f>+IF(X15&lt;&gt;0,+(Y15/X15)*100,0)</f>
        <v>-53.40881901446779</v>
      </c>
      <c r="AA15" s="62">
        <f>SUM(AA16:AA20)</f>
        <v>30288305</v>
      </c>
    </row>
    <row r="16" spans="1:27" ht="12.75">
      <c r="A16" s="291" t="s">
        <v>235</v>
      </c>
      <c r="B16" s="300"/>
      <c r="C16" s="60">
        <v>23215696</v>
      </c>
      <c r="D16" s="340"/>
      <c r="E16" s="60">
        <v>1841836</v>
      </c>
      <c r="F16" s="59">
        <v>10548363</v>
      </c>
      <c r="G16" s="59">
        <v>8416</v>
      </c>
      <c r="H16" s="60">
        <v>143049</v>
      </c>
      <c r="I16" s="60">
        <v>136073</v>
      </c>
      <c r="J16" s="59">
        <v>287538</v>
      </c>
      <c r="K16" s="59">
        <v>156075</v>
      </c>
      <c r="L16" s="60">
        <v>213489</v>
      </c>
      <c r="M16" s="60">
        <v>277479</v>
      </c>
      <c r="N16" s="59">
        <v>647043</v>
      </c>
      <c r="O16" s="59">
        <v>185246</v>
      </c>
      <c r="P16" s="60">
        <v>114199</v>
      </c>
      <c r="Q16" s="60">
        <v>10966</v>
      </c>
      <c r="R16" s="59">
        <v>310411</v>
      </c>
      <c r="S16" s="59">
        <v>279</v>
      </c>
      <c r="T16" s="60">
        <v>2111105</v>
      </c>
      <c r="U16" s="60">
        <v>3327613</v>
      </c>
      <c r="V16" s="59">
        <v>5438997</v>
      </c>
      <c r="W16" s="59">
        <v>6683989</v>
      </c>
      <c r="X16" s="60">
        <v>10548363</v>
      </c>
      <c r="Y16" s="59">
        <v>-3864374</v>
      </c>
      <c r="Z16" s="61">
        <v>-36.63</v>
      </c>
      <c r="AA16" s="62">
        <v>10548363</v>
      </c>
    </row>
    <row r="17" spans="1:27" ht="12.75">
      <c r="A17" s="291" t="s">
        <v>236</v>
      </c>
      <c r="B17" s="136"/>
      <c r="C17" s="60"/>
      <c r="D17" s="340"/>
      <c r="E17" s="60"/>
      <c r="F17" s="59">
        <v>2087602</v>
      </c>
      <c r="G17" s="59"/>
      <c r="H17" s="60">
        <v>2178</v>
      </c>
      <c r="I17" s="60">
        <v>10846</v>
      </c>
      <c r="J17" s="59">
        <v>13024</v>
      </c>
      <c r="K17" s="59">
        <v>247248</v>
      </c>
      <c r="L17" s="60">
        <v>308510</v>
      </c>
      <c r="M17" s="60">
        <v>62700</v>
      </c>
      <c r="N17" s="59">
        <v>618458</v>
      </c>
      <c r="O17" s="59">
        <v>154995</v>
      </c>
      <c r="P17" s="60">
        <v>214593</v>
      </c>
      <c r="Q17" s="60">
        <v>33555</v>
      </c>
      <c r="R17" s="59">
        <v>403143</v>
      </c>
      <c r="S17" s="59"/>
      <c r="T17" s="60">
        <v>113606</v>
      </c>
      <c r="U17" s="60">
        <v>105127</v>
      </c>
      <c r="V17" s="59">
        <v>218733</v>
      </c>
      <c r="W17" s="59">
        <v>1253358</v>
      </c>
      <c r="X17" s="60">
        <v>2087602</v>
      </c>
      <c r="Y17" s="59">
        <v>-834244</v>
      </c>
      <c r="Z17" s="61">
        <v>-39.96</v>
      </c>
      <c r="AA17" s="62">
        <v>2087602</v>
      </c>
    </row>
    <row r="18" spans="1:27" ht="12.75">
      <c r="A18" s="291" t="s">
        <v>82</v>
      </c>
      <c r="B18" s="136"/>
      <c r="C18" s="60"/>
      <c r="D18" s="340"/>
      <c r="E18" s="60">
        <v>7800582</v>
      </c>
      <c r="F18" s="59">
        <v>10438839</v>
      </c>
      <c r="G18" s="59">
        <v>28689</v>
      </c>
      <c r="H18" s="60">
        <v>26541</v>
      </c>
      <c r="I18" s="60">
        <v>22307</v>
      </c>
      <c r="J18" s="59">
        <v>77537</v>
      </c>
      <c r="K18" s="59">
        <v>84506</v>
      </c>
      <c r="L18" s="60">
        <v>48437</v>
      </c>
      <c r="M18" s="60">
        <v>29854</v>
      </c>
      <c r="N18" s="59">
        <v>162797</v>
      </c>
      <c r="O18" s="59">
        <v>77864</v>
      </c>
      <c r="P18" s="60">
        <v>41306</v>
      </c>
      <c r="Q18" s="60">
        <v>120316</v>
      </c>
      <c r="R18" s="59">
        <v>239486</v>
      </c>
      <c r="S18" s="59">
        <v>43419</v>
      </c>
      <c r="T18" s="60">
        <v>152142</v>
      </c>
      <c r="U18" s="60">
        <v>466674</v>
      </c>
      <c r="V18" s="59">
        <v>662235</v>
      </c>
      <c r="W18" s="59">
        <v>1142055</v>
      </c>
      <c r="X18" s="60">
        <v>10438839</v>
      </c>
      <c r="Y18" s="59">
        <v>-9296784</v>
      </c>
      <c r="Z18" s="61">
        <v>-89.06</v>
      </c>
      <c r="AA18" s="62">
        <v>10438839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532292</v>
      </c>
      <c r="D20" s="340"/>
      <c r="E20" s="60">
        <v>8957748</v>
      </c>
      <c r="F20" s="59">
        <v>7213501</v>
      </c>
      <c r="G20" s="59"/>
      <c r="H20" s="60">
        <v>602950</v>
      </c>
      <c r="I20" s="60">
        <v>773767</v>
      </c>
      <c r="J20" s="59">
        <v>1376717</v>
      </c>
      <c r="K20" s="59">
        <v>164432</v>
      </c>
      <c r="L20" s="60"/>
      <c r="M20" s="60">
        <v>28309</v>
      </c>
      <c r="N20" s="59">
        <v>192741</v>
      </c>
      <c r="O20" s="59"/>
      <c r="P20" s="60">
        <v>12000</v>
      </c>
      <c r="Q20" s="60">
        <v>826982</v>
      </c>
      <c r="R20" s="59">
        <v>838982</v>
      </c>
      <c r="S20" s="59">
        <v>337546</v>
      </c>
      <c r="T20" s="60">
        <v>125014</v>
      </c>
      <c r="U20" s="60">
        <v>2161277</v>
      </c>
      <c r="V20" s="59">
        <v>2623837</v>
      </c>
      <c r="W20" s="59">
        <v>5032277</v>
      </c>
      <c r="X20" s="60">
        <v>7213501</v>
      </c>
      <c r="Y20" s="59">
        <v>-2181224</v>
      </c>
      <c r="Z20" s="61">
        <v>-30.24</v>
      </c>
      <c r="AA20" s="62">
        <v>7213501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39555161</v>
      </c>
      <c r="D22" s="344">
        <f t="shared" si="6"/>
        <v>0</v>
      </c>
      <c r="E22" s="343">
        <f t="shared" si="6"/>
        <v>166690901</v>
      </c>
      <c r="F22" s="345">
        <f t="shared" si="6"/>
        <v>139226092</v>
      </c>
      <c r="G22" s="345">
        <f t="shared" si="6"/>
        <v>315771</v>
      </c>
      <c r="H22" s="343">
        <f t="shared" si="6"/>
        <v>3264689</v>
      </c>
      <c r="I22" s="343">
        <f t="shared" si="6"/>
        <v>5427564</v>
      </c>
      <c r="J22" s="345">
        <f t="shared" si="6"/>
        <v>9008024</v>
      </c>
      <c r="K22" s="345">
        <f t="shared" si="6"/>
        <v>13641249</v>
      </c>
      <c r="L22" s="343">
        <f t="shared" si="6"/>
        <v>13880798</v>
      </c>
      <c r="M22" s="343">
        <f t="shared" si="6"/>
        <v>6852401</v>
      </c>
      <c r="N22" s="345">
        <f t="shared" si="6"/>
        <v>34374448</v>
      </c>
      <c r="O22" s="345">
        <f t="shared" si="6"/>
        <v>7077578</v>
      </c>
      <c r="P22" s="343">
        <f t="shared" si="6"/>
        <v>12926890</v>
      </c>
      <c r="Q22" s="343">
        <f t="shared" si="6"/>
        <v>10744491</v>
      </c>
      <c r="R22" s="345">
        <f t="shared" si="6"/>
        <v>30748959</v>
      </c>
      <c r="S22" s="345">
        <f t="shared" si="6"/>
        <v>13799885</v>
      </c>
      <c r="T22" s="343">
        <f t="shared" si="6"/>
        <v>12973716</v>
      </c>
      <c r="U22" s="343">
        <f t="shared" si="6"/>
        <v>28168583</v>
      </c>
      <c r="V22" s="345">
        <f t="shared" si="6"/>
        <v>54942184</v>
      </c>
      <c r="W22" s="345">
        <f t="shared" si="6"/>
        <v>129073615</v>
      </c>
      <c r="X22" s="343">
        <f t="shared" si="6"/>
        <v>139226092</v>
      </c>
      <c r="Y22" s="345">
        <f t="shared" si="6"/>
        <v>-10152477</v>
      </c>
      <c r="Z22" s="336">
        <f>+IF(X22&lt;&gt;0,+(Y22/X22)*100,0)</f>
        <v>-7.292079274910625</v>
      </c>
      <c r="AA22" s="350">
        <f>SUM(AA23:AA32)</f>
        <v>139226092</v>
      </c>
    </row>
    <row r="23" spans="1:27" ht="12.75">
      <c r="A23" s="361" t="s">
        <v>238</v>
      </c>
      <c r="B23" s="142"/>
      <c r="C23" s="60">
        <v>38331033</v>
      </c>
      <c r="D23" s="340"/>
      <c r="E23" s="60">
        <v>103342207</v>
      </c>
      <c r="F23" s="59">
        <v>86635251</v>
      </c>
      <c r="G23" s="59">
        <v>183136</v>
      </c>
      <c r="H23" s="60">
        <v>2794973</v>
      </c>
      <c r="I23" s="60">
        <v>4473742</v>
      </c>
      <c r="J23" s="59">
        <v>7451851</v>
      </c>
      <c r="K23" s="59">
        <v>5447313</v>
      </c>
      <c r="L23" s="60">
        <v>9704724</v>
      </c>
      <c r="M23" s="60">
        <v>4654654</v>
      </c>
      <c r="N23" s="59">
        <v>19806691</v>
      </c>
      <c r="O23" s="59">
        <v>5511295</v>
      </c>
      <c r="P23" s="60">
        <v>9770092</v>
      </c>
      <c r="Q23" s="60">
        <v>5765486</v>
      </c>
      <c r="R23" s="59">
        <v>21046873</v>
      </c>
      <c r="S23" s="59">
        <v>10789407</v>
      </c>
      <c r="T23" s="60">
        <v>8411578</v>
      </c>
      <c r="U23" s="60">
        <v>10663691</v>
      </c>
      <c r="V23" s="59">
        <v>29864676</v>
      </c>
      <c r="W23" s="59">
        <v>78170091</v>
      </c>
      <c r="X23" s="60">
        <v>86635251</v>
      </c>
      <c r="Y23" s="59">
        <v>-8465160</v>
      </c>
      <c r="Z23" s="61">
        <v>-9.77</v>
      </c>
      <c r="AA23" s="62">
        <v>86635251</v>
      </c>
    </row>
    <row r="24" spans="1:27" ht="12.75">
      <c r="A24" s="361" t="s">
        <v>239</v>
      </c>
      <c r="B24" s="142"/>
      <c r="C24" s="60">
        <v>3749019</v>
      </c>
      <c r="D24" s="340"/>
      <c r="E24" s="60"/>
      <c r="F24" s="59">
        <v>23321550</v>
      </c>
      <c r="G24" s="59">
        <v>20802</v>
      </c>
      <c r="H24" s="60">
        <v>129376</v>
      </c>
      <c r="I24" s="60">
        <v>183397</v>
      </c>
      <c r="J24" s="59">
        <v>333575</v>
      </c>
      <c r="K24" s="59">
        <v>6675419</v>
      </c>
      <c r="L24" s="60">
        <v>1504286</v>
      </c>
      <c r="M24" s="60">
        <v>545211</v>
      </c>
      <c r="N24" s="59">
        <v>8724916</v>
      </c>
      <c r="O24" s="59">
        <v>523458</v>
      </c>
      <c r="P24" s="60">
        <v>1263930</v>
      </c>
      <c r="Q24" s="60">
        <v>1277936</v>
      </c>
      <c r="R24" s="59">
        <v>3065324</v>
      </c>
      <c r="S24" s="59">
        <v>1096232</v>
      </c>
      <c r="T24" s="60">
        <v>1701807</v>
      </c>
      <c r="U24" s="60">
        <v>5831909</v>
      </c>
      <c r="V24" s="59">
        <v>8629948</v>
      </c>
      <c r="W24" s="59">
        <v>20753763</v>
      </c>
      <c r="X24" s="60">
        <v>23321550</v>
      </c>
      <c r="Y24" s="59">
        <v>-2567787</v>
      </c>
      <c r="Z24" s="61">
        <v>-11.01</v>
      </c>
      <c r="AA24" s="62">
        <v>23321550</v>
      </c>
    </row>
    <row r="25" spans="1:27" ht="12.75">
      <c r="A25" s="361" t="s">
        <v>240</v>
      </c>
      <c r="B25" s="142"/>
      <c r="C25" s="60"/>
      <c r="D25" s="340"/>
      <c r="E25" s="60">
        <v>697800</v>
      </c>
      <c r="F25" s="59">
        <v>444575</v>
      </c>
      <c r="G25" s="59">
        <v>1247</v>
      </c>
      <c r="H25" s="60"/>
      <c r="I25" s="60">
        <v>4098</v>
      </c>
      <c r="J25" s="59">
        <v>5345</v>
      </c>
      <c r="K25" s="59">
        <v>6973</v>
      </c>
      <c r="L25" s="60">
        <v>73720</v>
      </c>
      <c r="M25" s="60"/>
      <c r="N25" s="59">
        <v>80693</v>
      </c>
      <c r="O25" s="59">
        <v>146</v>
      </c>
      <c r="P25" s="60">
        <v>762</v>
      </c>
      <c r="Q25" s="60">
        <v>72082</v>
      </c>
      <c r="R25" s="59">
        <v>72990</v>
      </c>
      <c r="S25" s="59"/>
      <c r="T25" s="60">
        <v>513</v>
      </c>
      <c r="U25" s="60">
        <v>199407</v>
      </c>
      <c r="V25" s="59">
        <v>199920</v>
      </c>
      <c r="W25" s="59">
        <v>358948</v>
      </c>
      <c r="X25" s="60">
        <v>444575</v>
      </c>
      <c r="Y25" s="59">
        <v>-85627</v>
      </c>
      <c r="Z25" s="61">
        <v>-19.26</v>
      </c>
      <c r="AA25" s="62">
        <v>444575</v>
      </c>
    </row>
    <row r="26" spans="1:27" ht="12.75">
      <c r="A26" s="361" t="s">
        <v>241</v>
      </c>
      <c r="B26" s="302"/>
      <c r="C26" s="362">
        <v>20980</v>
      </c>
      <c r="D26" s="363"/>
      <c r="E26" s="362">
        <v>6711257</v>
      </c>
      <c r="F26" s="364">
        <v>4631288</v>
      </c>
      <c r="G26" s="364">
        <v>11631</v>
      </c>
      <c r="H26" s="362">
        <v>26786</v>
      </c>
      <c r="I26" s="362">
        <v>77896</v>
      </c>
      <c r="J26" s="364">
        <v>116313</v>
      </c>
      <c r="K26" s="364">
        <v>190913</v>
      </c>
      <c r="L26" s="362">
        <v>405194</v>
      </c>
      <c r="M26" s="362">
        <v>105277</v>
      </c>
      <c r="N26" s="364">
        <v>701384</v>
      </c>
      <c r="O26" s="364">
        <v>124337</v>
      </c>
      <c r="P26" s="362">
        <v>44949</v>
      </c>
      <c r="Q26" s="362">
        <v>384253</v>
      </c>
      <c r="R26" s="364">
        <v>553539</v>
      </c>
      <c r="S26" s="364">
        <v>8111</v>
      </c>
      <c r="T26" s="362">
        <v>572535</v>
      </c>
      <c r="U26" s="362">
        <v>1440878</v>
      </c>
      <c r="V26" s="364">
        <v>2021524</v>
      </c>
      <c r="W26" s="364">
        <v>3392760</v>
      </c>
      <c r="X26" s="362">
        <v>4631288</v>
      </c>
      <c r="Y26" s="364">
        <v>-1238528</v>
      </c>
      <c r="Z26" s="365">
        <v>-26.74</v>
      </c>
      <c r="AA26" s="366">
        <v>4631288</v>
      </c>
    </row>
    <row r="27" spans="1:27" ht="12.75">
      <c r="A27" s="361" t="s">
        <v>242</v>
      </c>
      <c r="B27" s="147"/>
      <c r="C27" s="60"/>
      <c r="D27" s="340"/>
      <c r="E27" s="60"/>
      <c r="F27" s="59">
        <v>223965</v>
      </c>
      <c r="G27" s="59"/>
      <c r="H27" s="60">
        <v>123</v>
      </c>
      <c r="I27" s="60">
        <v>902</v>
      </c>
      <c r="J27" s="59">
        <v>1025</v>
      </c>
      <c r="K27" s="59"/>
      <c r="L27" s="60">
        <v>23800</v>
      </c>
      <c r="M27" s="60">
        <v>3850</v>
      </c>
      <c r="N27" s="59">
        <v>27650</v>
      </c>
      <c r="O27" s="59">
        <v>42615</v>
      </c>
      <c r="P27" s="60">
        <v>282</v>
      </c>
      <c r="Q27" s="60">
        <v>2316</v>
      </c>
      <c r="R27" s="59">
        <v>45213</v>
      </c>
      <c r="S27" s="59">
        <v>483</v>
      </c>
      <c r="T27" s="60"/>
      <c r="U27" s="60">
        <v>119884</v>
      </c>
      <c r="V27" s="59">
        <v>120367</v>
      </c>
      <c r="W27" s="59">
        <v>194255</v>
      </c>
      <c r="X27" s="60">
        <v>223965</v>
      </c>
      <c r="Y27" s="59">
        <v>-29710</v>
      </c>
      <c r="Z27" s="61">
        <v>-13.27</v>
      </c>
      <c r="AA27" s="62">
        <v>223965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>
        <v>4413789</v>
      </c>
      <c r="F30" s="59">
        <v>6472925</v>
      </c>
      <c r="G30" s="59">
        <v>42746</v>
      </c>
      <c r="H30" s="60">
        <v>57148</v>
      </c>
      <c r="I30" s="60">
        <v>129491</v>
      </c>
      <c r="J30" s="59">
        <v>229385</v>
      </c>
      <c r="K30" s="59">
        <v>273955</v>
      </c>
      <c r="L30" s="60">
        <v>608793</v>
      </c>
      <c r="M30" s="60">
        <v>18771</v>
      </c>
      <c r="N30" s="59">
        <v>901519</v>
      </c>
      <c r="O30" s="59">
        <v>151966</v>
      </c>
      <c r="P30" s="60">
        <v>833958</v>
      </c>
      <c r="Q30" s="60">
        <v>1018771</v>
      </c>
      <c r="R30" s="59">
        <v>2004695</v>
      </c>
      <c r="S30" s="59">
        <v>759763</v>
      </c>
      <c r="T30" s="60">
        <v>173258</v>
      </c>
      <c r="U30" s="60">
        <v>3275504</v>
      </c>
      <c r="V30" s="59">
        <v>4208525</v>
      </c>
      <c r="W30" s="59">
        <v>7344124</v>
      </c>
      <c r="X30" s="60">
        <v>6472925</v>
      </c>
      <c r="Y30" s="59">
        <v>871199</v>
      </c>
      <c r="Z30" s="61">
        <v>13.46</v>
      </c>
      <c r="AA30" s="62">
        <v>6472925</v>
      </c>
    </row>
    <row r="31" spans="1:27" ht="12.75">
      <c r="A31" s="361" t="s">
        <v>246</v>
      </c>
      <c r="B31" s="300"/>
      <c r="C31" s="60"/>
      <c r="D31" s="340"/>
      <c r="E31" s="60">
        <v>620272</v>
      </c>
      <c r="F31" s="59">
        <v>341627</v>
      </c>
      <c r="G31" s="59"/>
      <c r="H31" s="60">
        <v>262</v>
      </c>
      <c r="I31" s="60">
        <v>16037</v>
      </c>
      <c r="J31" s="59">
        <v>16299</v>
      </c>
      <c r="K31" s="59">
        <v>5812</v>
      </c>
      <c r="L31" s="60">
        <v>102162</v>
      </c>
      <c r="M31" s="60"/>
      <c r="N31" s="59">
        <v>107974</v>
      </c>
      <c r="O31" s="59">
        <v>1407</v>
      </c>
      <c r="P31" s="60">
        <v>366</v>
      </c>
      <c r="Q31" s="60">
        <v>85982</v>
      </c>
      <c r="R31" s="59">
        <v>87755</v>
      </c>
      <c r="S31" s="59">
        <v>3469</v>
      </c>
      <c r="T31" s="60">
        <v>5160</v>
      </c>
      <c r="U31" s="60">
        <v>57430</v>
      </c>
      <c r="V31" s="59">
        <v>66059</v>
      </c>
      <c r="W31" s="59">
        <v>278087</v>
      </c>
      <c r="X31" s="60">
        <v>341627</v>
      </c>
      <c r="Y31" s="59">
        <v>-63540</v>
      </c>
      <c r="Z31" s="61">
        <v>-18.6</v>
      </c>
      <c r="AA31" s="62">
        <v>341627</v>
      </c>
    </row>
    <row r="32" spans="1:27" ht="12.75">
      <c r="A32" s="361" t="s">
        <v>93</v>
      </c>
      <c r="B32" s="136"/>
      <c r="C32" s="60">
        <v>-2545871</v>
      </c>
      <c r="D32" s="340"/>
      <c r="E32" s="60">
        <v>50905576</v>
      </c>
      <c r="F32" s="59">
        <v>17154911</v>
      </c>
      <c r="G32" s="59">
        <v>56209</v>
      </c>
      <c r="H32" s="60">
        <v>256021</v>
      </c>
      <c r="I32" s="60">
        <v>542001</v>
      </c>
      <c r="J32" s="59">
        <v>854231</v>
      </c>
      <c r="K32" s="59">
        <v>1040864</v>
      </c>
      <c r="L32" s="60">
        <v>1458119</v>
      </c>
      <c r="M32" s="60">
        <v>1524638</v>
      </c>
      <c r="N32" s="59">
        <v>4023621</v>
      </c>
      <c r="O32" s="59">
        <v>722354</v>
      </c>
      <c r="P32" s="60">
        <v>1012551</v>
      </c>
      <c r="Q32" s="60">
        <v>2137665</v>
      </c>
      <c r="R32" s="59">
        <v>3872570</v>
      </c>
      <c r="S32" s="59">
        <v>1142420</v>
      </c>
      <c r="T32" s="60">
        <v>2108865</v>
      </c>
      <c r="U32" s="60">
        <v>6579880</v>
      </c>
      <c r="V32" s="59">
        <v>9831165</v>
      </c>
      <c r="W32" s="59">
        <v>18581587</v>
      </c>
      <c r="X32" s="60">
        <v>17154911</v>
      </c>
      <c r="Y32" s="59">
        <v>1426676</v>
      </c>
      <c r="Z32" s="61">
        <v>8.32</v>
      </c>
      <c r="AA32" s="62">
        <v>17154911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6684585</v>
      </c>
      <c r="F37" s="345">
        <f t="shared" si="8"/>
        <v>19200622</v>
      </c>
      <c r="G37" s="345">
        <f t="shared" si="8"/>
        <v>6593</v>
      </c>
      <c r="H37" s="343">
        <f t="shared" si="8"/>
        <v>51103</v>
      </c>
      <c r="I37" s="343">
        <f t="shared" si="8"/>
        <v>72278</v>
      </c>
      <c r="J37" s="345">
        <f t="shared" si="8"/>
        <v>129974</v>
      </c>
      <c r="K37" s="345">
        <f t="shared" si="8"/>
        <v>349541</v>
      </c>
      <c r="L37" s="343">
        <f t="shared" si="8"/>
        <v>2454278</v>
      </c>
      <c r="M37" s="343">
        <f t="shared" si="8"/>
        <v>150534</v>
      </c>
      <c r="N37" s="345">
        <f t="shared" si="8"/>
        <v>2954353</v>
      </c>
      <c r="O37" s="345">
        <f t="shared" si="8"/>
        <v>397561</v>
      </c>
      <c r="P37" s="343">
        <f t="shared" si="8"/>
        <v>290510</v>
      </c>
      <c r="Q37" s="343">
        <f t="shared" si="8"/>
        <v>369279</v>
      </c>
      <c r="R37" s="345">
        <f t="shared" si="8"/>
        <v>1057350</v>
      </c>
      <c r="S37" s="345">
        <f t="shared" si="8"/>
        <v>4367968</v>
      </c>
      <c r="T37" s="343">
        <f t="shared" si="8"/>
        <v>666020</v>
      </c>
      <c r="U37" s="343">
        <f t="shared" si="8"/>
        <v>4504575</v>
      </c>
      <c r="V37" s="345">
        <f t="shared" si="8"/>
        <v>9538563</v>
      </c>
      <c r="W37" s="345">
        <f t="shared" si="8"/>
        <v>13680240</v>
      </c>
      <c r="X37" s="343">
        <f t="shared" si="8"/>
        <v>19200622</v>
      </c>
      <c r="Y37" s="345">
        <f t="shared" si="8"/>
        <v>-5520382</v>
      </c>
      <c r="Z37" s="336">
        <f>+IF(X37&lt;&gt;0,+(Y37/X37)*100,0)</f>
        <v>-28.75105816884474</v>
      </c>
      <c r="AA37" s="350">
        <f t="shared" si="8"/>
        <v>19200622</v>
      </c>
    </row>
    <row r="38" spans="1:27" ht="12.75">
      <c r="A38" s="361" t="s">
        <v>214</v>
      </c>
      <c r="B38" s="142"/>
      <c r="C38" s="60"/>
      <c r="D38" s="340"/>
      <c r="E38" s="60">
        <v>6684585</v>
      </c>
      <c r="F38" s="59">
        <v>19200622</v>
      </c>
      <c r="G38" s="59">
        <v>6593</v>
      </c>
      <c r="H38" s="60">
        <v>51103</v>
      </c>
      <c r="I38" s="60">
        <v>72278</v>
      </c>
      <c r="J38" s="59">
        <v>129974</v>
      </c>
      <c r="K38" s="59">
        <v>349541</v>
      </c>
      <c r="L38" s="60">
        <v>2454278</v>
      </c>
      <c r="M38" s="60">
        <v>150534</v>
      </c>
      <c r="N38" s="59">
        <v>2954353</v>
      </c>
      <c r="O38" s="59">
        <v>397561</v>
      </c>
      <c r="P38" s="60">
        <v>290510</v>
      </c>
      <c r="Q38" s="60">
        <v>369279</v>
      </c>
      <c r="R38" s="59">
        <v>1057350</v>
      </c>
      <c r="S38" s="59">
        <v>4367968</v>
      </c>
      <c r="T38" s="60">
        <v>666020</v>
      </c>
      <c r="U38" s="60">
        <v>4504575</v>
      </c>
      <c r="V38" s="59">
        <v>9538563</v>
      </c>
      <c r="W38" s="59">
        <v>13680240</v>
      </c>
      <c r="X38" s="60">
        <v>19200622</v>
      </c>
      <c r="Y38" s="59">
        <v>-5520382</v>
      </c>
      <c r="Z38" s="61">
        <v>-28.75</v>
      </c>
      <c r="AA38" s="62">
        <v>19200622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827317783</v>
      </c>
      <c r="D40" s="344">
        <f t="shared" si="9"/>
        <v>0</v>
      </c>
      <c r="E40" s="343">
        <f t="shared" si="9"/>
        <v>404182337</v>
      </c>
      <c r="F40" s="345">
        <f t="shared" si="9"/>
        <v>376871077</v>
      </c>
      <c r="G40" s="345">
        <f t="shared" si="9"/>
        <v>3093671</v>
      </c>
      <c r="H40" s="343">
        <f t="shared" si="9"/>
        <v>14920670</v>
      </c>
      <c r="I40" s="343">
        <f t="shared" si="9"/>
        <v>20310541</v>
      </c>
      <c r="J40" s="345">
        <f t="shared" si="9"/>
        <v>38324882</v>
      </c>
      <c r="K40" s="345">
        <f t="shared" si="9"/>
        <v>14417074</v>
      </c>
      <c r="L40" s="343">
        <f t="shared" si="9"/>
        <v>24857540</v>
      </c>
      <c r="M40" s="343">
        <f t="shared" si="9"/>
        <v>14879798</v>
      </c>
      <c r="N40" s="345">
        <f t="shared" si="9"/>
        <v>54154412</v>
      </c>
      <c r="O40" s="345">
        <f t="shared" si="9"/>
        <v>25552582</v>
      </c>
      <c r="P40" s="343">
        <f t="shared" si="9"/>
        <v>26095140</v>
      </c>
      <c r="Q40" s="343">
        <f t="shared" si="9"/>
        <v>24662726</v>
      </c>
      <c r="R40" s="345">
        <f t="shared" si="9"/>
        <v>76310448</v>
      </c>
      <c r="S40" s="345">
        <f t="shared" si="9"/>
        <v>30510662</v>
      </c>
      <c r="T40" s="343">
        <f t="shared" si="9"/>
        <v>32905941</v>
      </c>
      <c r="U40" s="343">
        <f t="shared" si="9"/>
        <v>74055502</v>
      </c>
      <c r="V40" s="345">
        <f t="shared" si="9"/>
        <v>137472105</v>
      </c>
      <c r="W40" s="345">
        <f t="shared" si="9"/>
        <v>306261847</v>
      </c>
      <c r="X40" s="343">
        <f t="shared" si="9"/>
        <v>376871077</v>
      </c>
      <c r="Y40" s="345">
        <f t="shared" si="9"/>
        <v>-70609230</v>
      </c>
      <c r="Z40" s="336">
        <f>+IF(X40&lt;&gt;0,+(Y40/X40)*100,0)</f>
        <v>-18.73564577098072</v>
      </c>
      <c r="AA40" s="350">
        <f>SUM(AA41:AA49)</f>
        <v>376871077</v>
      </c>
    </row>
    <row r="41" spans="1:27" ht="12.75">
      <c r="A41" s="361" t="s">
        <v>249</v>
      </c>
      <c r="B41" s="142"/>
      <c r="C41" s="362">
        <v>55514987</v>
      </c>
      <c r="D41" s="363"/>
      <c r="E41" s="362">
        <v>145602666</v>
      </c>
      <c r="F41" s="364">
        <v>140407586</v>
      </c>
      <c r="G41" s="364">
        <v>2342999</v>
      </c>
      <c r="H41" s="362">
        <v>8313453</v>
      </c>
      <c r="I41" s="362">
        <v>7198387</v>
      </c>
      <c r="J41" s="364">
        <v>17854839</v>
      </c>
      <c r="K41" s="364">
        <v>10376976</v>
      </c>
      <c r="L41" s="362">
        <v>12665990</v>
      </c>
      <c r="M41" s="362">
        <v>4095316</v>
      </c>
      <c r="N41" s="364">
        <v>27138282</v>
      </c>
      <c r="O41" s="364">
        <v>8130038</v>
      </c>
      <c r="P41" s="362">
        <v>10356562</v>
      </c>
      <c r="Q41" s="362">
        <v>8939944</v>
      </c>
      <c r="R41" s="364">
        <v>27426544</v>
      </c>
      <c r="S41" s="364">
        <v>13999714</v>
      </c>
      <c r="T41" s="362">
        <v>11026190</v>
      </c>
      <c r="U41" s="362">
        <v>34882258</v>
      </c>
      <c r="V41" s="364">
        <v>59908162</v>
      </c>
      <c r="W41" s="364">
        <v>132327827</v>
      </c>
      <c r="X41" s="362">
        <v>140407586</v>
      </c>
      <c r="Y41" s="364">
        <v>-8079759</v>
      </c>
      <c r="Z41" s="365">
        <v>-5.75</v>
      </c>
      <c r="AA41" s="366">
        <v>140407586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285536268</v>
      </c>
      <c r="D43" s="369"/>
      <c r="E43" s="305">
        <v>62173631</v>
      </c>
      <c r="F43" s="370">
        <v>118896939</v>
      </c>
      <c r="G43" s="370">
        <v>138296</v>
      </c>
      <c r="H43" s="305">
        <v>800514</v>
      </c>
      <c r="I43" s="305">
        <v>1273038</v>
      </c>
      <c r="J43" s="370">
        <v>2211848</v>
      </c>
      <c r="K43" s="370">
        <v>1371522</v>
      </c>
      <c r="L43" s="305">
        <v>1318488</v>
      </c>
      <c r="M43" s="305">
        <v>1376630</v>
      </c>
      <c r="N43" s="370">
        <v>4066640</v>
      </c>
      <c r="O43" s="370">
        <v>1938295</v>
      </c>
      <c r="P43" s="305">
        <v>3947992</v>
      </c>
      <c r="Q43" s="305">
        <v>1359189</v>
      </c>
      <c r="R43" s="370">
        <v>7245476</v>
      </c>
      <c r="S43" s="370">
        <v>2892871</v>
      </c>
      <c r="T43" s="305">
        <v>4445809</v>
      </c>
      <c r="U43" s="305">
        <v>12873521</v>
      </c>
      <c r="V43" s="370">
        <v>20212201</v>
      </c>
      <c r="W43" s="370">
        <v>33736165</v>
      </c>
      <c r="X43" s="305">
        <v>118896939</v>
      </c>
      <c r="Y43" s="370">
        <v>-85160774</v>
      </c>
      <c r="Z43" s="371">
        <v>-71.63</v>
      </c>
      <c r="AA43" s="303">
        <v>118896939</v>
      </c>
    </row>
    <row r="44" spans="1:27" ht="12.75">
      <c r="A44" s="361" t="s">
        <v>252</v>
      </c>
      <c r="B44" s="136"/>
      <c r="C44" s="60">
        <v>70779030</v>
      </c>
      <c r="D44" s="368"/>
      <c r="E44" s="54">
        <v>44299570</v>
      </c>
      <c r="F44" s="53">
        <v>41212689</v>
      </c>
      <c r="G44" s="53">
        <v>187590</v>
      </c>
      <c r="H44" s="54">
        <v>374552</v>
      </c>
      <c r="I44" s="54">
        <v>4092385</v>
      </c>
      <c r="J44" s="53">
        <v>4654527</v>
      </c>
      <c r="K44" s="53">
        <v>820224</v>
      </c>
      <c r="L44" s="54">
        <v>2071806</v>
      </c>
      <c r="M44" s="54">
        <v>2424774</v>
      </c>
      <c r="N44" s="53">
        <v>5316804</v>
      </c>
      <c r="O44" s="53">
        <v>4017604</v>
      </c>
      <c r="P44" s="54">
        <v>2810442</v>
      </c>
      <c r="Q44" s="54">
        <v>9694661</v>
      </c>
      <c r="R44" s="53">
        <v>16522707</v>
      </c>
      <c r="S44" s="53">
        <v>9506846</v>
      </c>
      <c r="T44" s="54">
        <v>7652853</v>
      </c>
      <c r="U44" s="54">
        <v>9422654</v>
      </c>
      <c r="V44" s="53">
        <v>26582353</v>
      </c>
      <c r="W44" s="53">
        <v>53076391</v>
      </c>
      <c r="X44" s="54">
        <v>41212689</v>
      </c>
      <c r="Y44" s="53">
        <v>11863702</v>
      </c>
      <c r="Z44" s="94">
        <v>28.79</v>
      </c>
      <c r="AA44" s="95">
        <v>41212689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>
        <v>5219006</v>
      </c>
      <c r="F46" s="53">
        <v>3719006</v>
      </c>
      <c r="G46" s="53">
        <v>12160</v>
      </c>
      <c r="H46" s="54">
        <v>80604</v>
      </c>
      <c r="I46" s="54">
        <v>110237</v>
      </c>
      <c r="J46" s="53">
        <v>203001</v>
      </c>
      <c r="K46" s="53">
        <v>197545</v>
      </c>
      <c r="L46" s="54">
        <v>364090</v>
      </c>
      <c r="M46" s="54">
        <v>329202</v>
      </c>
      <c r="N46" s="53">
        <v>890837</v>
      </c>
      <c r="O46" s="53">
        <v>231493</v>
      </c>
      <c r="P46" s="54">
        <v>68391</v>
      </c>
      <c r="Q46" s="54">
        <v>222886</v>
      </c>
      <c r="R46" s="53">
        <v>522770</v>
      </c>
      <c r="S46" s="53">
        <v>387760</v>
      </c>
      <c r="T46" s="54">
        <v>206031</v>
      </c>
      <c r="U46" s="54">
        <v>908548</v>
      </c>
      <c r="V46" s="53">
        <v>1502339</v>
      </c>
      <c r="W46" s="53">
        <v>3118947</v>
      </c>
      <c r="X46" s="54">
        <v>3719006</v>
      </c>
      <c r="Y46" s="53">
        <v>-600059</v>
      </c>
      <c r="Z46" s="94">
        <v>-16.13</v>
      </c>
      <c r="AA46" s="95">
        <v>3719006</v>
      </c>
    </row>
    <row r="47" spans="1:27" ht="12.75">
      <c r="A47" s="361" t="s">
        <v>255</v>
      </c>
      <c r="B47" s="136"/>
      <c r="C47" s="60"/>
      <c r="D47" s="368"/>
      <c r="E47" s="54"/>
      <c r="F47" s="53">
        <v>72634857</v>
      </c>
      <c r="G47" s="53">
        <v>410930</v>
      </c>
      <c r="H47" s="54">
        <v>5336739</v>
      </c>
      <c r="I47" s="54">
        <v>7624696</v>
      </c>
      <c r="J47" s="53">
        <v>13372365</v>
      </c>
      <c r="K47" s="53">
        <v>1624935</v>
      </c>
      <c r="L47" s="54">
        <v>8408234</v>
      </c>
      <c r="M47" s="54">
        <v>6644997</v>
      </c>
      <c r="N47" s="53">
        <v>16678166</v>
      </c>
      <c r="O47" s="53">
        <v>11205138</v>
      </c>
      <c r="P47" s="54">
        <v>8899422</v>
      </c>
      <c r="Q47" s="54">
        <v>4421115</v>
      </c>
      <c r="R47" s="53">
        <v>24525675</v>
      </c>
      <c r="S47" s="53">
        <v>3715658</v>
      </c>
      <c r="T47" s="54">
        <v>9569820</v>
      </c>
      <c r="U47" s="54">
        <v>15955058</v>
      </c>
      <c r="V47" s="53">
        <v>29240536</v>
      </c>
      <c r="W47" s="53">
        <v>83816742</v>
      </c>
      <c r="X47" s="54">
        <v>72634857</v>
      </c>
      <c r="Y47" s="53">
        <v>11181885</v>
      </c>
      <c r="Z47" s="94">
        <v>15.39</v>
      </c>
      <c r="AA47" s="95">
        <v>72634857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415487498</v>
      </c>
      <c r="D49" s="368"/>
      <c r="E49" s="54">
        <v>146887464</v>
      </c>
      <c r="F49" s="53"/>
      <c r="G49" s="53">
        <v>1696</v>
      </c>
      <c r="H49" s="54">
        <v>14808</v>
      </c>
      <c r="I49" s="54">
        <v>11798</v>
      </c>
      <c r="J49" s="53">
        <v>28302</v>
      </c>
      <c r="K49" s="53">
        <v>25872</v>
      </c>
      <c r="L49" s="54">
        <v>28932</v>
      </c>
      <c r="M49" s="54">
        <v>8879</v>
      </c>
      <c r="N49" s="53">
        <v>63683</v>
      </c>
      <c r="O49" s="53">
        <v>30014</v>
      </c>
      <c r="P49" s="54">
        <v>12331</v>
      </c>
      <c r="Q49" s="54">
        <v>24931</v>
      </c>
      <c r="R49" s="53">
        <v>67276</v>
      </c>
      <c r="S49" s="53">
        <v>7813</v>
      </c>
      <c r="T49" s="54">
        <v>5238</v>
      </c>
      <c r="U49" s="54">
        <v>13463</v>
      </c>
      <c r="V49" s="53">
        <v>26514</v>
      </c>
      <c r="W49" s="53">
        <v>185775</v>
      </c>
      <c r="X49" s="54"/>
      <c r="Y49" s="53">
        <v>185775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2298360</v>
      </c>
      <c r="D57" s="344">
        <f aca="true" t="shared" si="13" ref="D57:AA57">+D58</f>
        <v>0</v>
      </c>
      <c r="E57" s="343">
        <f t="shared" si="13"/>
        <v>68116949</v>
      </c>
      <c r="F57" s="345">
        <f t="shared" si="13"/>
        <v>67066949</v>
      </c>
      <c r="G57" s="345">
        <f t="shared" si="13"/>
        <v>2037</v>
      </c>
      <c r="H57" s="343">
        <f t="shared" si="13"/>
        <v>1404859</v>
      </c>
      <c r="I57" s="343">
        <f t="shared" si="13"/>
        <v>17164082</v>
      </c>
      <c r="J57" s="345">
        <f t="shared" si="13"/>
        <v>18570978</v>
      </c>
      <c r="K57" s="345">
        <f t="shared" si="13"/>
        <v>7466990</v>
      </c>
      <c r="L57" s="343">
        <f t="shared" si="13"/>
        <v>6820501</v>
      </c>
      <c r="M57" s="343">
        <f t="shared" si="13"/>
        <v>2519241</v>
      </c>
      <c r="N57" s="345">
        <f t="shared" si="13"/>
        <v>16806732</v>
      </c>
      <c r="O57" s="345">
        <f t="shared" si="13"/>
        <v>2510870</v>
      </c>
      <c r="P57" s="343">
        <f t="shared" si="13"/>
        <v>2498485</v>
      </c>
      <c r="Q57" s="343">
        <f t="shared" si="13"/>
        <v>6041709</v>
      </c>
      <c r="R57" s="345">
        <f t="shared" si="13"/>
        <v>11051064</v>
      </c>
      <c r="S57" s="345">
        <f t="shared" si="13"/>
        <v>623182</v>
      </c>
      <c r="T57" s="343">
        <f t="shared" si="13"/>
        <v>4259821</v>
      </c>
      <c r="U57" s="343">
        <f t="shared" si="13"/>
        <v>7141167</v>
      </c>
      <c r="V57" s="345">
        <f t="shared" si="13"/>
        <v>12024170</v>
      </c>
      <c r="W57" s="345">
        <f t="shared" si="13"/>
        <v>58452944</v>
      </c>
      <c r="X57" s="343">
        <f t="shared" si="13"/>
        <v>67066949</v>
      </c>
      <c r="Y57" s="345">
        <f t="shared" si="13"/>
        <v>-8614005</v>
      </c>
      <c r="Z57" s="336">
        <f>+IF(X57&lt;&gt;0,+(Y57/X57)*100,0)</f>
        <v>-12.843889767521704</v>
      </c>
      <c r="AA57" s="350">
        <f t="shared" si="13"/>
        <v>67066949</v>
      </c>
    </row>
    <row r="58" spans="1:27" ht="12.75">
      <c r="A58" s="361" t="s">
        <v>218</v>
      </c>
      <c r="B58" s="136"/>
      <c r="C58" s="60">
        <v>2298360</v>
      </c>
      <c r="D58" s="340"/>
      <c r="E58" s="60">
        <v>68116949</v>
      </c>
      <c r="F58" s="59">
        <v>67066949</v>
      </c>
      <c r="G58" s="59">
        <v>2037</v>
      </c>
      <c r="H58" s="60">
        <v>1404859</v>
      </c>
      <c r="I58" s="60">
        <v>17164082</v>
      </c>
      <c r="J58" s="59">
        <v>18570978</v>
      </c>
      <c r="K58" s="59">
        <v>7466990</v>
      </c>
      <c r="L58" s="60">
        <v>6820501</v>
      </c>
      <c r="M58" s="60">
        <v>2519241</v>
      </c>
      <c r="N58" s="59">
        <v>16806732</v>
      </c>
      <c r="O58" s="59">
        <v>2510870</v>
      </c>
      <c r="P58" s="60">
        <v>2498485</v>
      </c>
      <c r="Q58" s="60">
        <v>6041709</v>
      </c>
      <c r="R58" s="59">
        <v>11051064</v>
      </c>
      <c r="S58" s="59">
        <v>623182</v>
      </c>
      <c r="T58" s="60">
        <v>4259821</v>
      </c>
      <c r="U58" s="60">
        <v>7141167</v>
      </c>
      <c r="V58" s="59">
        <v>12024170</v>
      </c>
      <c r="W58" s="59">
        <v>58452944</v>
      </c>
      <c r="X58" s="60">
        <v>67066949</v>
      </c>
      <c r="Y58" s="59">
        <v>-8614005</v>
      </c>
      <c r="Z58" s="61">
        <v>-12.84</v>
      </c>
      <c r="AA58" s="62">
        <v>67066949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1067705180</v>
      </c>
      <c r="D60" s="346">
        <f t="shared" si="14"/>
        <v>0</v>
      </c>
      <c r="E60" s="219">
        <f t="shared" si="14"/>
        <v>1643209521</v>
      </c>
      <c r="F60" s="264">
        <f t="shared" si="14"/>
        <v>1559780622</v>
      </c>
      <c r="G60" s="264">
        <f t="shared" si="14"/>
        <v>15416017</v>
      </c>
      <c r="H60" s="219">
        <f t="shared" si="14"/>
        <v>75315406</v>
      </c>
      <c r="I60" s="219">
        <f t="shared" si="14"/>
        <v>99312274</v>
      </c>
      <c r="J60" s="264">
        <f t="shared" si="14"/>
        <v>190043697</v>
      </c>
      <c r="K60" s="264">
        <f t="shared" si="14"/>
        <v>105854117</v>
      </c>
      <c r="L60" s="219">
        <f t="shared" si="14"/>
        <v>105380183</v>
      </c>
      <c r="M60" s="219">
        <f t="shared" si="14"/>
        <v>83432409</v>
      </c>
      <c r="N60" s="264">
        <f t="shared" si="14"/>
        <v>294666709</v>
      </c>
      <c r="O60" s="264">
        <f t="shared" si="14"/>
        <v>95247042</v>
      </c>
      <c r="P60" s="219">
        <f t="shared" si="14"/>
        <v>93515424</v>
      </c>
      <c r="Q60" s="219">
        <f t="shared" si="14"/>
        <v>107665065</v>
      </c>
      <c r="R60" s="264">
        <f t="shared" si="14"/>
        <v>296427531</v>
      </c>
      <c r="S60" s="264">
        <f t="shared" si="14"/>
        <v>136217497</v>
      </c>
      <c r="T60" s="219">
        <f t="shared" si="14"/>
        <v>171665965</v>
      </c>
      <c r="U60" s="219">
        <f t="shared" si="14"/>
        <v>298702491</v>
      </c>
      <c r="V60" s="264">
        <f t="shared" si="14"/>
        <v>606585953</v>
      </c>
      <c r="W60" s="264">
        <f t="shared" si="14"/>
        <v>1387723890</v>
      </c>
      <c r="X60" s="219">
        <f t="shared" si="14"/>
        <v>1559780622</v>
      </c>
      <c r="Y60" s="264">
        <f t="shared" si="14"/>
        <v>-172056732</v>
      </c>
      <c r="Z60" s="337">
        <f>+IF(X60&lt;&gt;0,+(Y60/X60)*100,0)</f>
        <v>-11.03082892383824</v>
      </c>
      <c r="AA60" s="232">
        <f>+AA57+AA54+AA51+AA40+AA37+AA34+AA22+AA5</f>
        <v>1559780622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11253250454</v>
      </c>
      <c r="D5" s="153">
        <f>SUM(D6:D8)</f>
        <v>0</v>
      </c>
      <c r="E5" s="154">
        <f t="shared" si="0"/>
        <v>11524873298</v>
      </c>
      <c r="F5" s="100">
        <f t="shared" si="0"/>
        <v>11838178425</v>
      </c>
      <c r="G5" s="100">
        <f t="shared" si="0"/>
        <v>1634135062</v>
      </c>
      <c r="H5" s="100">
        <f t="shared" si="0"/>
        <v>1151279907</v>
      </c>
      <c r="I5" s="100">
        <f t="shared" si="0"/>
        <v>618166683</v>
      </c>
      <c r="J5" s="100">
        <f t="shared" si="0"/>
        <v>3403581652</v>
      </c>
      <c r="K5" s="100">
        <f t="shared" si="0"/>
        <v>667523535</v>
      </c>
      <c r="L5" s="100">
        <f t="shared" si="0"/>
        <v>670356803</v>
      </c>
      <c r="M5" s="100">
        <f t="shared" si="0"/>
        <v>1830747511</v>
      </c>
      <c r="N5" s="100">
        <f t="shared" si="0"/>
        <v>3168627849</v>
      </c>
      <c r="O5" s="100">
        <f t="shared" si="0"/>
        <v>733658236</v>
      </c>
      <c r="P5" s="100">
        <f t="shared" si="0"/>
        <v>577998502</v>
      </c>
      <c r="Q5" s="100">
        <f t="shared" si="0"/>
        <v>1873826107</v>
      </c>
      <c r="R5" s="100">
        <f t="shared" si="0"/>
        <v>3185482845</v>
      </c>
      <c r="S5" s="100">
        <f t="shared" si="0"/>
        <v>749716359</v>
      </c>
      <c r="T5" s="100">
        <f t="shared" si="0"/>
        <v>628309692</v>
      </c>
      <c r="U5" s="100">
        <f t="shared" si="0"/>
        <v>969625680</v>
      </c>
      <c r="V5" s="100">
        <f t="shared" si="0"/>
        <v>2347651731</v>
      </c>
      <c r="W5" s="100">
        <f t="shared" si="0"/>
        <v>12105344077</v>
      </c>
      <c r="X5" s="100">
        <f t="shared" si="0"/>
        <v>11524873301</v>
      </c>
      <c r="Y5" s="100">
        <f t="shared" si="0"/>
        <v>580470776</v>
      </c>
      <c r="Z5" s="137">
        <f>+IF(X5&lt;&gt;0,+(Y5/X5)*100,0)</f>
        <v>5.0366781554954985</v>
      </c>
      <c r="AA5" s="153">
        <f>SUM(AA6:AA8)</f>
        <v>11838178425</v>
      </c>
    </row>
    <row r="6" spans="1:27" ht="12.75">
      <c r="A6" s="138" t="s">
        <v>75</v>
      </c>
      <c r="B6" s="136"/>
      <c r="C6" s="155">
        <v>22952278</v>
      </c>
      <c r="D6" s="155"/>
      <c r="E6" s="156">
        <v>54054050</v>
      </c>
      <c r="F6" s="60">
        <v>61466510</v>
      </c>
      <c r="G6" s="60"/>
      <c r="H6" s="60">
        <v>306129</v>
      </c>
      <c r="I6" s="60"/>
      <c r="J6" s="60">
        <v>306129</v>
      </c>
      <c r="K6" s="60">
        <v>2416852</v>
      </c>
      <c r="L6" s="60">
        <v>2649989</v>
      </c>
      <c r="M6" s="60">
        <v>8463432</v>
      </c>
      <c r="N6" s="60">
        <v>13530273</v>
      </c>
      <c r="O6" s="60">
        <v>756544</v>
      </c>
      <c r="P6" s="60">
        <v>6769719</v>
      </c>
      <c r="Q6" s="60">
        <v>4221529</v>
      </c>
      <c r="R6" s="60">
        <v>11747792</v>
      </c>
      <c r="S6" s="60">
        <v>3808413</v>
      </c>
      <c r="T6" s="60">
        <v>9844707</v>
      </c>
      <c r="U6" s="60">
        <v>16637671</v>
      </c>
      <c r="V6" s="60">
        <v>30290791</v>
      </c>
      <c r="W6" s="60">
        <v>55874985</v>
      </c>
      <c r="X6" s="60">
        <v>54054050</v>
      </c>
      <c r="Y6" s="60">
        <v>1820935</v>
      </c>
      <c r="Z6" s="140">
        <v>3.37</v>
      </c>
      <c r="AA6" s="155">
        <v>61466510</v>
      </c>
    </row>
    <row r="7" spans="1:27" ht="12.75">
      <c r="A7" s="138" t="s">
        <v>76</v>
      </c>
      <c r="B7" s="136"/>
      <c r="C7" s="157">
        <v>6995850218</v>
      </c>
      <c r="D7" s="157"/>
      <c r="E7" s="158">
        <v>7111570083</v>
      </c>
      <c r="F7" s="159">
        <v>11551960024</v>
      </c>
      <c r="G7" s="159">
        <v>585948791</v>
      </c>
      <c r="H7" s="159">
        <v>616073369</v>
      </c>
      <c r="I7" s="159">
        <v>574200760</v>
      </c>
      <c r="J7" s="159">
        <v>1776222920</v>
      </c>
      <c r="K7" s="159">
        <v>616241467</v>
      </c>
      <c r="L7" s="159">
        <v>596683244</v>
      </c>
      <c r="M7" s="159">
        <v>485762619</v>
      </c>
      <c r="N7" s="159">
        <v>1698687330</v>
      </c>
      <c r="O7" s="159">
        <v>681094104</v>
      </c>
      <c r="P7" s="159">
        <v>511819744</v>
      </c>
      <c r="Q7" s="159">
        <v>1860213377</v>
      </c>
      <c r="R7" s="159">
        <v>3053127225</v>
      </c>
      <c r="S7" s="159">
        <v>740642894</v>
      </c>
      <c r="T7" s="159">
        <v>516774321</v>
      </c>
      <c r="U7" s="159">
        <v>931700360</v>
      </c>
      <c r="V7" s="159">
        <v>2189117575</v>
      </c>
      <c r="W7" s="159">
        <v>8717155050</v>
      </c>
      <c r="X7" s="159">
        <v>11426644023</v>
      </c>
      <c r="Y7" s="159">
        <v>-2709488973</v>
      </c>
      <c r="Z7" s="141">
        <v>-23.71</v>
      </c>
      <c r="AA7" s="157">
        <v>11551960024</v>
      </c>
    </row>
    <row r="8" spans="1:27" ht="12.75">
      <c r="A8" s="138" t="s">
        <v>77</v>
      </c>
      <c r="B8" s="136"/>
      <c r="C8" s="155">
        <v>4234447958</v>
      </c>
      <c r="D8" s="155"/>
      <c r="E8" s="156">
        <v>4359249165</v>
      </c>
      <c r="F8" s="60">
        <v>224751891</v>
      </c>
      <c r="G8" s="60">
        <v>1048186271</v>
      </c>
      <c r="H8" s="60">
        <v>534900409</v>
      </c>
      <c r="I8" s="60">
        <v>43965923</v>
      </c>
      <c r="J8" s="60">
        <v>1627052603</v>
      </c>
      <c r="K8" s="60">
        <v>48865216</v>
      </c>
      <c r="L8" s="60">
        <v>71023570</v>
      </c>
      <c r="M8" s="60">
        <v>1336521460</v>
      </c>
      <c r="N8" s="60">
        <v>1456410246</v>
      </c>
      <c r="O8" s="60">
        <v>51807588</v>
      </c>
      <c r="P8" s="60">
        <v>59409039</v>
      </c>
      <c r="Q8" s="60">
        <v>9391201</v>
      </c>
      <c r="R8" s="60">
        <v>120607828</v>
      </c>
      <c r="S8" s="60">
        <v>5265052</v>
      </c>
      <c r="T8" s="60">
        <v>101690664</v>
      </c>
      <c r="U8" s="60">
        <v>21287649</v>
      </c>
      <c r="V8" s="60">
        <v>128243365</v>
      </c>
      <c r="W8" s="60">
        <v>3332314042</v>
      </c>
      <c r="X8" s="60">
        <v>44175228</v>
      </c>
      <c r="Y8" s="60">
        <v>3288138814</v>
      </c>
      <c r="Z8" s="140">
        <v>7443.4</v>
      </c>
      <c r="AA8" s="155">
        <v>224751891</v>
      </c>
    </row>
    <row r="9" spans="1:27" ht="12.75">
      <c r="A9" s="135" t="s">
        <v>78</v>
      </c>
      <c r="B9" s="136"/>
      <c r="C9" s="153">
        <f aca="true" t="shared" si="1" ref="C9:Y9">SUM(C10:C14)</f>
        <v>1582501783</v>
      </c>
      <c r="D9" s="153">
        <f>SUM(D10:D14)</f>
        <v>0</v>
      </c>
      <c r="E9" s="154">
        <f t="shared" si="1"/>
        <v>1681120414</v>
      </c>
      <c r="F9" s="100">
        <f t="shared" si="1"/>
        <v>1966603529</v>
      </c>
      <c r="G9" s="100">
        <f t="shared" si="1"/>
        <v>71945349</v>
      </c>
      <c r="H9" s="100">
        <f t="shared" si="1"/>
        <v>13285706</v>
      </c>
      <c r="I9" s="100">
        <f t="shared" si="1"/>
        <v>89879952</v>
      </c>
      <c r="J9" s="100">
        <f t="shared" si="1"/>
        <v>175111007</v>
      </c>
      <c r="K9" s="100">
        <f t="shared" si="1"/>
        <v>176246481</v>
      </c>
      <c r="L9" s="100">
        <f t="shared" si="1"/>
        <v>154901593</v>
      </c>
      <c r="M9" s="100">
        <f t="shared" si="1"/>
        <v>188829113</v>
      </c>
      <c r="N9" s="100">
        <f t="shared" si="1"/>
        <v>519977187</v>
      </c>
      <c r="O9" s="100">
        <f t="shared" si="1"/>
        <v>31733253</v>
      </c>
      <c r="P9" s="100">
        <f t="shared" si="1"/>
        <v>36206306</v>
      </c>
      <c r="Q9" s="100">
        <f t="shared" si="1"/>
        <v>114122832</v>
      </c>
      <c r="R9" s="100">
        <f t="shared" si="1"/>
        <v>182062391</v>
      </c>
      <c r="S9" s="100">
        <f t="shared" si="1"/>
        <v>89494222</v>
      </c>
      <c r="T9" s="100">
        <f t="shared" si="1"/>
        <v>90535994</v>
      </c>
      <c r="U9" s="100">
        <f t="shared" si="1"/>
        <v>158840939</v>
      </c>
      <c r="V9" s="100">
        <f t="shared" si="1"/>
        <v>338871155</v>
      </c>
      <c r="W9" s="100">
        <f t="shared" si="1"/>
        <v>1216021740</v>
      </c>
      <c r="X9" s="100">
        <f t="shared" si="1"/>
        <v>1681120415</v>
      </c>
      <c r="Y9" s="100">
        <f t="shared" si="1"/>
        <v>-465098675</v>
      </c>
      <c r="Z9" s="137">
        <f>+IF(X9&lt;&gt;0,+(Y9/X9)*100,0)</f>
        <v>-27.665994110243435</v>
      </c>
      <c r="AA9" s="153">
        <f>SUM(AA10:AA14)</f>
        <v>1966603529</v>
      </c>
    </row>
    <row r="10" spans="1:27" ht="12.75">
      <c r="A10" s="138" t="s">
        <v>79</v>
      </c>
      <c r="B10" s="136"/>
      <c r="C10" s="155">
        <v>41032993</v>
      </c>
      <c r="D10" s="155"/>
      <c r="E10" s="156">
        <v>22671065</v>
      </c>
      <c r="F10" s="60">
        <v>65930963</v>
      </c>
      <c r="G10" s="60">
        <v>1231257</v>
      </c>
      <c r="H10" s="60">
        <v>1080814</v>
      </c>
      <c r="I10" s="60">
        <v>1023161</v>
      </c>
      <c r="J10" s="60">
        <v>3335232</v>
      </c>
      <c r="K10" s="60">
        <v>1250148</v>
      </c>
      <c r="L10" s="60">
        <v>1193355</v>
      </c>
      <c r="M10" s="60">
        <v>891070</v>
      </c>
      <c r="N10" s="60">
        <v>3334573</v>
      </c>
      <c r="O10" s="60">
        <v>1185797</v>
      </c>
      <c r="P10" s="60">
        <v>1002008</v>
      </c>
      <c r="Q10" s="60">
        <v>1449942</v>
      </c>
      <c r="R10" s="60">
        <v>3637747</v>
      </c>
      <c r="S10" s="60">
        <v>3989375</v>
      </c>
      <c r="T10" s="60">
        <v>3618602</v>
      </c>
      <c r="U10" s="60">
        <v>2335758</v>
      </c>
      <c r="V10" s="60">
        <v>9943735</v>
      </c>
      <c r="W10" s="60">
        <v>20251287</v>
      </c>
      <c r="X10" s="60">
        <v>22671060</v>
      </c>
      <c r="Y10" s="60">
        <v>-2419773</v>
      </c>
      <c r="Z10" s="140">
        <v>-10.67</v>
      </c>
      <c r="AA10" s="155">
        <v>65930963</v>
      </c>
    </row>
    <row r="11" spans="1:27" ht="12.75">
      <c r="A11" s="138" t="s">
        <v>80</v>
      </c>
      <c r="B11" s="136"/>
      <c r="C11" s="155">
        <v>35424007</v>
      </c>
      <c r="D11" s="155"/>
      <c r="E11" s="156">
        <v>25661676</v>
      </c>
      <c r="F11" s="60">
        <v>27971786</v>
      </c>
      <c r="G11" s="60">
        <v>674574</v>
      </c>
      <c r="H11" s="60">
        <v>909280</v>
      </c>
      <c r="I11" s="60">
        <v>1299266</v>
      </c>
      <c r="J11" s="60">
        <v>2883120</v>
      </c>
      <c r="K11" s="60">
        <v>2240768</v>
      </c>
      <c r="L11" s="60">
        <v>2725945</v>
      </c>
      <c r="M11" s="60">
        <v>718047</v>
      </c>
      <c r="N11" s="60">
        <v>5684760</v>
      </c>
      <c r="O11" s="60">
        <v>3137718</v>
      </c>
      <c r="P11" s="60">
        <v>3882472</v>
      </c>
      <c r="Q11" s="60">
        <v>1618363</v>
      </c>
      <c r="R11" s="60">
        <v>8638553</v>
      </c>
      <c r="S11" s="60">
        <v>3045002</v>
      </c>
      <c r="T11" s="60">
        <v>4257483</v>
      </c>
      <c r="U11" s="60">
        <v>1818467</v>
      </c>
      <c r="V11" s="60">
        <v>9120952</v>
      </c>
      <c r="W11" s="60">
        <v>26327385</v>
      </c>
      <c r="X11" s="60">
        <v>25661676</v>
      </c>
      <c r="Y11" s="60">
        <v>665709</v>
      </c>
      <c r="Z11" s="140">
        <v>2.59</v>
      </c>
      <c r="AA11" s="155">
        <v>27971786</v>
      </c>
    </row>
    <row r="12" spans="1:27" ht="12.75">
      <c r="A12" s="138" t="s">
        <v>81</v>
      </c>
      <c r="B12" s="136"/>
      <c r="C12" s="155">
        <v>225056232</v>
      </c>
      <c r="D12" s="155"/>
      <c r="E12" s="156">
        <v>369254144</v>
      </c>
      <c r="F12" s="60">
        <v>325811596</v>
      </c>
      <c r="G12" s="60">
        <v>565739</v>
      </c>
      <c r="H12" s="60">
        <v>20109951</v>
      </c>
      <c r="I12" s="60">
        <v>27304147</v>
      </c>
      <c r="J12" s="60">
        <v>47979837</v>
      </c>
      <c r="K12" s="60">
        <v>30338398</v>
      </c>
      <c r="L12" s="60">
        <v>36341383</v>
      </c>
      <c r="M12" s="60">
        <v>31680387</v>
      </c>
      <c r="N12" s="60">
        <v>98360168</v>
      </c>
      <c r="O12" s="60">
        <v>25708156</v>
      </c>
      <c r="P12" s="60">
        <v>1162404</v>
      </c>
      <c r="Q12" s="60">
        <v>54258324</v>
      </c>
      <c r="R12" s="60">
        <v>81128884</v>
      </c>
      <c r="S12" s="60">
        <v>26186906</v>
      </c>
      <c r="T12" s="60">
        <v>22940620</v>
      </c>
      <c r="U12" s="60">
        <v>47585784</v>
      </c>
      <c r="V12" s="60">
        <v>96713310</v>
      </c>
      <c r="W12" s="60">
        <v>324182199</v>
      </c>
      <c r="X12" s="60">
        <v>369254147</v>
      </c>
      <c r="Y12" s="60">
        <v>-45071948</v>
      </c>
      <c r="Z12" s="140">
        <v>-12.21</v>
      </c>
      <c r="AA12" s="155">
        <v>325811596</v>
      </c>
    </row>
    <row r="13" spans="1:27" ht="12.75">
      <c r="A13" s="138" t="s">
        <v>82</v>
      </c>
      <c r="B13" s="136"/>
      <c r="C13" s="155">
        <v>1064418791</v>
      </c>
      <c r="D13" s="155"/>
      <c r="E13" s="156">
        <v>1056042485</v>
      </c>
      <c r="F13" s="60">
        <v>1337121339</v>
      </c>
      <c r="G13" s="60">
        <v>69121123</v>
      </c>
      <c r="H13" s="60">
        <v>-50697471</v>
      </c>
      <c r="I13" s="60">
        <v>58671612</v>
      </c>
      <c r="J13" s="60">
        <v>77095264</v>
      </c>
      <c r="K13" s="60">
        <v>94711620</v>
      </c>
      <c r="L13" s="60">
        <v>112804136</v>
      </c>
      <c r="M13" s="60">
        <v>138285297</v>
      </c>
      <c r="N13" s="60">
        <v>345801053</v>
      </c>
      <c r="O13" s="60">
        <v>878188</v>
      </c>
      <c r="P13" s="60">
        <v>29886689</v>
      </c>
      <c r="Q13" s="60">
        <v>41797747</v>
      </c>
      <c r="R13" s="60">
        <v>72562624</v>
      </c>
      <c r="S13" s="60">
        <v>56572270</v>
      </c>
      <c r="T13" s="60">
        <v>57581952</v>
      </c>
      <c r="U13" s="60">
        <v>104601827</v>
      </c>
      <c r="V13" s="60">
        <v>218756049</v>
      </c>
      <c r="W13" s="60">
        <v>714214990</v>
      </c>
      <c r="X13" s="60">
        <v>1056042488</v>
      </c>
      <c r="Y13" s="60">
        <v>-341827498</v>
      </c>
      <c r="Z13" s="140">
        <v>-32.37</v>
      </c>
      <c r="AA13" s="155">
        <v>1337121339</v>
      </c>
    </row>
    <row r="14" spans="1:27" ht="12.75">
      <c r="A14" s="138" t="s">
        <v>83</v>
      </c>
      <c r="B14" s="136"/>
      <c r="C14" s="157">
        <v>216569760</v>
      </c>
      <c r="D14" s="157"/>
      <c r="E14" s="158">
        <v>207491044</v>
      </c>
      <c r="F14" s="159">
        <v>209767845</v>
      </c>
      <c r="G14" s="159">
        <v>352656</v>
      </c>
      <c r="H14" s="159">
        <v>41883132</v>
      </c>
      <c r="I14" s="159">
        <v>1581766</v>
      </c>
      <c r="J14" s="159">
        <v>43817554</v>
      </c>
      <c r="K14" s="159">
        <v>47705547</v>
      </c>
      <c r="L14" s="159">
        <v>1836774</v>
      </c>
      <c r="M14" s="159">
        <v>17254312</v>
      </c>
      <c r="N14" s="159">
        <v>66796633</v>
      </c>
      <c r="O14" s="159">
        <v>823394</v>
      </c>
      <c r="P14" s="159">
        <v>272733</v>
      </c>
      <c r="Q14" s="159">
        <v>14998456</v>
      </c>
      <c r="R14" s="159">
        <v>16094583</v>
      </c>
      <c r="S14" s="159">
        <v>-299331</v>
      </c>
      <c r="T14" s="159">
        <v>2137337</v>
      </c>
      <c r="U14" s="159">
        <v>2499103</v>
      </c>
      <c r="V14" s="159">
        <v>4337109</v>
      </c>
      <c r="W14" s="159">
        <v>131045879</v>
      </c>
      <c r="X14" s="159">
        <v>207491044</v>
      </c>
      <c r="Y14" s="159">
        <v>-76445165</v>
      </c>
      <c r="Z14" s="141">
        <v>-36.84</v>
      </c>
      <c r="AA14" s="157">
        <v>209767845</v>
      </c>
    </row>
    <row r="15" spans="1:27" ht="12.75">
      <c r="A15" s="135" t="s">
        <v>84</v>
      </c>
      <c r="B15" s="142"/>
      <c r="C15" s="153">
        <f aca="true" t="shared" si="2" ref="C15:Y15">SUM(C16:C18)</f>
        <v>1359298264</v>
      </c>
      <c r="D15" s="153">
        <f>SUM(D16:D18)</f>
        <v>0</v>
      </c>
      <c r="E15" s="154">
        <f t="shared" si="2"/>
        <v>1458925673</v>
      </c>
      <c r="F15" s="100">
        <f t="shared" si="2"/>
        <v>1283066766</v>
      </c>
      <c r="G15" s="100">
        <f t="shared" si="2"/>
        <v>20652232</v>
      </c>
      <c r="H15" s="100">
        <f t="shared" si="2"/>
        <v>46897923</v>
      </c>
      <c r="I15" s="100">
        <f t="shared" si="2"/>
        <v>30489283</v>
      </c>
      <c r="J15" s="100">
        <f t="shared" si="2"/>
        <v>98039438</v>
      </c>
      <c r="K15" s="100">
        <f t="shared" si="2"/>
        <v>94938992</v>
      </c>
      <c r="L15" s="100">
        <f t="shared" si="2"/>
        <v>50609641</v>
      </c>
      <c r="M15" s="100">
        <f t="shared" si="2"/>
        <v>186178160</v>
      </c>
      <c r="N15" s="100">
        <f t="shared" si="2"/>
        <v>331726793</v>
      </c>
      <c r="O15" s="100">
        <f t="shared" si="2"/>
        <v>53799861</v>
      </c>
      <c r="P15" s="100">
        <f t="shared" si="2"/>
        <v>167570718</v>
      </c>
      <c r="Q15" s="100">
        <f t="shared" si="2"/>
        <v>205466623</v>
      </c>
      <c r="R15" s="100">
        <f t="shared" si="2"/>
        <v>426837202</v>
      </c>
      <c r="S15" s="100">
        <f t="shared" si="2"/>
        <v>93097659</v>
      </c>
      <c r="T15" s="100">
        <f t="shared" si="2"/>
        <v>123974849</v>
      </c>
      <c r="U15" s="100">
        <f t="shared" si="2"/>
        <v>113548966</v>
      </c>
      <c r="V15" s="100">
        <f t="shared" si="2"/>
        <v>330621474</v>
      </c>
      <c r="W15" s="100">
        <f t="shared" si="2"/>
        <v>1187224907</v>
      </c>
      <c r="X15" s="100">
        <f t="shared" si="2"/>
        <v>1458925672</v>
      </c>
      <c r="Y15" s="100">
        <f t="shared" si="2"/>
        <v>-271700765</v>
      </c>
      <c r="Z15" s="137">
        <f>+IF(X15&lt;&gt;0,+(Y15/X15)*100,0)</f>
        <v>-18.62334526114227</v>
      </c>
      <c r="AA15" s="153">
        <f>SUM(AA16:AA18)</f>
        <v>1283066766</v>
      </c>
    </row>
    <row r="16" spans="1:27" ht="12.75">
      <c r="A16" s="138" t="s">
        <v>85</v>
      </c>
      <c r="B16" s="136"/>
      <c r="C16" s="155">
        <v>45038091</v>
      </c>
      <c r="D16" s="155"/>
      <c r="E16" s="156">
        <v>176589572</v>
      </c>
      <c r="F16" s="60">
        <v>148289874</v>
      </c>
      <c r="G16" s="60">
        <v>7639621</v>
      </c>
      <c r="H16" s="60">
        <v>30744270</v>
      </c>
      <c r="I16" s="60">
        <v>5773894</v>
      </c>
      <c r="J16" s="60">
        <v>44157785</v>
      </c>
      <c r="K16" s="60">
        <v>22976313</v>
      </c>
      <c r="L16" s="60">
        <v>21696936</v>
      </c>
      <c r="M16" s="60">
        <v>1306907</v>
      </c>
      <c r="N16" s="60">
        <v>45980156</v>
      </c>
      <c r="O16" s="60">
        <v>18172807</v>
      </c>
      <c r="P16" s="60">
        <v>29739297</v>
      </c>
      <c r="Q16" s="60">
        <v>21304151</v>
      </c>
      <c r="R16" s="60">
        <v>69216255</v>
      </c>
      <c r="S16" s="60">
        <v>5305246</v>
      </c>
      <c r="T16" s="60">
        <v>8414483</v>
      </c>
      <c r="U16" s="60">
        <v>6536376</v>
      </c>
      <c r="V16" s="60">
        <v>20256105</v>
      </c>
      <c r="W16" s="60">
        <v>179610301</v>
      </c>
      <c r="X16" s="60">
        <v>176589570</v>
      </c>
      <c r="Y16" s="60">
        <v>3020731</v>
      </c>
      <c r="Z16" s="140">
        <v>1.71</v>
      </c>
      <c r="AA16" s="155">
        <v>148289874</v>
      </c>
    </row>
    <row r="17" spans="1:27" ht="12.75">
      <c r="A17" s="138" t="s">
        <v>86</v>
      </c>
      <c r="B17" s="136"/>
      <c r="C17" s="155">
        <v>1310226159</v>
      </c>
      <c r="D17" s="155"/>
      <c r="E17" s="156">
        <v>1281674053</v>
      </c>
      <c r="F17" s="60">
        <v>1134114844</v>
      </c>
      <c r="G17" s="60">
        <v>12652104</v>
      </c>
      <c r="H17" s="60">
        <v>16133925</v>
      </c>
      <c r="I17" s="60">
        <v>24695717</v>
      </c>
      <c r="J17" s="60">
        <v>53481746</v>
      </c>
      <c r="K17" s="60">
        <v>71953004</v>
      </c>
      <c r="L17" s="60">
        <v>28898139</v>
      </c>
      <c r="M17" s="60">
        <v>184861743</v>
      </c>
      <c r="N17" s="60">
        <v>285712886</v>
      </c>
      <c r="O17" s="60">
        <v>35622544</v>
      </c>
      <c r="P17" s="60">
        <v>137826964</v>
      </c>
      <c r="Q17" s="60">
        <v>184148127</v>
      </c>
      <c r="R17" s="60">
        <v>357597635</v>
      </c>
      <c r="S17" s="60">
        <v>87341187</v>
      </c>
      <c r="T17" s="60">
        <v>115331186</v>
      </c>
      <c r="U17" s="60">
        <v>102984599</v>
      </c>
      <c r="V17" s="60">
        <v>305656972</v>
      </c>
      <c r="W17" s="60">
        <v>1002449239</v>
      </c>
      <c r="X17" s="60">
        <v>1281674050</v>
      </c>
      <c r="Y17" s="60">
        <v>-279224811</v>
      </c>
      <c r="Z17" s="140">
        <v>-21.79</v>
      </c>
      <c r="AA17" s="155">
        <v>1134114844</v>
      </c>
    </row>
    <row r="18" spans="1:27" ht="12.75">
      <c r="A18" s="138" t="s">
        <v>87</v>
      </c>
      <c r="B18" s="136"/>
      <c r="C18" s="155">
        <v>4034014</v>
      </c>
      <c r="D18" s="155"/>
      <c r="E18" s="156">
        <v>662048</v>
      </c>
      <c r="F18" s="60">
        <v>662048</v>
      </c>
      <c r="G18" s="60">
        <v>360507</v>
      </c>
      <c r="H18" s="60">
        <v>19728</v>
      </c>
      <c r="I18" s="60">
        <v>19672</v>
      </c>
      <c r="J18" s="60">
        <v>399907</v>
      </c>
      <c r="K18" s="60">
        <v>9675</v>
      </c>
      <c r="L18" s="60">
        <v>14566</v>
      </c>
      <c r="M18" s="60">
        <v>9510</v>
      </c>
      <c r="N18" s="60">
        <v>33751</v>
      </c>
      <c r="O18" s="60">
        <v>4510</v>
      </c>
      <c r="P18" s="60">
        <v>4457</v>
      </c>
      <c r="Q18" s="60">
        <v>14345</v>
      </c>
      <c r="R18" s="60">
        <v>23312</v>
      </c>
      <c r="S18" s="60">
        <v>451226</v>
      </c>
      <c r="T18" s="60">
        <v>229180</v>
      </c>
      <c r="U18" s="60">
        <v>4027991</v>
      </c>
      <c r="V18" s="60">
        <v>4708397</v>
      </c>
      <c r="W18" s="60">
        <v>5165367</v>
      </c>
      <c r="X18" s="60">
        <v>662052</v>
      </c>
      <c r="Y18" s="60">
        <v>4503315</v>
      </c>
      <c r="Z18" s="140">
        <v>680.21</v>
      </c>
      <c r="AA18" s="155">
        <v>662048</v>
      </c>
    </row>
    <row r="19" spans="1:27" ht="12.75">
      <c r="A19" s="135" t="s">
        <v>88</v>
      </c>
      <c r="B19" s="142"/>
      <c r="C19" s="153">
        <f aca="true" t="shared" si="3" ref="C19:Y19">SUM(C20:C23)</f>
        <v>17991184721</v>
      </c>
      <c r="D19" s="153">
        <f>SUM(D20:D23)</f>
        <v>0</v>
      </c>
      <c r="E19" s="154">
        <f t="shared" si="3"/>
        <v>19831778506</v>
      </c>
      <c r="F19" s="100">
        <f t="shared" si="3"/>
        <v>19939387403</v>
      </c>
      <c r="G19" s="100">
        <f t="shared" si="3"/>
        <v>1661128380</v>
      </c>
      <c r="H19" s="100">
        <f t="shared" si="3"/>
        <v>1716183971</v>
      </c>
      <c r="I19" s="100">
        <f t="shared" si="3"/>
        <v>1512858346</v>
      </c>
      <c r="J19" s="100">
        <f t="shared" si="3"/>
        <v>4890170697</v>
      </c>
      <c r="K19" s="100">
        <f t="shared" si="3"/>
        <v>1542346608</v>
      </c>
      <c r="L19" s="100">
        <f t="shared" si="3"/>
        <v>1673097553</v>
      </c>
      <c r="M19" s="100">
        <f t="shared" si="3"/>
        <v>1442976267</v>
      </c>
      <c r="N19" s="100">
        <f t="shared" si="3"/>
        <v>4658420428</v>
      </c>
      <c r="O19" s="100">
        <f t="shared" si="3"/>
        <v>1580656065</v>
      </c>
      <c r="P19" s="100">
        <f t="shared" si="3"/>
        <v>1317309324</v>
      </c>
      <c r="Q19" s="100">
        <f t="shared" si="3"/>
        <v>1553043779</v>
      </c>
      <c r="R19" s="100">
        <f t="shared" si="3"/>
        <v>4451009168</v>
      </c>
      <c r="S19" s="100">
        <f t="shared" si="3"/>
        <v>1609380475</v>
      </c>
      <c r="T19" s="100">
        <f t="shared" si="3"/>
        <v>1842260920</v>
      </c>
      <c r="U19" s="100">
        <f t="shared" si="3"/>
        <v>1679770058</v>
      </c>
      <c r="V19" s="100">
        <f t="shared" si="3"/>
        <v>5131411453</v>
      </c>
      <c r="W19" s="100">
        <f t="shared" si="3"/>
        <v>19131011746</v>
      </c>
      <c r="X19" s="100">
        <f t="shared" si="3"/>
        <v>19831778509</v>
      </c>
      <c r="Y19" s="100">
        <f t="shared" si="3"/>
        <v>-700766763</v>
      </c>
      <c r="Z19" s="137">
        <f>+IF(X19&lt;&gt;0,+(Y19/X19)*100,0)</f>
        <v>-3.5335548079158916</v>
      </c>
      <c r="AA19" s="153">
        <f>SUM(AA20:AA23)</f>
        <v>19939387403</v>
      </c>
    </row>
    <row r="20" spans="1:27" ht="12.75">
      <c r="A20" s="138" t="s">
        <v>89</v>
      </c>
      <c r="B20" s="136"/>
      <c r="C20" s="155">
        <v>11397964299</v>
      </c>
      <c r="D20" s="155"/>
      <c r="E20" s="156">
        <v>12467449039</v>
      </c>
      <c r="F20" s="60">
        <v>12576537588</v>
      </c>
      <c r="G20" s="60">
        <v>1153959532</v>
      </c>
      <c r="H20" s="60">
        <v>1147943403</v>
      </c>
      <c r="I20" s="60">
        <v>909461880</v>
      </c>
      <c r="J20" s="60">
        <v>3211364815</v>
      </c>
      <c r="K20" s="60">
        <v>961865821</v>
      </c>
      <c r="L20" s="60">
        <v>1048040081</v>
      </c>
      <c r="M20" s="60">
        <v>936334348</v>
      </c>
      <c r="N20" s="60">
        <v>2946240250</v>
      </c>
      <c r="O20" s="60">
        <v>899120019</v>
      </c>
      <c r="P20" s="60">
        <v>806746006</v>
      </c>
      <c r="Q20" s="60">
        <v>902484184</v>
      </c>
      <c r="R20" s="60">
        <v>2608350209</v>
      </c>
      <c r="S20" s="60">
        <v>970035563</v>
      </c>
      <c r="T20" s="60">
        <v>1071305520</v>
      </c>
      <c r="U20" s="60">
        <v>851490767</v>
      </c>
      <c r="V20" s="60">
        <v>2892831850</v>
      </c>
      <c r="W20" s="60">
        <v>11658787124</v>
      </c>
      <c r="X20" s="60">
        <v>12467449038</v>
      </c>
      <c r="Y20" s="60">
        <v>-808661914</v>
      </c>
      <c r="Z20" s="140">
        <v>-6.49</v>
      </c>
      <c r="AA20" s="155">
        <v>12576537588</v>
      </c>
    </row>
    <row r="21" spans="1:27" ht="12.75">
      <c r="A21" s="138" t="s">
        <v>90</v>
      </c>
      <c r="B21" s="136"/>
      <c r="C21" s="155">
        <v>3986415216</v>
      </c>
      <c r="D21" s="155"/>
      <c r="E21" s="156">
        <v>4390402605</v>
      </c>
      <c r="F21" s="60">
        <v>4339802145</v>
      </c>
      <c r="G21" s="60">
        <v>289979490</v>
      </c>
      <c r="H21" s="60">
        <v>336652147</v>
      </c>
      <c r="I21" s="60">
        <v>361993848</v>
      </c>
      <c r="J21" s="60">
        <v>988625485</v>
      </c>
      <c r="K21" s="60">
        <v>344566682</v>
      </c>
      <c r="L21" s="60">
        <v>374010000</v>
      </c>
      <c r="M21" s="60">
        <v>308511891</v>
      </c>
      <c r="N21" s="60">
        <v>1027088573</v>
      </c>
      <c r="O21" s="60">
        <v>405610157</v>
      </c>
      <c r="P21" s="60">
        <v>303457908</v>
      </c>
      <c r="Q21" s="60">
        <v>388332162</v>
      </c>
      <c r="R21" s="60">
        <v>1097400227</v>
      </c>
      <c r="S21" s="60">
        <v>361762176</v>
      </c>
      <c r="T21" s="60">
        <v>488416197</v>
      </c>
      <c r="U21" s="60">
        <v>522433507</v>
      </c>
      <c r="V21" s="60">
        <v>1372611880</v>
      </c>
      <c r="W21" s="60">
        <v>4485726165</v>
      </c>
      <c r="X21" s="60">
        <v>4390402601</v>
      </c>
      <c r="Y21" s="60">
        <v>95323564</v>
      </c>
      <c r="Z21" s="140">
        <v>2.17</v>
      </c>
      <c r="AA21" s="155">
        <v>4339802145</v>
      </c>
    </row>
    <row r="22" spans="1:27" ht="12.75">
      <c r="A22" s="138" t="s">
        <v>91</v>
      </c>
      <c r="B22" s="136"/>
      <c r="C22" s="157">
        <v>1047955089</v>
      </c>
      <c r="D22" s="157"/>
      <c r="E22" s="158">
        <v>1438916628</v>
      </c>
      <c r="F22" s="159">
        <v>1430183669</v>
      </c>
      <c r="G22" s="159">
        <v>84592112</v>
      </c>
      <c r="H22" s="159">
        <v>94789084</v>
      </c>
      <c r="I22" s="159">
        <v>103442763</v>
      </c>
      <c r="J22" s="159">
        <v>282823959</v>
      </c>
      <c r="K22" s="159">
        <v>98419731</v>
      </c>
      <c r="L22" s="159">
        <v>105276048</v>
      </c>
      <c r="M22" s="159">
        <v>85002290</v>
      </c>
      <c r="N22" s="159">
        <v>288698069</v>
      </c>
      <c r="O22" s="159">
        <v>116239574</v>
      </c>
      <c r="P22" s="159">
        <v>82382342</v>
      </c>
      <c r="Q22" s="159">
        <v>127579192</v>
      </c>
      <c r="R22" s="159">
        <v>326201108</v>
      </c>
      <c r="S22" s="159">
        <v>130169267</v>
      </c>
      <c r="T22" s="159">
        <v>130845205</v>
      </c>
      <c r="U22" s="159">
        <v>130240038</v>
      </c>
      <c r="V22" s="159">
        <v>391254510</v>
      </c>
      <c r="W22" s="159">
        <v>1288977646</v>
      </c>
      <c r="X22" s="159">
        <v>1438916631</v>
      </c>
      <c r="Y22" s="159">
        <v>-149938985</v>
      </c>
      <c r="Z22" s="141">
        <v>-10.42</v>
      </c>
      <c r="AA22" s="157">
        <v>1430183669</v>
      </c>
    </row>
    <row r="23" spans="1:27" ht="12.75">
      <c r="A23" s="138" t="s">
        <v>92</v>
      </c>
      <c r="B23" s="136"/>
      <c r="C23" s="155">
        <v>1558850117</v>
      </c>
      <c r="D23" s="155"/>
      <c r="E23" s="156">
        <v>1535010234</v>
      </c>
      <c r="F23" s="60">
        <v>1592864001</v>
      </c>
      <c r="G23" s="60">
        <v>132597246</v>
      </c>
      <c r="H23" s="60">
        <v>136799337</v>
      </c>
      <c r="I23" s="60">
        <v>137959855</v>
      </c>
      <c r="J23" s="60">
        <v>407356438</v>
      </c>
      <c r="K23" s="60">
        <v>137494374</v>
      </c>
      <c r="L23" s="60">
        <v>145771424</v>
      </c>
      <c r="M23" s="60">
        <v>113127738</v>
      </c>
      <c r="N23" s="60">
        <v>396393536</v>
      </c>
      <c r="O23" s="60">
        <v>159686315</v>
      </c>
      <c r="P23" s="60">
        <v>124723068</v>
      </c>
      <c r="Q23" s="60">
        <v>134648241</v>
      </c>
      <c r="R23" s="60">
        <v>419057624</v>
      </c>
      <c r="S23" s="60">
        <v>147413469</v>
      </c>
      <c r="T23" s="60">
        <v>151693998</v>
      </c>
      <c r="U23" s="60">
        <v>175605746</v>
      </c>
      <c r="V23" s="60">
        <v>474713213</v>
      </c>
      <c r="W23" s="60">
        <v>1697520811</v>
      </c>
      <c r="X23" s="60">
        <v>1535010239</v>
      </c>
      <c r="Y23" s="60">
        <v>162510572</v>
      </c>
      <c r="Z23" s="140">
        <v>10.59</v>
      </c>
      <c r="AA23" s="155">
        <v>1592864001</v>
      </c>
    </row>
    <row r="24" spans="1:27" ht="12.75">
      <c r="A24" s="135" t="s">
        <v>93</v>
      </c>
      <c r="B24" s="142" t="s">
        <v>94</v>
      </c>
      <c r="C24" s="153">
        <v>220266377</v>
      </c>
      <c r="D24" s="153"/>
      <c r="E24" s="154">
        <v>240244067</v>
      </c>
      <c r="F24" s="100">
        <v>236750196</v>
      </c>
      <c r="G24" s="100">
        <v>14866104</v>
      </c>
      <c r="H24" s="100">
        <v>15715290</v>
      </c>
      <c r="I24" s="100">
        <v>14861835</v>
      </c>
      <c r="J24" s="100">
        <v>45443229</v>
      </c>
      <c r="K24" s="100">
        <v>17643965</v>
      </c>
      <c r="L24" s="100">
        <v>17804373</v>
      </c>
      <c r="M24" s="100">
        <v>16684824</v>
      </c>
      <c r="N24" s="100">
        <v>52133162</v>
      </c>
      <c r="O24" s="100">
        <v>16879108</v>
      </c>
      <c r="P24" s="100">
        <v>15835044</v>
      </c>
      <c r="Q24" s="100">
        <v>33302408</v>
      </c>
      <c r="R24" s="100">
        <v>66016560</v>
      </c>
      <c r="S24" s="100">
        <v>18844685</v>
      </c>
      <c r="T24" s="100">
        <v>16715372</v>
      </c>
      <c r="U24" s="100">
        <v>15537350</v>
      </c>
      <c r="V24" s="100">
        <v>51097407</v>
      </c>
      <c r="W24" s="100">
        <v>214690358</v>
      </c>
      <c r="X24" s="100">
        <v>240244067</v>
      </c>
      <c r="Y24" s="100">
        <v>-25553709</v>
      </c>
      <c r="Z24" s="137">
        <v>-10.64</v>
      </c>
      <c r="AA24" s="153">
        <v>236750196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32406501599</v>
      </c>
      <c r="D25" s="168">
        <f>+D5+D9+D15+D19+D24</f>
        <v>0</v>
      </c>
      <c r="E25" s="169">
        <f t="shared" si="4"/>
        <v>34736941958</v>
      </c>
      <c r="F25" s="73">
        <f t="shared" si="4"/>
        <v>35263986319</v>
      </c>
      <c r="G25" s="73">
        <f t="shared" si="4"/>
        <v>3402727127</v>
      </c>
      <c r="H25" s="73">
        <f t="shared" si="4"/>
        <v>2943362797</v>
      </c>
      <c r="I25" s="73">
        <f t="shared" si="4"/>
        <v>2266256099</v>
      </c>
      <c r="J25" s="73">
        <f t="shared" si="4"/>
        <v>8612346023</v>
      </c>
      <c r="K25" s="73">
        <f t="shared" si="4"/>
        <v>2498699581</v>
      </c>
      <c r="L25" s="73">
        <f t="shared" si="4"/>
        <v>2566769963</v>
      </c>
      <c r="M25" s="73">
        <f t="shared" si="4"/>
        <v>3665415875</v>
      </c>
      <c r="N25" s="73">
        <f t="shared" si="4"/>
        <v>8730885419</v>
      </c>
      <c r="O25" s="73">
        <f t="shared" si="4"/>
        <v>2416726523</v>
      </c>
      <c r="P25" s="73">
        <f t="shared" si="4"/>
        <v>2114919894</v>
      </c>
      <c r="Q25" s="73">
        <f t="shared" si="4"/>
        <v>3779761749</v>
      </c>
      <c r="R25" s="73">
        <f t="shared" si="4"/>
        <v>8311408166</v>
      </c>
      <c r="S25" s="73">
        <f t="shared" si="4"/>
        <v>2560533400</v>
      </c>
      <c r="T25" s="73">
        <f t="shared" si="4"/>
        <v>2701796827</v>
      </c>
      <c r="U25" s="73">
        <f t="shared" si="4"/>
        <v>2937322993</v>
      </c>
      <c r="V25" s="73">
        <f t="shared" si="4"/>
        <v>8199653220</v>
      </c>
      <c r="W25" s="73">
        <f t="shared" si="4"/>
        <v>33854292828</v>
      </c>
      <c r="X25" s="73">
        <f t="shared" si="4"/>
        <v>34736941964</v>
      </c>
      <c r="Y25" s="73">
        <f t="shared" si="4"/>
        <v>-882649136</v>
      </c>
      <c r="Z25" s="170">
        <f>+IF(X25&lt;&gt;0,+(Y25/X25)*100,0)</f>
        <v>-2.5409523294098335</v>
      </c>
      <c r="AA25" s="168">
        <f>+AA5+AA9+AA15+AA19+AA24</f>
        <v>35263986319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8137100838</v>
      </c>
      <c r="D28" s="153">
        <f>SUM(D29:D31)</f>
        <v>0</v>
      </c>
      <c r="E28" s="154">
        <f t="shared" si="5"/>
        <v>7563813464</v>
      </c>
      <c r="F28" s="100">
        <f t="shared" si="5"/>
        <v>7453950864</v>
      </c>
      <c r="G28" s="100">
        <f t="shared" si="5"/>
        <v>331727419</v>
      </c>
      <c r="H28" s="100">
        <f t="shared" si="5"/>
        <v>462904837</v>
      </c>
      <c r="I28" s="100">
        <f t="shared" si="5"/>
        <v>463030317</v>
      </c>
      <c r="J28" s="100">
        <f t="shared" si="5"/>
        <v>1257662573</v>
      </c>
      <c r="K28" s="100">
        <f t="shared" si="5"/>
        <v>631382727</v>
      </c>
      <c r="L28" s="100">
        <f t="shared" si="5"/>
        <v>434377514</v>
      </c>
      <c r="M28" s="100">
        <f t="shared" si="5"/>
        <v>598991880</v>
      </c>
      <c r="N28" s="100">
        <f t="shared" si="5"/>
        <v>1664752121</v>
      </c>
      <c r="O28" s="100">
        <f t="shared" si="5"/>
        <v>596713141</v>
      </c>
      <c r="P28" s="100">
        <f t="shared" si="5"/>
        <v>419023556</v>
      </c>
      <c r="Q28" s="100">
        <f t="shared" si="5"/>
        <v>781297277</v>
      </c>
      <c r="R28" s="100">
        <f t="shared" si="5"/>
        <v>1797033974</v>
      </c>
      <c r="S28" s="100">
        <f t="shared" si="5"/>
        <v>583198951</v>
      </c>
      <c r="T28" s="100">
        <f t="shared" si="5"/>
        <v>437142812</v>
      </c>
      <c r="U28" s="100">
        <f t="shared" si="5"/>
        <v>1397461089</v>
      </c>
      <c r="V28" s="100">
        <f t="shared" si="5"/>
        <v>2417802852</v>
      </c>
      <c r="W28" s="100">
        <f t="shared" si="5"/>
        <v>7137251520</v>
      </c>
      <c r="X28" s="100">
        <f t="shared" si="5"/>
        <v>7564013464</v>
      </c>
      <c r="Y28" s="100">
        <f t="shared" si="5"/>
        <v>-426761944</v>
      </c>
      <c r="Z28" s="137">
        <f>+IF(X28&lt;&gt;0,+(Y28/X28)*100,0)</f>
        <v>-5.642004023804578</v>
      </c>
      <c r="AA28" s="153">
        <f>SUM(AA29:AA31)</f>
        <v>7453950864</v>
      </c>
    </row>
    <row r="29" spans="1:27" ht="12.75">
      <c r="A29" s="138" t="s">
        <v>75</v>
      </c>
      <c r="B29" s="136"/>
      <c r="C29" s="155">
        <v>1402030702</v>
      </c>
      <c r="D29" s="155"/>
      <c r="E29" s="156">
        <v>1309036085</v>
      </c>
      <c r="F29" s="60">
        <v>1255142427</v>
      </c>
      <c r="G29" s="60">
        <v>54812948</v>
      </c>
      <c r="H29" s="60">
        <v>96351870</v>
      </c>
      <c r="I29" s="60">
        <v>70391181</v>
      </c>
      <c r="J29" s="60">
        <v>221555999</v>
      </c>
      <c r="K29" s="60">
        <v>104432051</v>
      </c>
      <c r="L29" s="60">
        <v>84548027</v>
      </c>
      <c r="M29" s="60">
        <v>82125572</v>
      </c>
      <c r="N29" s="60">
        <v>271105650</v>
      </c>
      <c r="O29" s="60">
        <v>77617330</v>
      </c>
      <c r="P29" s="60">
        <v>78632434</v>
      </c>
      <c r="Q29" s="60">
        <v>101357486</v>
      </c>
      <c r="R29" s="60">
        <v>257607250</v>
      </c>
      <c r="S29" s="60">
        <v>140869242</v>
      </c>
      <c r="T29" s="60">
        <v>94631842</v>
      </c>
      <c r="U29" s="60">
        <v>99540795</v>
      </c>
      <c r="V29" s="60">
        <v>335041879</v>
      </c>
      <c r="W29" s="60">
        <v>1085310778</v>
      </c>
      <c r="X29" s="60">
        <v>1309236086</v>
      </c>
      <c r="Y29" s="60">
        <v>-223925308</v>
      </c>
      <c r="Z29" s="140">
        <v>-17.1</v>
      </c>
      <c r="AA29" s="155">
        <v>1255142427</v>
      </c>
    </row>
    <row r="30" spans="1:27" ht="12.75">
      <c r="A30" s="138" t="s">
        <v>76</v>
      </c>
      <c r="B30" s="136"/>
      <c r="C30" s="157">
        <v>1431315394</v>
      </c>
      <c r="D30" s="157"/>
      <c r="E30" s="158">
        <v>1393161181</v>
      </c>
      <c r="F30" s="159">
        <v>2015437260</v>
      </c>
      <c r="G30" s="159">
        <v>46796230</v>
      </c>
      <c r="H30" s="159">
        <v>40803500</v>
      </c>
      <c r="I30" s="159">
        <v>41214789</v>
      </c>
      <c r="J30" s="159">
        <v>128814519</v>
      </c>
      <c r="K30" s="159">
        <v>137735678</v>
      </c>
      <c r="L30" s="159">
        <v>16409370</v>
      </c>
      <c r="M30" s="159">
        <v>149540932</v>
      </c>
      <c r="N30" s="159">
        <v>303685980</v>
      </c>
      <c r="O30" s="159">
        <v>227562029</v>
      </c>
      <c r="P30" s="159">
        <v>12102360</v>
      </c>
      <c r="Q30" s="159">
        <v>298223780</v>
      </c>
      <c r="R30" s="159">
        <v>537888169</v>
      </c>
      <c r="S30" s="159">
        <v>59517098</v>
      </c>
      <c r="T30" s="159">
        <v>52504269</v>
      </c>
      <c r="U30" s="159">
        <v>924063051</v>
      </c>
      <c r="V30" s="159">
        <v>1036084418</v>
      </c>
      <c r="W30" s="159">
        <v>2006473086</v>
      </c>
      <c r="X30" s="159">
        <v>5918413864</v>
      </c>
      <c r="Y30" s="159">
        <v>-3911940778</v>
      </c>
      <c r="Z30" s="141">
        <v>-66.1</v>
      </c>
      <c r="AA30" s="157">
        <v>2015437260</v>
      </c>
    </row>
    <row r="31" spans="1:27" ht="12.75">
      <c r="A31" s="138" t="s">
        <v>77</v>
      </c>
      <c r="B31" s="136"/>
      <c r="C31" s="155">
        <v>5303754742</v>
      </c>
      <c r="D31" s="155"/>
      <c r="E31" s="156">
        <v>4861616198</v>
      </c>
      <c r="F31" s="60">
        <v>4183371177</v>
      </c>
      <c r="G31" s="60">
        <v>230118241</v>
      </c>
      <c r="H31" s="60">
        <v>325749467</v>
      </c>
      <c r="I31" s="60">
        <v>351424347</v>
      </c>
      <c r="J31" s="60">
        <v>907292055</v>
      </c>
      <c r="K31" s="60">
        <v>389214998</v>
      </c>
      <c r="L31" s="60">
        <v>333420117</v>
      </c>
      <c r="M31" s="60">
        <v>367325376</v>
      </c>
      <c r="N31" s="60">
        <v>1089960491</v>
      </c>
      <c r="O31" s="60">
        <v>291533782</v>
      </c>
      <c r="P31" s="60">
        <v>328288762</v>
      </c>
      <c r="Q31" s="60">
        <v>381716011</v>
      </c>
      <c r="R31" s="60">
        <v>1001538555</v>
      </c>
      <c r="S31" s="60">
        <v>382812611</v>
      </c>
      <c r="T31" s="60">
        <v>290006701</v>
      </c>
      <c r="U31" s="60">
        <v>373857243</v>
      </c>
      <c r="V31" s="60">
        <v>1046676555</v>
      </c>
      <c r="W31" s="60">
        <v>4045467656</v>
      </c>
      <c r="X31" s="60">
        <v>336363514</v>
      </c>
      <c r="Y31" s="60">
        <v>3709104142</v>
      </c>
      <c r="Z31" s="140">
        <v>1102.71</v>
      </c>
      <c r="AA31" s="155">
        <v>4183371177</v>
      </c>
    </row>
    <row r="32" spans="1:27" ht="12.75">
      <c r="A32" s="135" t="s">
        <v>78</v>
      </c>
      <c r="B32" s="136"/>
      <c r="C32" s="153">
        <f aca="true" t="shared" si="6" ref="C32:Y32">SUM(C33:C37)</f>
        <v>4080186003</v>
      </c>
      <c r="D32" s="153">
        <f>SUM(D33:D37)</f>
        <v>0</v>
      </c>
      <c r="E32" s="154">
        <f t="shared" si="6"/>
        <v>4786871280</v>
      </c>
      <c r="F32" s="100">
        <f t="shared" si="6"/>
        <v>5536434303</v>
      </c>
      <c r="G32" s="100">
        <f t="shared" si="6"/>
        <v>265238919</v>
      </c>
      <c r="H32" s="100">
        <f t="shared" si="6"/>
        <v>380830707</v>
      </c>
      <c r="I32" s="100">
        <f t="shared" si="6"/>
        <v>345581220</v>
      </c>
      <c r="J32" s="100">
        <f t="shared" si="6"/>
        <v>991650846</v>
      </c>
      <c r="K32" s="100">
        <f t="shared" si="6"/>
        <v>411047095</v>
      </c>
      <c r="L32" s="100">
        <f t="shared" si="6"/>
        <v>358394620</v>
      </c>
      <c r="M32" s="100">
        <f t="shared" si="6"/>
        <v>354534798</v>
      </c>
      <c r="N32" s="100">
        <f t="shared" si="6"/>
        <v>1123976513</v>
      </c>
      <c r="O32" s="100">
        <f t="shared" si="6"/>
        <v>389099369</v>
      </c>
      <c r="P32" s="100">
        <f t="shared" si="6"/>
        <v>376652080</v>
      </c>
      <c r="Q32" s="100">
        <f t="shared" si="6"/>
        <v>175737808</v>
      </c>
      <c r="R32" s="100">
        <f t="shared" si="6"/>
        <v>941489257</v>
      </c>
      <c r="S32" s="100">
        <f t="shared" si="6"/>
        <v>451839067</v>
      </c>
      <c r="T32" s="100">
        <f t="shared" si="6"/>
        <v>422335446</v>
      </c>
      <c r="U32" s="100">
        <f t="shared" si="6"/>
        <v>571435055</v>
      </c>
      <c r="V32" s="100">
        <f t="shared" si="6"/>
        <v>1445609568</v>
      </c>
      <c r="W32" s="100">
        <f t="shared" si="6"/>
        <v>4502726184</v>
      </c>
      <c r="X32" s="100">
        <f t="shared" si="6"/>
        <v>4786871276</v>
      </c>
      <c r="Y32" s="100">
        <f t="shared" si="6"/>
        <v>-284145092</v>
      </c>
      <c r="Z32" s="137">
        <f>+IF(X32&lt;&gt;0,+(Y32/X32)*100,0)</f>
        <v>-5.935925067060442</v>
      </c>
      <c r="AA32" s="153">
        <f>SUM(AA33:AA37)</f>
        <v>5536434303</v>
      </c>
    </row>
    <row r="33" spans="1:27" ht="12.75">
      <c r="A33" s="138" t="s">
        <v>79</v>
      </c>
      <c r="B33" s="136"/>
      <c r="C33" s="155">
        <v>265824613</v>
      </c>
      <c r="D33" s="155"/>
      <c r="E33" s="156">
        <v>292802902</v>
      </c>
      <c r="F33" s="60">
        <v>346428561</v>
      </c>
      <c r="G33" s="60">
        <v>18554000</v>
      </c>
      <c r="H33" s="60">
        <v>21190572</v>
      </c>
      <c r="I33" s="60">
        <v>21534764</v>
      </c>
      <c r="J33" s="60">
        <v>61279336</v>
      </c>
      <c r="K33" s="60">
        <v>24883600</v>
      </c>
      <c r="L33" s="60">
        <v>23613277</v>
      </c>
      <c r="M33" s="60">
        <v>20820934</v>
      </c>
      <c r="N33" s="60">
        <v>69317811</v>
      </c>
      <c r="O33" s="60">
        <v>21396926</v>
      </c>
      <c r="P33" s="60">
        <v>22082701</v>
      </c>
      <c r="Q33" s="60">
        <v>-175397011</v>
      </c>
      <c r="R33" s="60">
        <v>-131917384</v>
      </c>
      <c r="S33" s="60">
        <v>90669622</v>
      </c>
      <c r="T33" s="60">
        <v>36982403</v>
      </c>
      <c r="U33" s="60">
        <v>37633821</v>
      </c>
      <c r="V33" s="60">
        <v>165285846</v>
      </c>
      <c r="W33" s="60">
        <v>163965609</v>
      </c>
      <c r="X33" s="60">
        <v>292802902</v>
      </c>
      <c r="Y33" s="60">
        <v>-128837293</v>
      </c>
      <c r="Z33" s="140">
        <v>-44</v>
      </c>
      <c r="AA33" s="155">
        <v>346428561</v>
      </c>
    </row>
    <row r="34" spans="1:27" ht="12.75">
      <c r="A34" s="138" t="s">
        <v>80</v>
      </c>
      <c r="B34" s="136"/>
      <c r="C34" s="155">
        <v>355842233</v>
      </c>
      <c r="D34" s="155"/>
      <c r="E34" s="156">
        <v>531376830</v>
      </c>
      <c r="F34" s="60">
        <v>518723758</v>
      </c>
      <c r="G34" s="60">
        <v>30865027</v>
      </c>
      <c r="H34" s="60">
        <v>33174223</v>
      </c>
      <c r="I34" s="60">
        <v>33215563</v>
      </c>
      <c r="J34" s="60">
        <v>97254813</v>
      </c>
      <c r="K34" s="60">
        <v>48759147</v>
      </c>
      <c r="L34" s="60">
        <v>42444347</v>
      </c>
      <c r="M34" s="60">
        <v>37525352</v>
      </c>
      <c r="N34" s="60">
        <v>128728846</v>
      </c>
      <c r="O34" s="60">
        <v>35799996</v>
      </c>
      <c r="P34" s="60">
        <v>40681213</v>
      </c>
      <c r="Q34" s="60">
        <v>34167120</v>
      </c>
      <c r="R34" s="60">
        <v>110648329</v>
      </c>
      <c r="S34" s="60">
        <v>44246709</v>
      </c>
      <c r="T34" s="60">
        <v>42221653</v>
      </c>
      <c r="U34" s="60">
        <v>61748983</v>
      </c>
      <c r="V34" s="60">
        <v>148217345</v>
      </c>
      <c r="W34" s="60">
        <v>484849333</v>
      </c>
      <c r="X34" s="60">
        <v>531376829</v>
      </c>
      <c r="Y34" s="60">
        <v>-46527496</v>
      </c>
      <c r="Z34" s="140">
        <v>-8.76</v>
      </c>
      <c r="AA34" s="155">
        <v>518723758</v>
      </c>
    </row>
    <row r="35" spans="1:27" ht="12.75">
      <c r="A35" s="138" t="s">
        <v>81</v>
      </c>
      <c r="B35" s="136"/>
      <c r="C35" s="155">
        <v>2312930228</v>
      </c>
      <c r="D35" s="155"/>
      <c r="E35" s="156">
        <v>2727743096</v>
      </c>
      <c r="F35" s="60">
        <v>3036451387</v>
      </c>
      <c r="G35" s="60">
        <v>153501317</v>
      </c>
      <c r="H35" s="60">
        <v>220028299</v>
      </c>
      <c r="I35" s="60">
        <v>193883802</v>
      </c>
      <c r="J35" s="60">
        <v>567413418</v>
      </c>
      <c r="K35" s="60">
        <v>233313540</v>
      </c>
      <c r="L35" s="60">
        <v>201238045</v>
      </c>
      <c r="M35" s="60">
        <v>209315403</v>
      </c>
      <c r="N35" s="60">
        <v>643866988</v>
      </c>
      <c r="O35" s="60">
        <v>215064667</v>
      </c>
      <c r="P35" s="60">
        <v>223589878</v>
      </c>
      <c r="Q35" s="60">
        <v>219751628</v>
      </c>
      <c r="R35" s="60">
        <v>658406173</v>
      </c>
      <c r="S35" s="60">
        <v>223161698</v>
      </c>
      <c r="T35" s="60">
        <v>233909426</v>
      </c>
      <c r="U35" s="60">
        <v>280406264</v>
      </c>
      <c r="V35" s="60">
        <v>737477388</v>
      </c>
      <c r="W35" s="60">
        <v>2607163967</v>
      </c>
      <c r="X35" s="60">
        <v>2727743094</v>
      </c>
      <c r="Y35" s="60">
        <v>-120579127</v>
      </c>
      <c r="Z35" s="140">
        <v>-4.42</v>
      </c>
      <c r="AA35" s="155">
        <v>3036451387</v>
      </c>
    </row>
    <row r="36" spans="1:27" ht="12.75">
      <c r="A36" s="138" t="s">
        <v>82</v>
      </c>
      <c r="B36" s="136"/>
      <c r="C36" s="155">
        <v>561138051</v>
      </c>
      <c r="D36" s="155"/>
      <c r="E36" s="156">
        <v>538580243</v>
      </c>
      <c r="F36" s="60">
        <v>882252369</v>
      </c>
      <c r="G36" s="60">
        <v>15217762</v>
      </c>
      <c r="H36" s="60">
        <v>59360675</v>
      </c>
      <c r="I36" s="60">
        <v>49860185</v>
      </c>
      <c r="J36" s="60">
        <v>124438622</v>
      </c>
      <c r="K36" s="60">
        <v>46443795</v>
      </c>
      <c r="L36" s="60">
        <v>39624087</v>
      </c>
      <c r="M36" s="60">
        <v>36664064</v>
      </c>
      <c r="N36" s="60">
        <v>122731946</v>
      </c>
      <c r="O36" s="60">
        <v>63857945</v>
      </c>
      <c r="P36" s="60">
        <v>36801613</v>
      </c>
      <c r="Q36" s="60">
        <v>35878173</v>
      </c>
      <c r="R36" s="60">
        <v>136537731</v>
      </c>
      <c r="S36" s="60">
        <v>39648163</v>
      </c>
      <c r="T36" s="60">
        <v>54352762</v>
      </c>
      <c r="U36" s="60">
        <v>100662687</v>
      </c>
      <c r="V36" s="60">
        <v>194663612</v>
      </c>
      <c r="W36" s="60">
        <v>578371911</v>
      </c>
      <c r="X36" s="60">
        <v>538580242</v>
      </c>
      <c r="Y36" s="60">
        <v>39791669</v>
      </c>
      <c r="Z36" s="140">
        <v>7.39</v>
      </c>
      <c r="AA36" s="155">
        <v>882252369</v>
      </c>
    </row>
    <row r="37" spans="1:27" ht="12.75">
      <c r="A37" s="138" t="s">
        <v>83</v>
      </c>
      <c r="B37" s="136"/>
      <c r="C37" s="157">
        <v>584450878</v>
      </c>
      <c r="D37" s="157"/>
      <c r="E37" s="158">
        <v>696368209</v>
      </c>
      <c r="F37" s="159">
        <v>752578228</v>
      </c>
      <c r="G37" s="159">
        <v>47100813</v>
      </c>
      <c r="H37" s="159">
        <v>47076938</v>
      </c>
      <c r="I37" s="159">
        <v>47086906</v>
      </c>
      <c r="J37" s="159">
        <v>141264657</v>
      </c>
      <c r="K37" s="159">
        <v>57647013</v>
      </c>
      <c r="L37" s="159">
        <v>51474864</v>
      </c>
      <c r="M37" s="159">
        <v>50209045</v>
      </c>
      <c r="N37" s="159">
        <v>159330922</v>
      </c>
      <c r="O37" s="159">
        <v>52979835</v>
      </c>
      <c r="P37" s="159">
        <v>53496675</v>
      </c>
      <c r="Q37" s="159">
        <v>61337898</v>
      </c>
      <c r="R37" s="159">
        <v>167814408</v>
      </c>
      <c r="S37" s="159">
        <v>54112875</v>
      </c>
      <c r="T37" s="159">
        <v>54869202</v>
      </c>
      <c r="U37" s="159">
        <v>90983300</v>
      </c>
      <c r="V37" s="159">
        <v>199965377</v>
      </c>
      <c r="W37" s="159">
        <v>668375364</v>
      </c>
      <c r="X37" s="159">
        <v>696368209</v>
      </c>
      <c r="Y37" s="159">
        <v>-27992845</v>
      </c>
      <c r="Z37" s="141">
        <v>-4.02</v>
      </c>
      <c r="AA37" s="157">
        <v>752578228</v>
      </c>
    </row>
    <row r="38" spans="1:27" ht="12.75">
      <c r="A38" s="135" t="s">
        <v>84</v>
      </c>
      <c r="B38" s="142"/>
      <c r="C38" s="153">
        <f aca="true" t="shared" si="7" ref="C38:Y38">SUM(C39:C41)</f>
        <v>3013691290</v>
      </c>
      <c r="D38" s="153">
        <f>SUM(D39:D41)</f>
        <v>0</v>
      </c>
      <c r="E38" s="154">
        <f t="shared" si="7"/>
        <v>3295899229</v>
      </c>
      <c r="F38" s="100">
        <f t="shared" si="7"/>
        <v>3015343046</v>
      </c>
      <c r="G38" s="100">
        <f t="shared" si="7"/>
        <v>177723129</v>
      </c>
      <c r="H38" s="100">
        <f t="shared" si="7"/>
        <v>214700393</v>
      </c>
      <c r="I38" s="100">
        <f t="shared" si="7"/>
        <v>218263586</v>
      </c>
      <c r="J38" s="100">
        <f t="shared" si="7"/>
        <v>610687108</v>
      </c>
      <c r="K38" s="100">
        <f t="shared" si="7"/>
        <v>281980575</v>
      </c>
      <c r="L38" s="100">
        <f t="shared" si="7"/>
        <v>285762566</v>
      </c>
      <c r="M38" s="100">
        <f t="shared" si="7"/>
        <v>252418089</v>
      </c>
      <c r="N38" s="100">
        <f t="shared" si="7"/>
        <v>820161230</v>
      </c>
      <c r="O38" s="100">
        <f t="shared" si="7"/>
        <v>217046369</v>
      </c>
      <c r="P38" s="100">
        <f t="shared" si="7"/>
        <v>256875933</v>
      </c>
      <c r="Q38" s="100">
        <f t="shared" si="7"/>
        <v>241088715</v>
      </c>
      <c r="R38" s="100">
        <f t="shared" si="7"/>
        <v>715011017</v>
      </c>
      <c r="S38" s="100">
        <f t="shared" si="7"/>
        <v>275935359</v>
      </c>
      <c r="T38" s="100">
        <f t="shared" si="7"/>
        <v>267008497</v>
      </c>
      <c r="U38" s="100">
        <f t="shared" si="7"/>
        <v>381806738</v>
      </c>
      <c r="V38" s="100">
        <f t="shared" si="7"/>
        <v>924750594</v>
      </c>
      <c r="W38" s="100">
        <f t="shared" si="7"/>
        <v>3070609949</v>
      </c>
      <c r="X38" s="100">
        <f t="shared" si="7"/>
        <v>3295451228</v>
      </c>
      <c r="Y38" s="100">
        <f t="shared" si="7"/>
        <v>-224841279</v>
      </c>
      <c r="Z38" s="137">
        <f>+IF(X38&lt;&gt;0,+(Y38/X38)*100,0)</f>
        <v>-6.822776713841872</v>
      </c>
      <c r="AA38" s="153">
        <f>SUM(AA39:AA41)</f>
        <v>3015343046</v>
      </c>
    </row>
    <row r="39" spans="1:27" ht="12.75">
      <c r="A39" s="138" t="s">
        <v>85</v>
      </c>
      <c r="B39" s="136"/>
      <c r="C39" s="155">
        <v>907294244</v>
      </c>
      <c r="D39" s="155"/>
      <c r="E39" s="156">
        <v>1041263964</v>
      </c>
      <c r="F39" s="60">
        <v>1021058549</v>
      </c>
      <c r="G39" s="60">
        <v>63537755</v>
      </c>
      <c r="H39" s="60">
        <v>85381996</v>
      </c>
      <c r="I39" s="60">
        <v>81048256</v>
      </c>
      <c r="J39" s="60">
        <v>229968007</v>
      </c>
      <c r="K39" s="60">
        <v>92230609</v>
      </c>
      <c r="L39" s="60">
        <v>79525245</v>
      </c>
      <c r="M39" s="60">
        <v>74807054</v>
      </c>
      <c r="N39" s="60">
        <v>246562908</v>
      </c>
      <c r="O39" s="60">
        <v>87624761</v>
      </c>
      <c r="P39" s="60">
        <v>68678546</v>
      </c>
      <c r="Q39" s="60">
        <v>58802556</v>
      </c>
      <c r="R39" s="60">
        <v>215105863</v>
      </c>
      <c r="S39" s="60">
        <v>85973608</v>
      </c>
      <c r="T39" s="60">
        <v>71963609</v>
      </c>
      <c r="U39" s="60">
        <v>80972962</v>
      </c>
      <c r="V39" s="60">
        <v>238910179</v>
      </c>
      <c r="W39" s="60">
        <v>930546957</v>
      </c>
      <c r="X39" s="60">
        <v>1041265962</v>
      </c>
      <c r="Y39" s="60">
        <v>-110719005</v>
      </c>
      <c r="Z39" s="140">
        <v>-10.63</v>
      </c>
      <c r="AA39" s="155">
        <v>1021058549</v>
      </c>
    </row>
    <row r="40" spans="1:27" ht="12.75">
      <c r="A40" s="138" t="s">
        <v>86</v>
      </c>
      <c r="B40" s="136"/>
      <c r="C40" s="155">
        <v>1961034892</v>
      </c>
      <c r="D40" s="155"/>
      <c r="E40" s="156">
        <v>2083063454</v>
      </c>
      <c r="F40" s="60">
        <v>1818478774</v>
      </c>
      <c r="G40" s="60">
        <v>105846116</v>
      </c>
      <c r="H40" s="60">
        <v>119462733</v>
      </c>
      <c r="I40" s="60">
        <v>126024583</v>
      </c>
      <c r="J40" s="60">
        <v>351333432</v>
      </c>
      <c r="K40" s="60">
        <v>174611978</v>
      </c>
      <c r="L40" s="60">
        <v>191723762</v>
      </c>
      <c r="M40" s="60">
        <v>167296714</v>
      </c>
      <c r="N40" s="60">
        <v>533632454</v>
      </c>
      <c r="O40" s="60">
        <v>118210879</v>
      </c>
      <c r="P40" s="60">
        <v>168558014</v>
      </c>
      <c r="Q40" s="60">
        <v>171901579</v>
      </c>
      <c r="R40" s="60">
        <v>458670472</v>
      </c>
      <c r="S40" s="60">
        <v>177814705</v>
      </c>
      <c r="T40" s="60">
        <v>181509965</v>
      </c>
      <c r="U40" s="60">
        <v>270701004</v>
      </c>
      <c r="V40" s="60">
        <v>630025674</v>
      </c>
      <c r="W40" s="60">
        <v>1973662032</v>
      </c>
      <c r="X40" s="60">
        <v>2083063456</v>
      </c>
      <c r="Y40" s="60">
        <v>-109401424</v>
      </c>
      <c r="Z40" s="140">
        <v>-5.25</v>
      </c>
      <c r="AA40" s="155">
        <v>1818478774</v>
      </c>
    </row>
    <row r="41" spans="1:27" ht="12.75">
      <c r="A41" s="138" t="s">
        <v>87</v>
      </c>
      <c r="B41" s="136"/>
      <c r="C41" s="155">
        <v>145362154</v>
      </c>
      <c r="D41" s="155"/>
      <c r="E41" s="156">
        <v>171571811</v>
      </c>
      <c r="F41" s="60">
        <v>175805723</v>
      </c>
      <c r="G41" s="60">
        <v>8339258</v>
      </c>
      <c r="H41" s="60">
        <v>9855664</v>
      </c>
      <c r="I41" s="60">
        <v>11190747</v>
      </c>
      <c r="J41" s="60">
        <v>29385669</v>
      </c>
      <c r="K41" s="60">
        <v>15137988</v>
      </c>
      <c r="L41" s="60">
        <v>14513559</v>
      </c>
      <c r="M41" s="60">
        <v>10314321</v>
      </c>
      <c r="N41" s="60">
        <v>39965868</v>
      </c>
      <c r="O41" s="60">
        <v>11210729</v>
      </c>
      <c r="P41" s="60">
        <v>19639373</v>
      </c>
      <c r="Q41" s="60">
        <v>10384580</v>
      </c>
      <c r="R41" s="60">
        <v>41234682</v>
      </c>
      <c r="S41" s="60">
        <v>12147046</v>
      </c>
      <c r="T41" s="60">
        <v>13534923</v>
      </c>
      <c r="U41" s="60">
        <v>30132772</v>
      </c>
      <c r="V41" s="60">
        <v>55814741</v>
      </c>
      <c r="W41" s="60">
        <v>166400960</v>
      </c>
      <c r="X41" s="60">
        <v>171121810</v>
      </c>
      <c r="Y41" s="60">
        <v>-4720850</v>
      </c>
      <c r="Z41" s="140">
        <v>-2.76</v>
      </c>
      <c r="AA41" s="155">
        <v>175805723</v>
      </c>
    </row>
    <row r="42" spans="1:27" ht="12.75">
      <c r="A42" s="135" t="s">
        <v>88</v>
      </c>
      <c r="B42" s="142"/>
      <c r="C42" s="153">
        <f aca="true" t="shared" si="8" ref="C42:Y42">SUM(C43:C46)</f>
        <v>14563778371</v>
      </c>
      <c r="D42" s="153">
        <f>SUM(D43:D46)</f>
        <v>0</v>
      </c>
      <c r="E42" s="154">
        <f t="shared" si="8"/>
        <v>16588650354</v>
      </c>
      <c r="F42" s="100">
        <f t="shared" si="8"/>
        <v>16744749284</v>
      </c>
      <c r="G42" s="100">
        <f t="shared" si="8"/>
        <v>478527447</v>
      </c>
      <c r="H42" s="100">
        <f t="shared" si="8"/>
        <v>2727540433</v>
      </c>
      <c r="I42" s="100">
        <f t="shared" si="8"/>
        <v>1658183644</v>
      </c>
      <c r="J42" s="100">
        <f t="shared" si="8"/>
        <v>4864251524</v>
      </c>
      <c r="K42" s="100">
        <f t="shared" si="8"/>
        <v>1344668631</v>
      </c>
      <c r="L42" s="100">
        <f t="shared" si="8"/>
        <v>1303235501</v>
      </c>
      <c r="M42" s="100">
        <f t="shared" si="8"/>
        <v>1253575784</v>
      </c>
      <c r="N42" s="100">
        <f t="shared" si="8"/>
        <v>3901479916</v>
      </c>
      <c r="O42" s="100">
        <f t="shared" si="8"/>
        <v>1181651224</v>
      </c>
      <c r="P42" s="100">
        <f t="shared" si="8"/>
        <v>1306514999</v>
      </c>
      <c r="Q42" s="100">
        <f t="shared" si="8"/>
        <v>1212765933</v>
      </c>
      <c r="R42" s="100">
        <f t="shared" si="8"/>
        <v>3700932156</v>
      </c>
      <c r="S42" s="100">
        <f t="shared" si="8"/>
        <v>1097393136</v>
      </c>
      <c r="T42" s="100">
        <f t="shared" si="8"/>
        <v>335226874</v>
      </c>
      <c r="U42" s="100">
        <f t="shared" si="8"/>
        <v>2642450182</v>
      </c>
      <c r="V42" s="100">
        <f t="shared" si="8"/>
        <v>4075070192</v>
      </c>
      <c r="W42" s="100">
        <f t="shared" si="8"/>
        <v>16541733788</v>
      </c>
      <c r="X42" s="100">
        <f t="shared" si="8"/>
        <v>16588898348</v>
      </c>
      <c r="Y42" s="100">
        <f t="shared" si="8"/>
        <v>-47164560</v>
      </c>
      <c r="Z42" s="137">
        <f>+IF(X42&lt;&gt;0,+(Y42/X42)*100,0)</f>
        <v>-0.28431399729257056</v>
      </c>
      <c r="AA42" s="153">
        <f>SUM(AA43:AA46)</f>
        <v>16744749284</v>
      </c>
    </row>
    <row r="43" spans="1:27" ht="12.75">
      <c r="A43" s="138" t="s">
        <v>89</v>
      </c>
      <c r="B43" s="136"/>
      <c r="C43" s="155">
        <v>10054517822</v>
      </c>
      <c r="D43" s="155"/>
      <c r="E43" s="156">
        <v>10963042635</v>
      </c>
      <c r="F43" s="60">
        <v>11130325348</v>
      </c>
      <c r="G43" s="60">
        <v>177367441</v>
      </c>
      <c r="H43" s="60">
        <v>2294759503</v>
      </c>
      <c r="I43" s="60">
        <v>1229099708</v>
      </c>
      <c r="J43" s="60">
        <v>3701226652</v>
      </c>
      <c r="K43" s="60">
        <v>844396887</v>
      </c>
      <c r="L43" s="60">
        <v>845771478</v>
      </c>
      <c r="M43" s="60">
        <v>801901508</v>
      </c>
      <c r="N43" s="60">
        <v>2492069873</v>
      </c>
      <c r="O43" s="60">
        <v>742394084</v>
      </c>
      <c r="P43" s="60">
        <v>831318644</v>
      </c>
      <c r="Q43" s="60">
        <v>772220408</v>
      </c>
      <c r="R43" s="60">
        <v>2345933136</v>
      </c>
      <c r="S43" s="60">
        <v>815258295</v>
      </c>
      <c r="T43" s="60">
        <v>-135017616</v>
      </c>
      <c r="U43" s="60">
        <v>1769213970</v>
      </c>
      <c r="V43" s="60">
        <v>2449454649</v>
      </c>
      <c r="W43" s="60">
        <v>10988684310</v>
      </c>
      <c r="X43" s="60">
        <v>10963042634</v>
      </c>
      <c r="Y43" s="60">
        <v>25641676</v>
      </c>
      <c r="Z43" s="140">
        <v>0.23</v>
      </c>
      <c r="AA43" s="155">
        <v>11130325348</v>
      </c>
    </row>
    <row r="44" spans="1:27" ht="12.75">
      <c r="A44" s="138" t="s">
        <v>90</v>
      </c>
      <c r="B44" s="136"/>
      <c r="C44" s="155">
        <v>2343614561</v>
      </c>
      <c r="D44" s="155"/>
      <c r="E44" s="156">
        <v>3568805570</v>
      </c>
      <c r="F44" s="60">
        <v>3569890406</v>
      </c>
      <c r="G44" s="60">
        <v>232831701</v>
      </c>
      <c r="H44" s="60">
        <v>300682319</v>
      </c>
      <c r="I44" s="60">
        <v>316359382</v>
      </c>
      <c r="J44" s="60">
        <v>849873402</v>
      </c>
      <c r="K44" s="60">
        <v>314935701</v>
      </c>
      <c r="L44" s="60">
        <v>311578836</v>
      </c>
      <c r="M44" s="60">
        <v>309222456</v>
      </c>
      <c r="N44" s="60">
        <v>935736993</v>
      </c>
      <c r="O44" s="60">
        <v>307547105</v>
      </c>
      <c r="P44" s="60">
        <v>317628600</v>
      </c>
      <c r="Q44" s="60">
        <v>299350815</v>
      </c>
      <c r="R44" s="60">
        <v>924526520</v>
      </c>
      <c r="S44" s="60">
        <v>139165243</v>
      </c>
      <c r="T44" s="60">
        <v>305718811</v>
      </c>
      <c r="U44" s="60">
        <v>584866701</v>
      </c>
      <c r="V44" s="60">
        <v>1029750755</v>
      </c>
      <c r="W44" s="60">
        <v>3739887670</v>
      </c>
      <c r="X44" s="60">
        <v>3567983571</v>
      </c>
      <c r="Y44" s="60">
        <v>171904099</v>
      </c>
      <c r="Z44" s="140">
        <v>4.82</v>
      </c>
      <c r="AA44" s="155">
        <v>3569890406</v>
      </c>
    </row>
    <row r="45" spans="1:27" ht="12.75">
      <c r="A45" s="138" t="s">
        <v>91</v>
      </c>
      <c r="B45" s="136"/>
      <c r="C45" s="157">
        <v>789618854</v>
      </c>
      <c r="D45" s="157"/>
      <c r="E45" s="158">
        <v>828742506</v>
      </c>
      <c r="F45" s="159">
        <v>814826957</v>
      </c>
      <c r="G45" s="159">
        <v>35070268</v>
      </c>
      <c r="H45" s="159">
        <v>53402387</v>
      </c>
      <c r="I45" s="159">
        <v>50694199</v>
      </c>
      <c r="J45" s="159">
        <v>139166854</v>
      </c>
      <c r="K45" s="159">
        <v>62766790</v>
      </c>
      <c r="L45" s="159">
        <v>50998813</v>
      </c>
      <c r="M45" s="159">
        <v>44869261</v>
      </c>
      <c r="N45" s="159">
        <v>158634864</v>
      </c>
      <c r="O45" s="159">
        <v>55058879</v>
      </c>
      <c r="P45" s="159">
        <v>50691012</v>
      </c>
      <c r="Q45" s="159">
        <v>48922716</v>
      </c>
      <c r="R45" s="159">
        <v>154672607</v>
      </c>
      <c r="S45" s="159">
        <v>51544742</v>
      </c>
      <c r="T45" s="159">
        <v>53456665</v>
      </c>
      <c r="U45" s="159">
        <v>60840542</v>
      </c>
      <c r="V45" s="159">
        <v>165841949</v>
      </c>
      <c r="W45" s="159">
        <v>618316274</v>
      </c>
      <c r="X45" s="159">
        <v>829562502</v>
      </c>
      <c r="Y45" s="159">
        <v>-211246228</v>
      </c>
      <c r="Z45" s="141">
        <v>-25.46</v>
      </c>
      <c r="AA45" s="157">
        <v>814826957</v>
      </c>
    </row>
    <row r="46" spans="1:27" ht="12.75">
      <c r="A46" s="138" t="s">
        <v>92</v>
      </c>
      <c r="B46" s="136"/>
      <c r="C46" s="155">
        <v>1376027134</v>
      </c>
      <c r="D46" s="155"/>
      <c r="E46" s="156">
        <v>1228059643</v>
      </c>
      <c r="F46" s="60">
        <v>1229706573</v>
      </c>
      <c r="G46" s="60">
        <v>33258037</v>
      </c>
      <c r="H46" s="60">
        <v>78696224</v>
      </c>
      <c r="I46" s="60">
        <v>62030355</v>
      </c>
      <c r="J46" s="60">
        <v>173984616</v>
      </c>
      <c r="K46" s="60">
        <v>122569253</v>
      </c>
      <c r="L46" s="60">
        <v>94886374</v>
      </c>
      <c r="M46" s="60">
        <v>97582559</v>
      </c>
      <c r="N46" s="60">
        <v>315038186</v>
      </c>
      <c r="O46" s="60">
        <v>76651156</v>
      </c>
      <c r="P46" s="60">
        <v>106876743</v>
      </c>
      <c r="Q46" s="60">
        <v>92271994</v>
      </c>
      <c r="R46" s="60">
        <v>275799893</v>
      </c>
      <c r="S46" s="60">
        <v>91424856</v>
      </c>
      <c r="T46" s="60">
        <v>111069014</v>
      </c>
      <c r="U46" s="60">
        <v>227528969</v>
      </c>
      <c r="V46" s="60">
        <v>430022839</v>
      </c>
      <c r="W46" s="60">
        <v>1194845534</v>
      </c>
      <c r="X46" s="60">
        <v>1228309641</v>
      </c>
      <c r="Y46" s="60">
        <v>-33464107</v>
      </c>
      <c r="Z46" s="140">
        <v>-2.72</v>
      </c>
      <c r="AA46" s="155">
        <v>1229706573</v>
      </c>
    </row>
    <row r="47" spans="1:27" ht="12.75">
      <c r="A47" s="135" t="s">
        <v>93</v>
      </c>
      <c r="B47" s="142" t="s">
        <v>94</v>
      </c>
      <c r="C47" s="153">
        <v>173267633</v>
      </c>
      <c r="D47" s="153"/>
      <c r="E47" s="154">
        <v>182277477</v>
      </c>
      <c r="F47" s="100">
        <v>180387784</v>
      </c>
      <c r="G47" s="100">
        <v>7553266</v>
      </c>
      <c r="H47" s="100">
        <v>10785639</v>
      </c>
      <c r="I47" s="100">
        <v>13887676</v>
      </c>
      <c r="J47" s="100">
        <v>32226581</v>
      </c>
      <c r="K47" s="100">
        <v>12120193</v>
      </c>
      <c r="L47" s="100">
        <v>12039455</v>
      </c>
      <c r="M47" s="100">
        <v>11222600</v>
      </c>
      <c r="N47" s="100">
        <v>35382248</v>
      </c>
      <c r="O47" s="100">
        <v>12437374</v>
      </c>
      <c r="P47" s="100">
        <v>11687800</v>
      </c>
      <c r="Q47" s="100">
        <v>12213864</v>
      </c>
      <c r="R47" s="100">
        <v>36339038</v>
      </c>
      <c r="S47" s="100">
        <v>11499710</v>
      </c>
      <c r="T47" s="100">
        <v>10530712</v>
      </c>
      <c r="U47" s="100">
        <v>16460007</v>
      </c>
      <c r="V47" s="100">
        <v>38490429</v>
      </c>
      <c r="W47" s="100">
        <v>142438296</v>
      </c>
      <c r="X47" s="100">
        <v>182277474</v>
      </c>
      <c r="Y47" s="100">
        <v>-39839178</v>
      </c>
      <c r="Z47" s="137">
        <v>-21.86</v>
      </c>
      <c r="AA47" s="153">
        <v>180387784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29968024135</v>
      </c>
      <c r="D48" s="168">
        <f>+D28+D32+D38+D42+D47</f>
        <v>0</v>
      </c>
      <c r="E48" s="169">
        <f t="shared" si="9"/>
        <v>32417511804</v>
      </c>
      <c r="F48" s="73">
        <f t="shared" si="9"/>
        <v>32930865281</v>
      </c>
      <c r="G48" s="73">
        <f t="shared" si="9"/>
        <v>1260770180</v>
      </c>
      <c r="H48" s="73">
        <f t="shared" si="9"/>
        <v>3796762009</v>
      </c>
      <c r="I48" s="73">
        <f t="shared" si="9"/>
        <v>2698946443</v>
      </c>
      <c r="J48" s="73">
        <f t="shared" si="9"/>
        <v>7756478632</v>
      </c>
      <c r="K48" s="73">
        <f t="shared" si="9"/>
        <v>2681199221</v>
      </c>
      <c r="L48" s="73">
        <f t="shared" si="9"/>
        <v>2393809656</v>
      </c>
      <c r="M48" s="73">
        <f t="shared" si="9"/>
        <v>2470743151</v>
      </c>
      <c r="N48" s="73">
        <f t="shared" si="9"/>
        <v>7545752028</v>
      </c>
      <c r="O48" s="73">
        <f t="shared" si="9"/>
        <v>2396947477</v>
      </c>
      <c r="P48" s="73">
        <f t="shared" si="9"/>
        <v>2370754368</v>
      </c>
      <c r="Q48" s="73">
        <f t="shared" si="9"/>
        <v>2423103597</v>
      </c>
      <c r="R48" s="73">
        <f t="shared" si="9"/>
        <v>7190805442</v>
      </c>
      <c r="S48" s="73">
        <f t="shared" si="9"/>
        <v>2419866223</v>
      </c>
      <c r="T48" s="73">
        <f t="shared" si="9"/>
        <v>1472244341</v>
      </c>
      <c r="U48" s="73">
        <f t="shared" si="9"/>
        <v>5009613071</v>
      </c>
      <c r="V48" s="73">
        <f t="shared" si="9"/>
        <v>8901723635</v>
      </c>
      <c r="W48" s="73">
        <f t="shared" si="9"/>
        <v>31394759737</v>
      </c>
      <c r="X48" s="73">
        <f t="shared" si="9"/>
        <v>32417511790</v>
      </c>
      <c r="Y48" s="73">
        <f t="shared" si="9"/>
        <v>-1022752053</v>
      </c>
      <c r="Z48" s="170">
        <f>+IF(X48&lt;&gt;0,+(Y48/X48)*100,0)</f>
        <v>-3.15493693539889</v>
      </c>
      <c r="AA48" s="168">
        <f>+AA28+AA32+AA38+AA42+AA47</f>
        <v>32930865281</v>
      </c>
    </row>
    <row r="49" spans="1:27" ht="12.75">
      <c r="A49" s="148" t="s">
        <v>49</v>
      </c>
      <c r="B49" s="149"/>
      <c r="C49" s="171">
        <f aca="true" t="shared" si="10" ref="C49:Y49">+C25-C48</f>
        <v>2438477464</v>
      </c>
      <c r="D49" s="171">
        <f>+D25-D48</f>
        <v>0</v>
      </c>
      <c r="E49" s="172">
        <f t="shared" si="10"/>
        <v>2319430154</v>
      </c>
      <c r="F49" s="173">
        <f t="shared" si="10"/>
        <v>2333121038</v>
      </c>
      <c r="G49" s="173">
        <f t="shared" si="10"/>
        <v>2141956947</v>
      </c>
      <c r="H49" s="173">
        <f t="shared" si="10"/>
        <v>-853399212</v>
      </c>
      <c r="I49" s="173">
        <f t="shared" si="10"/>
        <v>-432690344</v>
      </c>
      <c r="J49" s="173">
        <f t="shared" si="10"/>
        <v>855867391</v>
      </c>
      <c r="K49" s="173">
        <f t="shared" si="10"/>
        <v>-182499640</v>
      </c>
      <c r="L49" s="173">
        <f t="shared" si="10"/>
        <v>172960307</v>
      </c>
      <c r="M49" s="173">
        <f t="shared" si="10"/>
        <v>1194672724</v>
      </c>
      <c r="N49" s="173">
        <f t="shared" si="10"/>
        <v>1185133391</v>
      </c>
      <c r="O49" s="173">
        <f t="shared" si="10"/>
        <v>19779046</v>
      </c>
      <c r="P49" s="173">
        <f t="shared" si="10"/>
        <v>-255834474</v>
      </c>
      <c r="Q49" s="173">
        <f t="shared" si="10"/>
        <v>1356658152</v>
      </c>
      <c r="R49" s="173">
        <f t="shared" si="10"/>
        <v>1120602724</v>
      </c>
      <c r="S49" s="173">
        <f t="shared" si="10"/>
        <v>140667177</v>
      </c>
      <c r="T49" s="173">
        <f t="shared" si="10"/>
        <v>1229552486</v>
      </c>
      <c r="U49" s="173">
        <f t="shared" si="10"/>
        <v>-2072290078</v>
      </c>
      <c r="V49" s="173">
        <f t="shared" si="10"/>
        <v>-702070415</v>
      </c>
      <c r="W49" s="173">
        <f t="shared" si="10"/>
        <v>2459533091</v>
      </c>
      <c r="X49" s="173">
        <f>IF(F25=F48,0,X25-X48)</f>
        <v>2319430174</v>
      </c>
      <c r="Y49" s="173">
        <f t="shared" si="10"/>
        <v>140102917</v>
      </c>
      <c r="Z49" s="174">
        <f>+IF(X49&lt;&gt;0,+(Y49/X49)*100,0)</f>
        <v>6.04040244757116</v>
      </c>
      <c r="AA49" s="171">
        <f>+AA25-AA48</f>
        <v>2333121038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6761346762</v>
      </c>
      <c r="D5" s="155">
        <v>0</v>
      </c>
      <c r="E5" s="156">
        <v>6980635978</v>
      </c>
      <c r="F5" s="60">
        <v>7065502389</v>
      </c>
      <c r="G5" s="60">
        <v>575471876</v>
      </c>
      <c r="H5" s="60">
        <v>606388753</v>
      </c>
      <c r="I5" s="60">
        <v>557859578</v>
      </c>
      <c r="J5" s="60">
        <v>1739720207</v>
      </c>
      <c r="K5" s="60">
        <v>609593721</v>
      </c>
      <c r="L5" s="60">
        <v>579209878</v>
      </c>
      <c r="M5" s="60">
        <v>445922033</v>
      </c>
      <c r="N5" s="60">
        <v>1634725632</v>
      </c>
      <c r="O5" s="60">
        <v>669773533</v>
      </c>
      <c r="P5" s="60">
        <v>499233457</v>
      </c>
      <c r="Q5" s="60">
        <v>616706772</v>
      </c>
      <c r="R5" s="60">
        <v>1785713762</v>
      </c>
      <c r="S5" s="60">
        <v>676393078</v>
      </c>
      <c r="T5" s="60">
        <v>627142936</v>
      </c>
      <c r="U5" s="60">
        <v>621195990</v>
      </c>
      <c r="V5" s="60">
        <v>1924732004</v>
      </c>
      <c r="W5" s="60">
        <v>7084891605</v>
      </c>
      <c r="X5" s="60">
        <v>6980635981</v>
      </c>
      <c r="Y5" s="60">
        <v>104255624</v>
      </c>
      <c r="Z5" s="140">
        <v>1.49</v>
      </c>
      <c r="AA5" s="155">
        <v>7065502389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10825186848</v>
      </c>
      <c r="D7" s="155">
        <v>0</v>
      </c>
      <c r="E7" s="156">
        <v>11928316030</v>
      </c>
      <c r="F7" s="60">
        <v>11987567378</v>
      </c>
      <c r="G7" s="60">
        <v>1140545546</v>
      </c>
      <c r="H7" s="60">
        <v>1130761624</v>
      </c>
      <c r="I7" s="60">
        <v>880015395</v>
      </c>
      <c r="J7" s="60">
        <v>3151322565</v>
      </c>
      <c r="K7" s="60">
        <v>932517402</v>
      </c>
      <c r="L7" s="60">
        <v>1000099467</v>
      </c>
      <c r="M7" s="60">
        <v>908165372</v>
      </c>
      <c r="N7" s="60">
        <v>2840782241</v>
      </c>
      <c r="O7" s="60">
        <v>867805951</v>
      </c>
      <c r="P7" s="60">
        <v>780842608</v>
      </c>
      <c r="Q7" s="60">
        <v>820547456</v>
      </c>
      <c r="R7" s="60">
        <v>2469196015</v>
      </c>
      <c r="S7" s="60">
        <v>929992366</v>
      </c>
      <c r="T7" s="60">
        <v>1020427110</v>
      </c>
      <c r="U7" s="60">
        <v>710435699</v>
      </c>
      <c r="V7" s="60">
        <v>2660855175</v>
      </c>
      <c r="W7" s="60">
        <v>11122155996</v>
      </c>
      <c r="X7" s="60">
        <v>11946456233</v>
      </c>
      <c r="Y7" s="60">
        <v>-824300237</v>
      </c>
      <c r="Z7" s="140">
        <v>-6.9</v>
      </c>
      <c r="AA7" s="155">
        <v>11987567378</v>
      </c>
    </row>
    <row r="8" spans="1:27" ht="12.75">
      <c r="A8" s="183" t="s">
        <v>104</v>
      </c>
      <c r="B8" s="182"/>
      <c r="C8" s="155">
        <v>3633780371</v>
      </c>
      <c r="D8" s="155">
        <v>0</v>
      </c>
      <c r="E8" s="156">
        <v>4065617152</v>
      </c>
      <c r="F8" s="60">
        <v>3971962301</v>
      </c>
      <c r="G8" s="60">
        <v>256757872</v>
      </c>
      <c r="H8" s="60">
        <v>315506431</v>
      </c>
      <c r="I8" s="60">
        <v>314486925</v>
      </c>
      <c r="J8" s="60">
        <v>886751228</v>
      </c>
      <c r="K8" s="60">
        <v>315093652</v>
      </c>
      <c r="L8" s="60">
        <v>344223937</v>
      </c>
      <c r="M8" s="60">
        <v>272360200</v>
      </c>
      <c r="N8" s="60">
        <v>931677789</v>
      </c>
      <c r="O8" s="60">
        <v>375903935</v>
      </c>
      <c r="P8" s="60">
        <v>262103182</v>
      </c>
      <c r="Q8" s="60">
        <v>337375230</v>
      </c>
      <c r="R8" s="60">
        <v>975382347</v>
      </c>
      <c r="S8" s="60">
        <v>339309834</v>
      </c>
      <c r="T8" s="60">
        <v>439178091</v>
      </c>
      <c r="U8" s="60">
        <v>441710483</v>
      </c>
      <c r="V8" s="60">
        <v>1220198408</v>
      </c>
      <c r="W8" s="60">
        <v>4014009772</v>
      </c>
      <c r="X8" s="60">
        <v>4283959389</v>
      </c>
      <c r="Y8" s="60">
        <v>-269949617</v>
      </c>
      <c r="Z8" s="140">
        <v>-6.3</v>
      </c>
      <c r="AA8" s="155">
        <v>3971962301</v>
      </c>
    </row>
    <row r="9" spans="1:27" ht="12.75">
      <c r="A9" s="183" t="s">
        <v>105</v>
      </c>
      <c r="B9" s="182"/>
      <c r="C9" s="155">
        <v>952049299</v>
      </c>
      <c r="D9" s="155">
        <v>0</v>
      </c>
      <c r="E9" s="156">
        <v>1282323917</v>
      </c>
      <c r="F9" s="60">
        <v>1084721346</v>
      </c>
      <c r="G9" s="60">
        <v>81428007</v>
      </c>
      <c r="H9" s="60">
        <v>91633096</v>
      </c>
      <c r="I9" s="60">
        <v>91667776</v>
      </c>
      <c r="J9" s="60">
        <v>264728879</v>
      </c>
      <c r="K9" s="60">
        <v>88523515</v>
      </c>
      <c r="L9" s="60">
        <v>95447876</v>
      </c>
      <c r="M9" s="60">
        <v>77097976</v>
      </c>
      <c r="N9" s="60">
        <v>261069367</v>
      </c>
      <c r="O9" s="60">
        <v>109190973</v>
      </c>
      <c r="P9" s="60">
        <v>77413812</v>
      </c>
      <c r="Q9" s="60">
        <v>96497541</v>
      </c>
      <c r="R9" s="60">
        <v>283102326</v>
      </c>
      <c r="S9" s="60">
        <v>96084479</v>
      </c>
      <c r="T9" s="60">
        <v>111419519</v>
      </c>
      <c r="U9" s="60">
        <v>110308450</v>
      </c>
      <c r="V9" s="60">
        <v>317812448</v>
      </c>
      <c r="W9" s="60">
        <v>1126713020</v>
      </c>
      <c r="X9" s="60">
        <v>1063981681</v>
      </c>
      <c r="Y9" s="60">
        <v>62731339</v>
      </c>
      <c r="Z9" s="140">
        <v>5.9</v>
      </c>
      <c r="AA9" s="155">
        <v>1084721346</v>
      </c>
    </row>
    <row r="10" spans="1:27" ht="12.75">
      <c r="A10" s="183" t="s">
        <v>106</v>
      </c>
      <c r="B10" s="182"/>
      <c r="C10" s="155">
        <v>1481843775</v>
      </c>
      <c r="D10" s="155">
        <v>0</v>
      </c>
      <c r="E10" s="156">
        <v>1494022619</v>
      </c>
      <c r="F10" s="54">
        <v>1591929903</v>
      </c>
      <c r="G10" s="54">
        <v>132499792</v>
      </c>
      <c r="H10" s="54">
        <v>136676721</v>
      </c>
      <c r="I10" s="54">
        <v>137861563</v>
      </c>
      <c r="J10" s="54">
        <v>407038076</v>
      </c>
      <c r="K10" s="54">
        <v>137262664</v>
      </c>
      <c r="L10" s="54">
        <v>145648866</v>
      </c>
      <c r="M10" s="54">
        <v>113055800</v>
      </c>
      <c r="N10" s="54">
        <v>395967330</v>
      </c>
      <c r="O10" s="54">
        <v>159618463</v>
      </c>
      <c r="P10" s="54">
        <v>124566507</v>
      </c>
      <c r="Q10" s="54">
        <v>134567681</v>
      </c>
      <c r="R10" s="54">
        <v>418752651</v>
      </c>
      <c r="S10" s="54">
        <v>147326469</v>
      </c>
      <c r="T10" s="54">
        <v>151584335</v>
      </c>
      <c r="U10" s="54">
        <v>151818823</v>
      </c>
      <c r="V10" s="54">
        <v>450729627</v>
      </c>
      <c r="W10" s="54">
        <v>1672487684</v>
      </c>
      <c r="X10" s="54">
        <v>1494163031</v>
      </c>
      <c r="Y10" s="54">
        <v>178324653</v>
      </c>
      <c r="Z10" s="184">
        <v>11.93</v>
      </c>
      <c r="AA10" s="130">
        <v>1591929903</v>
      </c>
    </row>
    <row r="11" spans="1:27" ht="12.75">
      <c r="A11" s="183" t="s">
        <v>107</v>
      </c>
      <c r="B11" s="185"/>
      <c r="C11" s="155">
        <v>28185598</v>
      </c>
      <c r="D11" s="155">
        <v>0</v>
      </c>
      <c r="E11" s="156">
        <v>18280618</v>
      </c>
      <c r="F11" s="60">
        <v>23581647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1090218</v>
      </c>
      <c r="R11" s="60">
        <v>1090218</v>
      </c>
      <c r="S11" s="60">
        <v>974262</v>
      </c>
      <c r="T11" s="60">
        <v>1107107</v>
      </c>
      <c r="U11" s="60">
        <v>906110</v>
      </c>
      <c r="V11" s="60">
        <v>2987479</v>
      </c>
      <c r="W11" s="60">
        <v>4077697</v>
      </c>
      <c r="X11" s="60"/>
      <c r="Y11" s="60">
        <v>4077697</v>
      </c>
      <c r="Z11" s="140">
        <v>0</v>
      </c>
      <c r="AA11" s="155">
        <v>23581647</v>
      </c>
    </row>
    <row r="12" spans="1:27" ht="12.75">
      <c r="A12" s="183" t="s">
        <v>108</v>
      </c>
      <c r="B12" s="185"/>
      <c r="C12" s="155">
        <v>143099813</v>
      </c>
      <c r="D12" s="155">
        <v>0</v>
      </c>
      <c r="E12" s="156">
        <v>152593173</v>
      </c>
      <c r="F12" s="60">
        <v>166784929</v>
      </c>
      <c r="G12" s="60">
        <v>3666488</v>
      </c>
      <c r="H12" s="60">
        <v>3514391</v>
      </c>
      <c r="I12" s="60">
        <v>17258316</v>
      </c>
      <c r="J12" s="60">
        <v>24439195</v>
      </c>
      <c r="K12" s="60">
        <v>16290897</v>
      </c>
      <c r="L12" s="60">
        <v>14651215</v>
      </c>
      <c r="M12" s="60">
        <v>3246741</v>
      </c>
      <c r="N12" s="60">
        <v>34188853</v>
      </c>
      <c r="O12" s="60">
        <v>3335695</v>
      </c>
      <c r="P12" s="60">
        <v>4824409</v>
      </c>
      <c r="Q12" s="60">
        <v>12588218</v>
      </c>
      <c r="R12" s="60">
        <v>20748322</v>
      </c>
      <c r="S12" s="60">
        <v>10579588</v>
      </c>
      <c r="T12" s="60">
        <v>40074297</v>
      </c>
      <c r="U12" s="60">
        <v>17840061</v>
      </c>
      <c r="V12" s="60">
        <v>68493946</v>
      </c>
      <c r="W12" s="60">
        <v>147870316</v>
      </c>
      <c r="X12" s="60">
        <v>152593173</v>
      </c>
      <c r="Y12" s="60">
        <v>-4722857</v>
      </c>
      <c r="Z12" s="140">
        <v>-3.1</v>
      </c>
      <c r="AA12" s="155">
        <v>166784929</v>
      </c>
    </row>
    <row r="13" spans="1:27" ht="12.75">
      <c r="A13" s="181" t="s">
        <v>109</v>
      </c>
      <c r="B13" s="185"/>
      <c r="C13" s="155">
        <v>210975787</v>
      </c>
      <c r="D13" s="155">
        <v>0</v>
      </c>
      <c r="E13" s="156">
        <v>133342208</v>
      </c>
      <c r="F13" s="60">
        <v>177982585</v>
      </c>
      <c r="G13" s="60">
        <v>10652267</v>
      </c>
      <c r="H13" s="60">
        <v>9823264</v>
      </c>
      <c r="I13" s="60">
        <v>16508776</v>
      </c>
      <c r="J13" s="60">
        <v>36984307</v>
      </c>
      <c r="K13" s="60">
        <v>6666569</v>
      </c>
      <c r="L13" s="60">
        <v>17658132</v>
      </c>
      <c r="M13" s="60">
        <v>40094090</v>
      </c>
      <c r="N13" s="60">
        <v>64418791</v>
      </c>
      <c r="O13" s="60">
        <v>11561507</v>
      </c>
      <c r="P13" s="60">
        <v>12812350</v>
      </c>
      <c r="Q13" s="60">
        <v>123187589</v>
      </c>
      <c r="R13" s="60">
        <v>147561446</v>
      </c>
      <c r="S13" s="60">
        <v>21797509</v>
      </c>
      <c r="T13" s="60">
        <v>16526800</v>
      </c>
      <c r="U13" s="60">
        <v>106709345</v>
      </c>
      <c r="V13" s="60">
        <v>145033654</v>
      </c>
      <c r="W13" s="60">
        <v>393998198</v>
      </c>
      <c r="X13" s="60">
        <v>133342207</v>
      </c>
      <c r="Y13" s="60">
        <v>260655991</v>
      </c>
      <c r="Z13" s="140">
        <v>195.48</v>
      </c>
      <c r="AA13" s="155">
        <v>177982585</v>
      </c>
    </row>
    <row r="14" spans="1:27" ht="12.75">
      <c r="A14" s="181" t="s">
        <v>110</v>
      </c>
      <c r="B14" s="185"/>
      <c r="C14" s="155">
        <v>731937503</v>
      </c>
      <c r="D14" s="155">
        <v>0</v>
      </c>
      <c r="E14" s="156">
        <v>575400887</v>
      </c>
      <c r="F14" s="60">
        <v>765521525</v>
      </c>
      <c r="G14" s="60">
        <v>83196595</v>
      </c>
      <c r="H14" s="60">
        <v>63120602</v>
      </c>
      <c r="I14" s="60">
        <v>73632934</v>
      </c>
      <c r="J14" s="60">
        <v>219950131</v>
      </c>
      <c r="K14" s="60">
        <v>58471965</v>
      </c>
      <c r="L14" s="60">
        <v>77931057</v>
      </c>
      <c r="M14" s="60">
        <v>83083444</v>
      </c>
      <c r="N14" s="60">
        <v>219486466</v>
      </c>
      <c r="O14" s="60">
        <v>93881610</v>
      </c>
      <c r="P14" s="60">
        <v>85040958</v>
      </c>
      <c r="Q14" s="60">
        <v>73024664</v>
      </c>
      <c r="R14" s="60">
        <v>251947232</v>
      </c>
      <c r="S14" s="60">
        <v>83647756</v>
      </c>
      <c r="T14" s="60">
        <v>96050182</v>
      </c>
      <c r="U14" s="60">
        <v>-10179236</v>
      </c>
      <c r="V14" s="60">
        <v>169518702</v>
      </c>
      <c r="W14" s="60">
        <v>860902531</v>
      </c>
      <c r="X14" s="60">
        <v>575400892</v>
      </c>
      <c r="Y14" s="60">
        <v>285501639</v>
      </c>
      <c r="Z14" s="140">
        <v>49.62</v>
      </c>
      <c r="AA14" s="155">
        <v>765521525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228147623</v>
      </c>
      <c r="D16" s="155">
        <v>0</v>
      </c>
      <c r="E16" s="156">
        <v>368754701</v>
      </c>
      <c r="F16" s="60">
        <v>315074467</v>
      </c>
      <c r="G16" s="60">
        <v>1187013</v>
      </c>
      <c r="H16" s="60">
        <v>20349821</v>
      </c>
      <c r="I16" s="60">
        <v>28197620</v>
      </c>
      <c r="J16" s="60">
        <v>49734454</v>
      </c>
      <c r="K16" s="60">
        <v>29063340</v>
      </c>
      <c r="L16" s="60">
        <v>36726961</v>
      </c>
      <c r="M16" s="60">
        <v>32153346</v>
      </c>
      <c r="N16" s="60">
        <v>97943647</v>
      </c>
      <c r="O16" s="60">
        <v>24551903</v>
      </c>
      <c r="P16" s="60">
        <v>1727613</v>
      </c>
      <c r="Q16" s="60">
        <v>53948843</v>
      </c>
      <c r="R16" s="60">
        <v>80228359</v>
      </c>
      <c r="S16" s="60">
        <v>25811257</v>
      </c>
      <c r="T16" s="60">
        <v>22387376</v>
      </c>
      <c r="U16" s="60">
        <v>47731610</v>
      </c>
      <c r="V16" s="60">
        <v>95930243</v>
      </c>
      <c r="W16" s="60">
        <v>323836703</v>
      </c>
      <c r="X16" s="60">
        <v>368754700</v>
      </c>
      <c r="Y16" s="60">
        <v>-44917997</v>
      </c>
      <c r="Z16" s="140">
        <v>-12.18</v>
      </c>
      <c r="AA16" s="155">
        <v>315074467</v>
      </c>
    </row>
    <row r="17" spans="1:27" ht="12.75">
      <c r="A17" s="181" t="s">
        <v>113</v>
      </c>
      <c r="B17" s="185"/>
      <c r="C17" s="155">
        <v>52325465</v>
      </c>
      <c r="D17" s="155">
        <v>0</v>
      </c>
      <c r="E17" s="156">
        <v>59551276</v>
      </c>
      <c r="F17" s="60">
        <v>53173652</v>
      </c>
      <c r="G17" s="60">
        <v>80445</v>
      </c>
      <c r="H17" s="60">
        <v>4770701</v>
      </c>
      <c r="I17" s="60">
        <v>4973352</v>
      </c>
      <c r="J17" s="60">
        <v>9824498</v>
      </c>
      <c r="K17" s="60">
        <v>3930000</v>
      </c>
      <c r="L17" s="60">
        <v>4279986</v>
      </c>
      <c r="M17" s="60">
        <v>4331964</v>
      </c>
      <c r="N17" s="60">
        <v>12541950</v>
      </c>
      <c r="O17" s="60">
        <v>2858246</v>
      </c>
      <c r="P17" s="60">
        <v>3797447</v>
      </c>
      <c r="Q17" s="60">
        <v>3610797</v>
      </c>
      <c r="R17" s="60">
        <v>10266490</v>
      </c>
      <c r="S17" s="60">
        <v>3197876</v>
      </c>
      <c r="T17" s="60">
        <v>3254355</v>
      </c>
      <c r="U17" s="60">
        <v>7533124</v>
      </c>
      <c r="V17" s="60">
        <v>13985355</v>
      </c>
      <c r="W17" s="60">
        <v>46618293</v>
      </c>
      <c r="X17" s="60">
        <v>59551272</v>
      </c>
      <c r="Y17" s="60">
        <v>-12932979</v>
      </c>
      <c r="Z17" s="140">
        <v>-21.72</v>
      </c>
      <c r="AA17" s="155">
        <v>53173652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6980004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6980004</v>
      </c>
      <c r="Y18" s="60">
        <v>-6980004</v>
      </c>
      <c r="Z18" s="140">
        <v>-100</v>
      </c>
      <c r="AA18" s="155">
        <v>0</v>
      </c>
    </row>
    <row r="19" spans="1:27" ht="12.75">
      <c r="A19" s="181" t="s">
        <v>34</v>
      </c>
      <c r="B19" s="185"/>
      <c r="C19" s="155">
        <v>4362302110</v>
      </c>
      <c r="D19" s="155">
        <v>0</v>
      </c>
      <c r="E19" s="156">
        <v>4440080940</v>
      </c>
      <c r="F19" s="60">
        <v>4736593938</v>
      </c>
      <c r="G19" s="60">
        <v>999217000</v>
      </c>
      <c r="H19" s="60">
        <v>568311391</v>
      </c>
      <c r="I19" s="60">
        <v>38734690</v>
      </c>
      <c r="J19" s="60">
        <v>1606263081</v>
      </c>
      <c r="K19" s="60">
        <v>49684126</v>
      </c>
      <c r="L19" s="60">
        <v>63957955</v>
      </c>
      <c r="M19" s="60">
        <v>1383544262</v>
      </c>
      <c r="N19" s="60">
        <v>1497186343</v>
      </c>
      <c r="O19" s="60">
        <v>16615890</v>
      </c>
      <c r="P19" s="60">
        <v>38413220</v>
      </c>
      <c r="Q19" s="60">
        <v>1248286461</v>
      </c>
      <c r="R19" s="60">
        <v>1303315571</v>
      </c>
      <c r="S19" s="60">
        <v>18078552</v>
      </c>
      <c r="T19" s="60">
        <v>39056727</v>
      </c>
      <c r="U19" s="60">
        <v>49296789</v>
      </c>
      <c r="V19" s="60">
        <v>106432068</v>
      </c>
      <c r="W19" s="60">
        <v>4513197063</v>
      </c>
      <c r="X19" s="60">
        <v>4440080940</v>
      </c>
      <c r="Y19" s="60">
        <v>73116123</v>
      </c>
      <c r="Z19" s="140">
        <v>1.65</v>
      </c>
      <c r="AA19" s="155">
        <v>4736593938</v>
      </c>
    </row>
    <row r="20" spans="1:27" ht="12.75">
      <c r="A20" s="181" t="s">
        <v>35</v>
      </c>
      <c r="B20" s="185"/>
      <c r="C20" s="155">
        <v>885245104</v>
      </c>
      <c r="D20" s="155">
        <v>0</v>
      </c>
      <c r="E20" s="156">
        <v>1023064898</v>
      </c>
      <c r="F20" s="54">
        <v>1050794994</v>
      </c>
      <c r="G20" s="54">
        <v>27092769</v>
      </c>
      <c r="H20" s="54">
        <v>61787348</v>
      </c>
      <c r="I20" s="54">
        <v>41068433</v>
      </c>
      <c r="J20" s="54">
        <v>129948550</v>
      </c>
      <c r="K20" s="54">
        <v>62167871</v>
      </c>
      <c r="L20" s="54">
        <v>99663370</v>
      </c>
      <c r="M20" s="54">
        <v>56048157</v>
      </c>
      <c r="N20" s="54">
        <v>217879398</v>
      </c>
      <c r="O20" s="54">
        <v>54705540</v>
      </c>
      <c r="P20" s="54">
        <v>83420183</v>
      </c>
      <c r="Q20" s="54">
        <v>72018047</v>
      </c>
      <c r="R20" s="54">
        <v>210143770</v>
      </c>
      <c r="S20" s="54">
        <v>66906651</v>
      </c>
      <c r="T20" s="54">
        <v>-38209955</v>
      </c>
      <c r="U20" s="54">
        <v>384546649</v>
      </c>
      <c r="V20" s="54">
        <v>413243345</v>
      </c>
      <c r="W20" s="54">
        <v>971215063</v>
      </c>
      <c r="X20" s="54">
        <v>1023064898</v>
      </c>
      <c r="Y20" s="54">
        <v>-51849835</v>
      </c>
      <c r="Z20" s="184">
        <v>-5.07</v>
      </c>
      <c r="AA20" s="130">
        <v>1050794994</v>
      </c>
    </row>
    <row r="21" spans="1:27" ht="12.75">
      <c r="A21" s="181" t="s">
        <v>115</v>
      </c>
      <c r="B21" s="185"/>
      <c r="C21" s="155">
        <v>4809383</v>
      </c>
      <c r="D21" s="155">
        <v>0</v>
      </c>
      <c r="E21" s="156">
        <v>1242497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1021967</v>
      </c>
      <c r="U21" s="60">
        <v>0</v>
      </c>
      <c r="V21" s="60">
        <v>1021967</v>
      </c>
      <c r="W21" s="82">
        <v>1021967</v>
      </c>
      <c r="X21" s="60">
        <v>1242492</v>
      </c>
      <c r="Y21" s="60">
        <v>-220525</v>
      </c>
      <c r="Z21" s="140">
        <v>-17.75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30301235441</v>
      </c>
      <c r="D22" s="188">
        <f>SUM(D5:D21)</f>
        <v>0</v>
      </c>
      <c r="E22" s="189">
        <f t="shared" si="0"/>
        <v>32530206898</v>
      </c>
      <c r="F22" s="190">
        <f t="shared" si="0"/>
        <v>32991191054</v>
      </c>
      <c r="G22" s="190">
        <f t="shared" si="0"/>
        <v>3311795670</v>
      </c>
      <c r="H22" s="190">
        <f t="shared" si="0"/>
        <v>3012644143</v>
      </c>
      <c r="I22" s="190">
        <f t="shared" si="0"/>
        <v>2202265358</v>
      </c>
      <c r="J22" s="190">
        <f t="shared" si="0"/>
        <v>8526705171</v>
      </c>
      <c r="K22" s="190">
        <f t="shared" si="0"/>
        <v>2309265722</v>
      </c>
      <c r="L22" s="190">
        <f t="shared" si="0"/>
        <v>2479498700</v>
      </c>
      <c r="M22" s="190">
        <f t="shared" si="0"/>
        <v>3419103385</v>
      </c>
      <c r="N22" s="190">
        <f t="shared" si="0"/>
        <v>8207867807</v>
      </c>
      <c r="O22" s="190">
        <f t="shared" si="0"/>
        <v>2389803246</v>
      </c>
      <c r="P22" s="190">
        <f t="shared" si="0"/>
        <v>1974195746</v>
      </c>
      <c r="Q22" s="190">
        <f t="shared" si="0"/>
        <v>3593449517</v>
      </c>
      <c r="R22" s="190">
        <f t="shared" si="0"/>
        <v>7957448509</v>
      </c>
      <c r="S22" s="190">
        <f t="shared" si="0"/>
        <v>2420099677</v>
      </c>
      <c r="T22" s="190">
        <f t="shared" si="0"/>
        <v>2531020847</v>
      </c>
      <c r="U22" s="190">
        <f t="shared" si="0"/>
        <v>2639853897</v>
      </c>
      <c r="V22" s="190">
        <f t="shared" si="0"/>
        <v>7590974421</v>
      </c>
      <c r="W22" s="190">
        <f t="shared" si="0"/>
        <v>32282995908</v>
      </c>
      <c r="X22" s="190">
        <f t="shared" si="0"/>
        <v>32530206893</v>
      </c>
      <c r="Y22" s="190">
        <f t="shared" si="0"/>
        <v>-247210985</v>
      </c>
      <c r="Z22" s="191">
        <f>+IF(X22&lt;&gt;0,+(Y22/X22)*100,0)</f>
        <v>-0.7599428611479135</v>
      </c>
      <c r="AA22" s="188">
        <f>SUM(AA5:AA21)</f>
        <v>32991191054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8161871662</v>
      </c>
      <c r="D25" s="155">
        <v>0</v>
      </c>
      <c r="E25" s="156">
        <v>9604146268</v>
      </c>
      <c r="F25" s="60">
        <v>9560855328</v>
      </c>
      <c r="G25" s="60">
        <v>698034172</v>
      </c>
      <c r="H25" s="60">
        <v>674392251</v>
      </c>
      <c r="I25" s="60">
        <v>705217337</v>
      </c>
      <c r="J25" s="60">
        <v>2077643760</v>
      </c>
      <c r="K25" s="60">
        <v>841997562</v>
      </c>
      <c r="L25" s="60">
        <v>727775076</v>
      </c>
      <c r="M25" s="60">
        <v>712000144</v>
      </c>
      <c r="N25" s="60">
        <v>2281772782</v>
      </c>
      <c r="O25" s="60">
        <v>742422767</v>
      </c>
      <c r="P25" s="60">
        <v>756368129</v>
      </c>
      <c r="Q25" s="60">
        <v>703222006</v>
      </c>
      <c r="R25" s="60">
        <v>2202012902</v>
      </c>
      <c r="S25" s="60">
        <v>748299683</v>
      </c>
      <c r="T25" s="60">
        <v>762043918</v>
      </c>
      <c r="U25" s="60">
        <v>867008000</v>
      </c>
      <c r="V25" s="60">
        <v>2377351601</v>
      </c>
      <c r="W25" s="60">
        <v>8938781045</v>
      </c>
      <c r="X25" s="60">
        <v>9602946265</v>
      </c>
      <c r="Y25" s="60">
        <v>-664165220</v>
      </c>
      <c r="Z25" s="140">
        <v>-6.92</v>
      </c>
      <c r="AA25" s="155">
        <v>9560855328</v>
      </c>
    </row>
    <row r="26" spans="1:27" ht="12.75">
      <c r="A26" s="183" t="s">
        <v>38</v>
      </c>
      <c r="B26" s="182"/>
      <c r="C26" s="155">
        <v>123785928</v>
      </c>
      <c r="D26" s="155">
        <v>0</v>
      </c>
      <c r="E26" s="156">
        <v>132797337</v>
      </c>
      <c r="F26" s="60">
        <v>132797337</v>
      </c>
      <c r="G26" s="60">
        <v>10212715</v>
      </c>
      <c r="H26" s="60">
        <v>10181852</v>
      </c>
      <c r="I26" s="60">
        <v>10116192</v>
      </c>
      <c r="J26" s="60">
        <v>30510759</v>
      </c>
      <c r="K26" s="60">
        <v>10135383</v>
      </c>
      <c r="L26" s="60">
        <v>10313781</v>
      </c>
      <c r="M26" s="60">
        <v>10228715</v>
      </c>
      <c r="N26" s="60">
        <v>30677879</v>
      </c>
      <c r="O26" s="60">
        <v>10304109</v>
      </c>
      <c r="P26" s="60">
        <v>10261104</v>
      </c>
      <c r="Q26" s="60">
        <v>13627564</v>
      </c>
      <c r="R26" s="60">
        <v>34192777</v>
      </c>
      <c r="S26" s="60">
        <v>10682098</v>
      </c>
      <c r="T26" s="60">
        <v>10658304</v>
      </c>
      <c r="U26" s="60">
        <v>9963142</v>
      </c>
      <c r="V26" s="60">
        <v>31303544</v>
      </c>
      <c r="W26" s="60">
        <v>126684959</v>
      </c>
      <c r="X26" s="60">
        <v>132797340</v>
      </c>
      <c r="Y26" s="60">
        <v>-6112381</v>
      </c>
      <c r="Z26" s="140">
        <v>-4.6</v>
      </c>
      <c r="AA26" s="155">
        <v>132797337</v>
      </c>
    </row>
    <row r="27" spans="1:27" ht="12.75">
      <c r="A27" s="183" t="s">
        <v>118</v>
      </c>
      <c r="B27" s="182"/>
      <c r="C27" s="155">
        <v>1713978381</v>
      </c>
      <c r="D27" s="155">
        <v>0</v>
      </c>
      <c r="E27" s="156">
        <v>1514427397</v>
      </c>
      <c r="F27" s="60">
        <v>1514427397</v>
      </c>
      <c r="G27" s="60">
        <v>0</v>
      </c>
      <c r="H27" s="60">
        <v>252404566</v>
      </c>
      <c r="I27" s="60">
        <v>126202283</v>
      </c>
      <c r="J27" s="60">
        <v>378606849</v>
      </c>
      <c r="K27" s="60">
        <v>125812533</v>
      </c>
      <c r="L27" s="60">
        <v>126592033</v>
      </c>
      <c r="M27" s="60">
        <v>126286556</v>
      </c>
      <c r="N27" s="60">
        <v>378691122</v>
      </c>
      <c r="O27" s="60">
        <v>126202283</v>
      </c>
      <c r="P27" s="60">
        <v>126202283</v>
      </c>
      <c r="Q27" s="60">
        <v>146128959</v>
      </c>
      <c r="R27" s="60">
        <v>398533525</v>
      </c>
      <c r="S27" s="60">
        <v>119560058</v>
      </c>
      <c r="T27" s="60">
        <v>119560058</v>
      </c>
      <c r="U27" s="60">
        <v>122011194</v>
      </c>
      <c r="V27" s="60">
        <v>361131310</v>
      </c>
      <c r="W27" s="60">
        <v>1516962806</v>
      </c>
      <c r="X27" s="60">
        <v>1514427396</v>
      </c>
      <c r="Y27" s="60">
        <v>2535410</v>
      </c>
      <c r="Z27" s="140">
        <v>0.17</v>
      </c>
      <c r="AA27" s="155">
        <v>1514427397</v>
      </c>
    </row>
    <row r="28" spans="1:27" ht="12.75">
      <c r="A28" s="183" t="s">
        <v>39</v>
      </c>
      <c r="B28" s="182"/>
      <c r="C28" s="155">
        <v>2043701125</v>
      </c>
      <c r="D28" s="155">
        <v>0</v>
      </c>
      <c r="E28" s="156">
        <v>1957156352</v>
      </c>
      <c r="F28" s="60">
        <v>1957258608</v>
      </c>
      <c r="G28" s="60">
        <v>115996822</v>
      </c>
      <c r="H28" s="60">
        <v>128649726</v>
      </c>
      <c r="I28" s="60">
        <v>122575316</v>
      </c>
      <c r="J28" s="60">
        <v>367221864</v>
      </c>
      <c r="K28" s="60">
        <v>122316244</v>
      </c>
      <c r="L28" s="60">
        <v>122322147</v>
      </c>
      <c r="M28" s="60">
        <v>122546397</v>
      </c>
      <c r="N28" s="60">
        <v>367184788</v>
      </c>
      <c r="O28" s="60">
        <v>122322147</v>
      </c>
      <c r="P28" s="60">
        <v>122322147</v>
      </c>
      <c r="Q28" s="60">
        <v>-94951503</v>
      </c>
      <c r="R28" s="60">
        <v>149692791</v>
      </c>
      <c r="S28" s="60">
        <v>188037619</v>
      </c>
      <c r="T28" s="60">
        <v>148398935</v>
      </c>
      <c r="U28" s="60">
        <v>306203227</v>
      </c>
      <c r="V28" s="60">
        <v>642639781</v>
      </c>
      <c r="W28" s="60">
        <v>1526739224</v>
      </c>
      <c r="X28" s="60">
        <v>1957156352</v>
      </c>
      <c r="Y28" s="60">
        <v>-430417128</v>
      </c>
      <c r="Z28" s="140">
        <v>-21.99</v>
      </c>
      <c r="AA28" s="155">
        <v>1957258608</v>
      </c>
    </row>
    <row r="29" spans="1:27" ht="12.75">
      <c r="A29" s="183" t="s">
        <v>40</v>
      </c>
      <c r="B29" s="182"/>
      <c r="C29" s="155">
        <v>1686623348</v>
      </c>
      <c r="D29" s="155">
        <v>0</v>
      </c>
      <c r="E29" s="156">
        <v>1390948319</v>
      </c>
      <c r="F29" s="60">
        <v>1387722305</v>
      </c>
      <c r="G29" s="60">
        <v>40404705</v>
      </c>
      <c r="H29" s="60">
        <v>31582892</v>
      </c>
      <c r="I29" s="60">
        <v>34419028</v>
      </c>
      <c r="J29" s="60">
        <v>106406625</v>
      </c>
      <c r="K29" s="60">
        <v>190301178</v>
      </c>
      <c r="L29" s="60">
        <v>5343</v>
      </c>
      <c r="M29" s="60">
        <v>147807693</v>
      </c>
      <c r="N29" s="60">
        <v>338114214</v>
      </c>
      <c r="O29" s="60">
        <v>213017972</v>
      </c>
      <c r="P29" s="60">
        <v>-42344595</v>
      </c>
      <c r="Q29" s="60">
        <v>220495468</v>
      </c>
      <c r="R29" s="60">
        <v>391168845</v>
      </c>
      <c r="S29" s="60">
        <v>18379334</v>
      </c>
      <c r="T29" s="60">
        <v>-37656814</v>
      </c>
      <c r="U29" s="60">
        <v>577439468</v>
      </c>
      <c r="V29" s="60">
        <v>558161988</v>
      </c>
      <c r="W29" s="60">
        <v>1393851672</v>
      </c>
      <c r="X29" s="60">
        <v>1390948320</v>
      </c>
      <c r="Y29" s="60">
        <v>2903352</v>
      </c>
      <c r="Z29" s="140">
        <v>0.21</v>
      </c>
      <c r="AA29" s="155">
        <v>1387722305</v>
      </c>
    </row>
    <row r="30" spans="1:27" ht="12.75">
      <c r="A30" s="183" t="s">
        <v>119</v>
      </c>
      <c r="B30" s="182"/>
      <c r="C30" s="155">
        <v>9723857747</v>
      </c>
      <c r="D30" s="155">
        <v>0</v>
      </c>
      <c r="E30" s="156">
        <v>10727869556</v>
      </c>
      <c r="F30" s="60">
        <v>10756213979</v>
      </c>
      <c r="G30" s="60">
        <v>200000000</v>
      </c>
      <c r="H30" s="60">
        <v>2191279336</v>
      </c>
      <c r="I30" s="60">
        <v>1232713244</v>
      </c>
      <c r="J30" s="60">
        <v>3623992580</v>
      </c>
      <c r="K30" s="60">
        <v>787385984</v>
      </c>
      <c r="L30" s="60">
        <v>817227317</v>
      </c>
      <c r="M30" s="60">
        <v>807404368</v>
      </c>
      <c r="N30" s="60">
        <v>2412017669</v>
      </c>
      <c r="O30" s="60">
        <v>747403996</v>
      </c>
      <c r="P30" s="60">
        <v>801100964</v>
      </c>
      <c r="Q30" s="60">
        <v>737471609</v>
      </c>
      <c r="R30" s="60">
        <v>2285976569</v>
      </c>
      <c r="S30" s="60">
        <v>611588600</v>
      </c>
      <c r="T30" s="60">
        <v>-160371657</v>
      </c>
      <c r="U30" s="60">
        <v>1977663361</v>
      </c>
      <c r="V30" s="60">
        <v>2428880304</v>
      </c>
      <c r="W30" s="60">
        <v>10750867122</v>
      </c>
      <c r="X30" s="60">
        <v>10727869556</v>
      </c>
      <c r="Y30" s="60">
        <v>22997566</v>
      </c>
      <c r="Z30" s="140">
        <v>0.21</v>
      </c>
      <c r="AA30" s="155">
        <v>10756213979</v>
      </c>
    </row>
    <row r="31" spans="1:27" ht="12.75">
      <c r="A31" s="183" t="s">
        <v>120</v>
      </c>
      <c r="B31" s="182"/>
      <c r="C31" s="155">
        <v>499787742</v>
      </c>
      <c r="D31" s="155">
        <v>0</v>
      </c>
      <c r="E31" s="156">
        <v>761580649</v>
      </c>
      <c r="F31" s="60">
        <v>643731822</v>
      </c>
      <c r="G31" s="60">
        <v>6556539</v>
      </c>
      <c r="H31" s="60">
        <v>51854656</v>
      </c>
      <c r="I31" s="60">
        <v>43582907</v>
      </c>
      <c r="J31" s="60">
        <v>101994102</v>
      </c>
      <c r="K31" s="60">
        <v>64177028</v>
      </c>
      <c r="L31" s="60">
        <v>64482081</v>
      </c>
      <c r="M31" s="60">
        <v>40429400</v>
      </c>
      <c r="N31" s="60">
        <v>169088509</v>
      </c>
      <c r="O31" s="60">
        <v>65351992</v>
      </c>
      <c r="P31" s="60">
        <v>47570936</v>
      </c>
      <c r="Q31" s="60">
        <v>41298414</v>
      </c>
      <c r="R31" s="60">
        <v>154221342</v>
      </c>
      <c r="S31" s="60">
        <v>48540681</v>
      </c>
      <c r="T31" s="60">
        <v>65738609</v>
      </c>
      <c r="U31" s="60">
        <v>80140125</v>
      </c>
      <c r="V31" s="60">
        <v>194419415</v>
      </c>
      <c r="W31" s="60">
        <v>619723368</v>
      </c>
      <c r="X31" s="60">
        <v>765218076</v>
      </c>
      <c r="Y31" s="60">
        <v>-145494708</v>
      </c>
      <c r="Z31" s="140">
        <v>-19.01</v>
      </c>
      <c r="AA31" s="155">
        <v>643731822</v>
      </c>
    </row>
    <row r="32" spans="1:27" ht="12.75">
      <c r="A32" s="183" t="s">
        <v>121</v>
      </c>
      <c r="B32" s="182"/>
      <c r="C32" s="155">
        <v>3040942712</v>
      </c>
      <c r="D32" s="155">
        <v>0</v>
      </c>
      <c r="E32" s="156">
        <v>3332669301</v>
      </c>
      <c r="F32" s="60">
        <v>3808663078</v>
      </c>
      <c r="G32" s="60">
        <v>54810321</v>
      </c>
      <c r="H32" s="60">
        <v>202598315</v>
      </c>
      <c r="I32" s="60">
        <v>203013470</v>
      </c>
      <c r="J32" s="60">
        <v>460422106</v>
      </c>
      <c r="K32" s="60">
        <v>206326141</v>
      </c>
      <c r="L32" s="60">
        <v>266057520</v>
      </c>
      <c r="M32" s="60">
        <v>254320468</v>
      </c>
      <c r="N32" s="60">
        <v>726704129</v>
      </c>
      <c r="O32" s="60">
        <v>209317332</v>
      </c>
      <c r="P32" s="60">
        <v>296674239</v>
      </c>
      <c r="Q32" s="60">
        <v>406546255</v>
      </c>
      <c r="R32" s="60">
        <v>912537826</v>
      </c>
      <c r="S32" s="60">
        <v>333193023</v>
      </c>
      <c r="T32" s="60">
        <v>292740755</v>
      </c>
      <c r="U32" s="60">
        <v>510561374</v>
      </c>
      <c r="V32" s="60">
        <v>1136495152</v>
      </c>
      <c r="W32" s="60">
        <v>3236159213</v>
      </c>
      <c r="X32" s="60">
        <v>3320883696</v>
      </c>
      <c r="Y32" s="60">
        <v>-84724483</v>
      </c>
      <c r="Z32" s="140">
        <v>-2.55</v>
      </c>
      <c r="AA32" s="155">
        <v>3808663078</v>
      </c>
    </row>
    <row r="33" spans="1:27" ht="12.75">
      <c r="A33" s="183" t="s">
        <v>42</v>
      </c>
      <c r="B33" s="182"/>
      <c r="C33" s="155">
        <v>44526013</v>
      </c>
      <c r="D33" s="155">
        <v>0</v>
      </c>
      <c r="E33" s="156">
        <v>52495121</v>
      </c>
      <c r="F33" s="60">
        <v>57868150</v>
      </c>
      <c r="G33" s="60">
        <v>1856969</v>
      </c>
      <c r="H33" s="60">
        <v>15457938</v>
      </c>
      <c r="I33" s="60">
        <v>3350710</v>
      </c>
      <c r="J33" s="60">
        <v>20665617</v>
      </c>
      <c r="K33" s="60">
        <v>15764661</v>
      </c>
      <c r="L33" s="60">
        <v>1866326</v>
      </c>
      <c r="M33" s="60">
        <v>2009561</v>
      </c>
      <c r="N33" s="60">
        <v>19640548</v>
      </c>
      <c r="O33" s="60">
        <v>16021597</v>
      </c>
      <c r="P33" s="60">
        <v>3705008</v>
      </c>
      <c r="Q33" s="60">
        <v>1430785</v>
      </c>
      <c r="R33" s="60">
        <v>21157390</v>
      </c>
      <c r="S33" s="60">
        <v>14628892</v>
      </c>
      <c r="T33" s="60">
        <v>2625214</v>
      </c>
      <c r="U33" s="60">
        <v>63540725</v>
      </c>
      <c r="V33" s="60">
        <v>80794831</v>
      </c>
      <c r="W33" s="60">
        <v>142258386</v>
      </c>
      <c r="X33" s="60">
        <v>52495123</v>
      </c>
      <c r="Y33" s="60">
        <v>89763263</v>
      </c>
      <c r="Z33" s="140">
        <v>170.99</v>
      </c>
      <c r="AA33" s="155">
        <v>57868150</v>
      </c>
    </row>
    <row r="34" spans="1:27" ht="12.75">
      <c r="A34" s="183" t="s">
        <v>43</v>
      </c>
      <c r="B34" s="182"/>
      <c r="C34" s="155">
        <v>2841280114</v>
      </c>
      <c r="D34" s="155">
        <v>0</v>
      </c>
      <c r="E34" s="156">
        <v>2942885379</v>
      </c>
      <c r="F34" s="60">
        <v>3108310501</v>
      </c>
      <c r="G34" s="60">
        <v>132897937</v>
      </c>
      <c r="H34" s="60">
        <v>238360477</v>
      </c>
      <c r="I34" s="60">
        <v>217755956</v>
      </c>
      <c r="J34" s="60">
        <v>589014370</v>
      </c>
      <c r="K34" s="60">
        <v>316982507</v>
      </c>
      <c r="L34" s="60">
        <v>257168032</v>
      </c>
      <c r="M34" s="60">
        <v>244934217</v>
      </c>
      <c r="N34" s="60">
        <v>819084756</v>
      </c>
      <c r="O34" s="60">
        <v>144583282</v>
      </c>
      <c r="P34" s="60">
        <v>248894153</v>
      </c>
      <c r="Q34" s="60">
        <v>249457827</v>
      </c>
      <c r="R34" s="60">
        <v>642935262</v>
      </c>
      <c r="S34" s="60">
        <v>325332448</v>
      </c>
      <c r="T34" s="60">
        <v>281258917</v>
      </c>
      <c r="U34" s="60">
        <v>479733084</v>
      </c>
      <c r="V34" s="60">
        <v>1086324449</v>
      </c>
      <c r="W34" s="60">
        <v>3137358837</v>
      </c>
      <c r="X34" s="60">
        <v>2952233549</v>
      </c>
      <c r="Y34" s="60">
        <v>185125288</v>
      </c>
      <c r="Z34" s="140">
        <v>6.27</v>
      </c>
      <c r="AA34" s="155">
        <v>3108310501</v>
      </c>
    </row>
    <row r="35" spans="1:27" ht="12.75">
      <c r="A35" s="181" t="s">
        <v>122</v>
      </c>
      <c r="B35" s="185"/>
      <c r="C35" s="155">
        <v>84749296</v>
      </c>
      <c r="D35" s="155">
        <v>0</v>
      </c>
      <c r="E35" s="156">
        <v>1125</v>
      </c>
      <c r="F35" s="60">
        <v>85399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-1623787</v>
      </c>
      <c r="R35" s="60">
        <v>-1623787</v>
      </c>
      <c r="S35" s="60">
        <v>1623787</v>
      </c>
      <c r="T35" s="60">
        <v>-12751898</v>
      </c>
      <c r="U35" s="60">
        <v>15349371</v>
      </c>
      <c r="V35" s="60">
        <v>4221260</v>
      </c>
      <c r="W35" s="60">
        <v>2597473</v>
      </c>
      <c r="X35" s="60">
        <v>1128</v>
      </c>
      <c r="Y35" s="60">
        <v>2596345</v>
      </c>
      <c r="Z35" s="140">
        <v>230172.43</v>
      </c>
      <c r="AA35" s="155">
        <v>85399</v>
      </c>
    </row>
    <row r="36" spans="1:27" ht="12.75">
      <c r="A36" s="193" t="s">
        <v>44</v>
      </c>
      <c r="B36" s="187"/>
      <c r="C36" s="188">
        <f aca="true" t="shared" si="1" ref="C36:Y36">SUM(C25:C35)</f>
        <v>29965104068</v>
      </c>
      <c r="D36" s="188">
        <f>SUM(D25:D35)</f>
        <v>0</v>
      </c>
      <c r="E36" s="189">
        <f t="shared" si="1"/>
        <v>32416976804</v>
      </c>
      <c r="F36" s="190">
        <f t="shared" si="1"/>
        <v>32927933904</v>
      </c>
      <c r="G36" s="190">
        <f t="shared" si="1"/>
        <v>1260770180</v>
      </c>
      <c r="H36" s="190">
        <f t="shared" si="1"/>
        <v>3796762009</v>
      </c>
      <c r="I36" s="190">
        <f t="shared" si="1"/>
        <v>2698946443</v>
      </c>
      <c r="J36" s="190">
        <f t="shared" si="1"/>
        <v>7756478632</v>
      </c>
      <c r="K36" s="190">
        <f t="shared" si="1"/>
        <v>2681199221</v>
      </c>
      <c r="L36" s="190">
        <f t="shared" si="1"/>
        <v>2393809656</v>
      </c>
      <c r="M36" s="190">
        <f t="shared" si="1"/>
        <v>2467967519</v>
      </c>
      <c r="N36" s="190">
        <f t="shared" si="1"/>
        <v>7542976396</v>
      </c>
      <c r="O36" s="190">
        <f t="shared" si="1"/>
        <v>2396947477</v>
      </c>
      <c r="P36" s="190">
        <f t="shared" si="1"/>
        <v>2370754368</v>
      </c>
      <c r="Q36" s="190">
        <f t="shared" si="1"/>
        <v>2423103597</v>
      </c>
      <c r="R36" s="190">
        <f t="shared" si="1"/>
        <v>7190805442</v>
      </c>
      <c r="S36" s="190">
        <f t="shared" si="1"/>
        <v>2419866223</v>
      </c>
      <c r="T36" s="190">
        <f t="shared" si="1"/>
        <v>1472244341</v>
      </c>
      <c r="U36" s="190">
        <f t="shared" si="1"/>
        <v>5009613071</v>
      </c>
      <c r="V36" s="190">
        <f t="shared" si="1"/>
        <v>8901723635</v>
      </c>
      <c r="W36" s="190">
        <f t="shared" si="1"/>
        <v>31391984105</v>
      </c>
      <c r="X36" s="190">
        <f t="shared" si="1"/>
        <v>32416976801</v>
      </c>
      <c r="Y36" s="190">
        <f t="shared" si="1"/>
        <v>-1024992696</v>
      </c>
      <c r="Z36" s="191">
        <f>+IF(X36&lt;&gt;0,+(Y36/X36)*100,0)</f>
        <v>-3.161900945582257</v>
      </c>
      <c r="AA36" s="188">
        <f>SUM(AA25:AA35)</f>
        <v>32927933904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336131373</v>
      </c>
      <c r="D38" s="199">
        <f>+D22-D36</f>
        <v>0</v>
      </c>
      <c r="E38" s="200">
        <f t="shared" si="2"/>
        <v>113230094</v>
      </c>
      <c r="F38" s="106">
        <f t="shared" si="2"/>
        <v>63257150</v>
      </c>
      <c r="G38" s="106">
        <f t="shared" si="2"/>
        <v>2051025490</v>
      </c>
      <c r="H38" s="106">
        <f t="shared" si="2"/>
        <v>-784117866</v>
      </c>
      <c r="I38" s="106">
        <f t="shared" si="2"/>
        <v>-496681085</v>
      </c>
      <c r="J38" s="106">
        <f t="shared" si="2"/>
        <v>770226539</v>
      </c>
      <c r="K38" s="106">
        <f t="shared" si="2"/>
        <v>-371933499</v>
      </c>
      <c r="L38" s="106">
        <f t="shared" si="2"/>
        <v>85689044</v>
      </c>
      <c r="M38" s="106">
        <f t="shared" si="2"/>
        <v>951135866</v>
      </c>
      <c r="N38" s="106">
        <f t="shared" si="2"/>
        <v>664891411</v>
      </c>
      <c r="O38" s="106">
        <f t="shared" si="2"/>
        <v>-7144231</v>
      </c>
      <c r="P38" s="106">
        <f t="shared" si="2"/>
        <v>-396558622</v>
      </c>
      <c r="Q38" s="106">
        <f t="shared" si="2"/>
        <v>1170345920</v>
      </c>
      <c r="R38" s="106">
        <f t="shared" si="2"/>
        <v>766643067</v>
      </c>
      <c r="S38" s="106">
        <f t="shared" si="2"/>
        <v>233454</v>
      </c>
      <c r="T38" s="106">
        <f t="shared" si="2"/>
        <v>1058776506</v>
      </c>
      <c r="U38" s="106">
        <f t="shared" si="2"/>
        <v>-2369759174</v>
      </c>
      <c r="V38" s="106">
        <f t="shared" si="2"/>
        <v>-1310749214</v>
      </c>
      <c r="W38" s="106">
        <f t="shared" si="2"/>
        <v>891011803</v>
      </c>
      <c r="X38" s="106">
        <f>IF(F22=F36,0,X22-X36)</f>
        <v>113230092</v>
      </c>
      <c r="Y38" s="106">
        <f t="shared" si="2"/>
        <v>777781711</v>
      </c>
      <c r="Z38" s="201">
        <f>+IF(X38&lt;&gt;0,+(Y38/X38)*100,0)</f>
        <v>686.9037172556568</v>
      </c>
      <c r="AA38" s="199">
        <f>+AA22-AA36</f>
        <v>63257150</v>
      </c>
    </row>
    <row r="39" spans="1:27" ht="12.75">
      <c r="A39" s="181" t="s">
        <v>46</v>
      </c>
      <c r="B39" s="185"/>
      <c r="C39" s="155">
        <v>2105266158</v>
      </c>
      <c r="D39" s="155">
        <v>0</v>
      </c>
      <c r="E39" s="156">
        <v>2206735060</v>
      </c>
      <c r="F39" s="60">
        <v>2272795265</v>
      </c>
      <c r="G39" s="60">
        <v>90931457</v>
      </c>
      <c r="H39" s="60">
        <v>-69281346</v>
      </c>
      <c r="I39" s="60">
        <v>63990741</v>
      </c>
      <c r="J39" s="60">
        <v>85640852</v>
      </c>
      <c r="K39" s="60">
        <v>189433859</v>
      </c>
      <c r="L39" s="60">
        <v>87271263</v>
      </c>
      <c r="M39" s="60">
        <v>246312490</v>
      </c>
      <c r="N39" s="60">
        <v>523017612</v>
      </c>
      <c r="O39" s="60">
        <v>26923277</v>
      </c>
      <c r="P39" s="60">
        <v>140724148</v>
      </c>
      <c r="Q39" s="60">
        <v>186312232</v>
      </c>
      <c r="R39" s="60">
        <v>353959657</v>
      </c>
      <c r="S39" s="60">
        <v>140433723</v>
      </c>
      <c r="T39" s="60">
        <v>170775980</v>
      </c>
      <c r="U39" s="60">
        <v>297469096</v>
      </c>
      <c r="V39" s="60">
        <v>608678799</v>
      </c>
      <c r="W39" s="60">
        <v>1571296920</v>
      </c>
      <c r="X39" s="60">
        <v>2198735062</v>
      </c>
      <c r="Y39" s="60">
        <v>-627438142</v>
      </c>
      <c r="Z39" s="140">
        <v>-28.54</v>
      </c>
      <c r="AA39" s="155">
        <v>2272795265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8000000</v>
      </c>
      <c r="Y40" s="54">
        <v>-8000000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2441397531</v>
      </c>
      <c r="D42" s="206">
        <f>SUM(D38:D41)</f>
        <v>0</v>
      </c>
      <c r="E42" s="207">
        <f t="shared" si="3"/>
        <v>2319965154</v>
      </c>
      <c r="F42" s="88">
        <f t="shared" si="3"/>
        <v>2336052415</v>
      </c>
      <c r="G42" s="88">
        <f t="shared" si="3"/>
        <v>2141956947</v>
      </c>
      <c r="H42" s="88">
        <f t="shared" si="3"/>
        <v>-853399212</v>
      </c>
      <c r="I42" s="88">
        <f t="shared" si="3"/>
        <v>-432690344</v>
      </c>
      <c r="J42" s="88">
        <f t="shared" si="3"/>
        <v>855867391</v>
      </c>
      <c r="K42" s="88">
        <f t="shared" si="3"/>
        <v>-182499640</v>
      </c>
      <c r="L42" s="88">
        <f t="shared" si="3"/>
        <v>172960307</v>
      </c>
      <c r="M42" s="88">
        <f t="shared" si="3"/>
        <v>1197448356</v>
      </c>
      <c r="N42" s="88">
        <f t="shared" si="3"/>
        <v>1187909023</v>
      </c>
      <c r="O42" s="88">
        <f t="shared" si="3"/>
        <v>19779046</v>
      </c>
      <c r="P42" s="88">
        <f t="shared" si="3"/>
        <v>-255834474</v>
      </c>
      <c r="Q42" s="88">
        <f t="shared" si="3"/>
        <v>1356658152</v>
      </c>
      <c r="R42" s="88">
        <f t="shared" si="3"/>
        <v>1120602724</v>
      </c>
      <c r="S42" s="88">
        <f t="shared" si="3"/>
        <v>140667177</v>
      </c>
      <c r="T42" s="88">
        <f t="shared" si="3"/>
        <v>1229552486</v>
      </c>
      <c r="U42" s="88">
        <f t="shared" si="3"/>
        <v>-2072290078</v>
      </c>
      <c r="V42" s="88">
        <f t="shared" si="3"/>
        <v>-702070415</v>
      </c>
      <c r="W42" s="88">
        <f t="shared" si="3"/>
        <v>2462308723</v>
      </c>
      <c r="X42" s="88">
        <f t="shared" si="3"/>
        <v>2319965154</v>
      </c>
      <c r="Y42" s="88">
        <f t="shared" si="3"/>
        <v>142343569</v>
      </c>
      <c r="Z42" s="208">
        <f>+IF(X42&lt;&gt;0,+(Y42/X42)*100,0)</f>
        <v>6.135590819309349</v>
      </c>
      <c r="AA42" s="206">
        <f>SUM(AA38:AA41)</f>
        <v>2336052415</v>
      </c>
    </row>
    <row r="43" spans="1:27" ht="12.75">
      <c r="A43" s="181" t="s">
        <v>125</v>
      </c>
      <c r="B43" s="185"/>
      <c r="C43" s="157">
        <v>2920067</v>
      </c>
      <c r="D43" s="157">
        <v>0</v>
      </c>
      <c r="E43" s="158">
        <v>535000</v>
      </c>
      <c r="F43" s="159">
        <v>2931377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2775632</v>
      </c>
      <c r="N43" s="159">
        <v>2775632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2775632</v>
      </c>
      <c r="X43" s="159">
        <v>535000</v>
      </c>
      <c r="Y43" s="159">
        <v>2240632</v>
      </c>
      <c r="Z43" s="141">
        <v>418.81</v>
      </c>
      <c r="AA43" s="157">
        <v>2931377</v>
      </c>
    </row>
    <row r="44" spans="1:27" ht="12.75">
      <c r="A44" s="209" t="s">
        <v>126</v>
      </c>
      <c r="B44" s="185"/>
      <c r="C44" s="210">
        <f aca="true" t="shared" si="4" ref="C44:Y44">+C42-C43</f>
        <v>2438477464</v>
      </c>
      <c r="D44" s="210">
        <f>+D42-D43</f>
        <v>0</v>
      </c>
      <c r="E44" s="211">
        <f t="shared" si="4"/>
        <v>2319430154</v>
      </c>
      <c r="F44" s="77">
        <f t="shared" si="4"/>
        <v>2333121038</v>
      </c>
      <c r="G44" s="77">
        <f t="shared" si="4"/>
        <v>2141956947</v>
      </c>
      <c r="H44" s="77">
        <f t="shared" si="4"/>
        <v>-853399212</v>
      </c>
      <c r="I44" s="77">
        <f t="shared" si="4"/>
        <v>-432690344</v>
      </c>
      <c r="J44" s="77">
        <f t="shared" si="4"/>
        <v>855867391</v>
      </c>
      <c r="K44" s="77">
        <f t="shared" si="4"/>
        <v>-182499640</v>
      </c>
      <c r="L44" s="77">
        <f t="shared" si="4"/>
        <v>172960307</v>
      </c>
      <c r="M44" s="77">
        <f t="shared" si="4"/>
        <v>1194672724</v>
      </c>
      <c r="N44" s="77">
        <f t="shared" si="4"/>
        <v>1185133391</v>
      </c>
      <c r="O44" s="77">
        <f t="shared" si="4"/>
        <v>19779046</v>
      </c>
      <c r="P44" s="77">
        <f t="shared" si="4"/>
        <v>-255834474</v>
      </c>
      <c r="Q44" s="77">
        <f t="shared" si="4"/>
        <v>1356658152</v>
      </c>
      <c r="R44" s="77">
        <f t="shared" si="4"/>
        <v>1120602724</v>
      </c>
      <c r="S44" s="77">
        <f t="shared" si="4"/>
        <v>140667177</v>
      </c>
      <c r="T44" s="77">
        <f t="shared" si="4"/>
        <v>1229552486</v>
      </c>
      <c r="U44" s="77">
        <f t="shared" si="4"/>
        <v>-2072290078</v>
      </c>
      <c r="V44" s="77">
        <f t="shared" si="4"/>
        <v>-702070415</v>
      </c>
      <c r="W44" s="77">
        <f t="shared" si="4"/>
        <v>2459533091</v>
      </c>
      <c r="X44" s="77">
        <f t="shared" si="4"/>
        <v>2319430154</v>
      </c>
      <c r="Y44" s="77">
        <f t="shared" si="4"/>
        <v>140102937</v>
      </c>
      <c r="Z44" s="212">
        <f>+IF(X44&lt;&gt;0,+(Y44/X44)*100,0)</f>
        <v>6.040403361937149</v>
      </c>
      <c r="AA44" s="210">
        <f>+AA42-AA43</f>
        <v>2333121038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2438477464</v>
      </c>
      <c r="D46" s="206">
        <f>SUM(D44:D45)</f>
        <v>0</v>
      </c>
      <c r="E46" s="207">
        <f t="shared" si="5"/>
        <v>2319430154</v>
      </c>
      <c r="F46" s="88">
        <f t="shared" si="5"/>
        <v>2333121038</v>
      </c>
      <c r="G46" s="88">
        <f t="shared" si="5"/>
        <v>2141956947</v>
      </c>
      <c r="H46" s="88">
        <f t="shared" si="5"/>
        <v>-853399212</v>
      </c>
      <c r="I46" s="88">
        <f t="shared" si="5"/>
        <v>-432690344</v>
      </c>
      <c r="J46" s="88">
        <f t="shared" si="5"/>
        <v>855867391</v>
      </c>
      <c r="K46" s="88">
        <f t="shared" si="5"/>
        <v>-182499640</v>
      </c>
      <c r="L46" s="88">
        <f t="shared" si="5"/>
        <v>172960307</v>
      </c>
      <c r="M46" s="88">
        <f t="shared" si="5"/>
        <v>1194672724</v>
      </c>
      <c r="N46" s="88">
        <f t="shared" si="5"/>
        <v>1185133391</v>
      </c>
      <c r="O46" s="88">
        <f t="shared" si="5"/>
        <v>19779046</v>
      </c>
      <c r="P46" s="88">
        <f t="shared" si="5"/>
        <v>-255834474</v>
      </c>
      <c r="Q46" s="88">
        <f t="shared" si="5"/>
        <v>1356658152</v>
      </c>
      <c r="R46" s="88">
        <f t="shared" si="5"/>
        <v>1120602724</v>
      </c>
      <c r="S46" s="88">
        <f t="shared" si="5"/>
        <v>140667177</v>
      </c>
      <c r="T46" s="88">
        <f t="shared" si="5"/>
        <v>1229552486</v>
      </c>
      <c r="U46" s="88">
        <f t="shared" si="5"/>
        <v>-2072290078</v>
      </c>
      <c r="V46" s="88">
        <f t="shared" si="5"/>
        <v>-702070415</v>
      </c>
      <c r="W46" s="88">
        <f t="shared" si="5"/>
        <v>2459533091</v>
      </c>
      <c r="X46" s="88">
        <f t="shared" si="5"/>
        <v>2319430154</v>
      </c>
      <c r="Y46" s="88">
        <f t="shared" si="5"/>
        <v>140102937</v>
      </c>
      <c r="Z46" s="208">
        <f>+IF(X46&lt;&gt;0,+(Y46/X46)*100,0)</f>
        <v>6.040403361937149</v>
      </c>
      <c r="AA46" s="206">
        <f>SUM(AA44:AA45)</f>
        <v>2333121038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2438477464</v>
      </c>
      <c r="D48" s="217">
        <f>SUM(D46:D47)</f>
        <v>0</v>
      </c>
      <c r="E48" s="218">
        <f t="shared" si="6"/>
        <v>2319430154</v>
      </c>
      <c r="F48" s="219">
        <f t="shared" si="6"/>
        <v>2333121038</v>
      </c>
      <c r="G48" s="219">
        <f t="shared" si="6"/>
        <v>2141956947</v>
      </c>
      <c r="H48" s="220">
        <f t="shared" si="6"/>
        <v>-853399212</v>
      </c>
      <c r="I48" s="220">
        <f t="shared" si="6"/>
        <v>-432690344</v>
      </c>
      <c r="J48" s="220">
        <f t="shared" si="6"/>
        <v>855867391</v>
      </c>
      <c r="K48" s="220">
        <f t="shared" si="6"/>
        <v>-182499640</v>
      </c>
      <c r="L48" s="220">
        <f t="shared" si="6"/>
        <v>172960307</v>
      </c>
      <c r="M48" s="219">
        <f t="shared" si="6"/>
        <v>1194672724</v>
      </c>
      <c r="N48" s="219">
        <f t="shared" si="6"/>
        <v>1185133391</v>
      </c>
      <c r="O48" s="220">
        <f t="shared" si="6"/>
        <v>19779046</v>
      </c>
      <c r="P48" s="220">
        <f t="shared" si="6"/>
        <v>-255834474</v>
      </c>
      <c r="Q48" s="220">
        <f t="shared" si="6"/>
        <v>1356658152</v>
      </c>
      <c r="R48" s="220">
        <f t="shared" si="6"/>
        <v>1120602724</v>
      </c>
      <c r="S48" s="220">
        <f t="shared" si="6"/>
        <v>140667177</v>
      </c>
      <c r="T48" s="219">
        <f t="shared" si="6"/>
        <v>1229552486</v>
      </c>
      <c r="U48" s="219">
        <f t="shared" si="6"/>
        <v>-2072290078</v>
      </c>
      <c r="V48" s="220">
        <f t="shared" si="6"/>
        <v>-702070415</v>
      </c>
      <c r="W48" s="220">
        <f t="shared" si="6"/>
        <v>2459533091</v>
      </c>
      <c r="X48" s="220">
        <f t="shared" si="6"/>
        <v>2319430154</v>
      </c>
      <c r="Y48" s="220">
        <f t="shared" si="6"/>
        <v>140102937</v>
      </c>
      <c r="Z48" s="221">
        <f>+IF(X48&lt;&gt;0,+(Y48/X48)*100,0)</f>
        <v>6.040403361937149</v>
      </c>
      <c r="AA48" s="222">
        <f>SUM(AA46:AA47)</f>
        <v>2333121038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147131945</v>
      </c>
      <c r="D5" s="153">
        <f>SUM(D6:D8)</f>
        <v>0</v>
      </c>
      <c r="E5" s="154">
        <f t="shared" si="0"/>
        <v>377761050</v>
      </c>
      <c r="F5" s="100">
        <f t="shared" si="0"/>
        <v>299374172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1973135</v>
      </c>
      <c r="L5" s="100">
        <f t="shared" si="0"/>
        <v>1613665</v>
      </c>
      <c r="M5" s="100">
        <f t="shared" si="0"/>
        <v>4860965</v>
      </c>
      <c r="N5" s="100">
        <f t="shared" si="0"/>
        <v>8447765</v>
      </c>
      <c r="O5" s="100">
        <f t="shared" si="0"/>
        <v>2221690</v>
      </c>
      <c r="P5" s="100">
        <f t="shared" si="0"/>
        <v>16604228</v>
      </c>
      <c r="Q5" s="100">
        <f t="shared" si="0"/>
        <v>17247704</v>
      </c>
      <c r="R5" s="100">
        <f t="shared" si="0"/>
        <v>36073622</v>
      </c>
      <c r="S5" s="100">
        <f t="shared" si="0"/>
        <v>14356665</v>
      </c>
      <c r="T5" s="100">
        <f t="shared" si="0"/>
        <v>17371954</v>
      </c>
      <c r="U5" s="100">
        <f t="shared" si="0"/>
        <v>145600373</v>
      </c>
      <c r="V5" s="100">
        <f t="shared" si="0"/>
        <v>177328992</v>
      </c>
      <c r="W5" s="100">
        <f t="shared" si="0"/>
        <v>221850379</v>
      </c>
      <c r="X5" s="100">
        <f t="shared" si="0"/>
        <v>377761048</v>
      </c>
      <c r="Y5" s="100">
        <f t="shared" si="0"/>
        <v>-155910669</v>
      </c>
      <c r="Z5" s="137">
        <f>+IF(X5&lt;&gt;0,+(Y5/X5)*100,0)</f>
        <v>-41.27229893750189</v>
      </c>
      <c r="AA5" s="153">
        <f>SUM(AA6:AA8)</f>
        <v>299374172</v>
      </c>
    </row>
    <row r="6" spans="1:27" ht="12.75">
      <c r="A6" s="138" t="s">
        <v>75</v>
      </c>
      <c r="B6" s="136"/>
      <c r="C6" s="155">
        <v>1974617</v>
      </c>
      <c r="D6" s="155"/>
      <c r="E6" s="156">
        <v>101761050</v>
      </c>
      <c r="F6" s="60">
        <v>100000</v>
      </c>
      <c r="G6" s="60"/>
      <c r="H6" s="60"/>
      <c r="I6" s="60"/>
      <c r="J6" s="60"/>
      <c r="K6" s="60">
        <v>78052</v>
      </c>
      <c r="L6" s="60">
        <v>144240</v>
      </c>
      <c r="M6" s="60">
        <v>129011</v>
      </c>
      <c r="N6" s="60">
        <v>351303</v>
      </c>
      <c r="O6" s="60">
        <v>86145</v>
      </c>
      <c r="P6" s="60">
        <v>274449</v>
      </c>
      <c r="Q6" s="60">
        <v>99491</v>
      </c>
      <c r="R6" s="60">
        <v>460085</v>
      </c>
      <c r="S6" s="60">
        <v>38575</v>
      </c>
      <c r="T6" s="60">
        <v>74772</v>
      </c>
      <c r="U6" s="60">
        <v>24634</v>
      </c>
      <c r="V6" s="60">
        <v>137981</v>
      </c>
      <c r="W6" s="60">
        <v>949369</v>
      </c>
      <c r="X6" s="60">
        <v>101761050</v>
      </c>
      <c r="Y6" s="60">
        <v>-100811681</v>
      </c>
      <c r="Z6" s="140">
        <v>-99.07</v>
      </c>
      <c r="AA6" s="62">
        <v>100000</v>
      </c>
    </row>
    <row r="7" spans="1:27" ht="12.75">
      <c r="A7" s="138" t="s">
        <v>76</v>
      </c>
      <c r="B7" s="136"/>
      <c r="C7" s="157"/>
      <c r="D7" s="157"/>
      <c r="E7" s="158">
        <v>236000000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235999998</v>
      </c>
      <c r="Y7" s="159">
        <v>-235999998</v>
      </c>
      <c r="Z7" s="141">
        <v>-100</v>
      </c>
      <c r="AA7" s="225"/>
    </row>
    <row r="8" spans="1:27" ht="12.75">
      <c r="A8" s="138" t="s">
        <v>77</v>
      </c>
      <c r="B8" s="136"/>
      <c r="C8" s="155">
        <v>145157328</v>
      </c>
      <c r="D8" s="155"/>
      <c r="E8" s="156">
        <v>40000000</v>
      </c>
      <c r="F8" s="60">
        <v>299274172</v>
      </c>
      <c r="G8" s="60"/>
      <c r="H8" s="60"/>
      <c r="I8" s="60"/>
      <c r="J8" s="60"/>
      <c r="K8" s="60">
        <v>1895083</v>
      </c>
      <c r="L8" s="60">
        <v>1469425</v>
      </c>
      <c r="M8" s="60">
        <v>4731954</v>
      </c>
      <c r="N8" s="60">
        <v>8096462</v>
      </c>
      <c r="O8" s="60">
        <v>2135545</v>
      </c>
      <c r="P8" s="60">
        <v>16329779</v>
      </c>
      <c r="Q8" s="60">
        <v>17148213</v>
      </c>
      <c r="R8" s="60">
        <v>35613537</v>
      </c>
      <c r="S8" s="60">
        <v>14318090</v>
      </c>
      <c r="T8" s="60">
        <v>17297182</v>
      </c>
      <c r="U8" s="60">
        <v>145575739</v>
      </c>
      <c r="V8" s="60">
        <v>177191011</v>
      </c>
      <c r="W8" s="60">
        <v>220901010</v>
      </c>
      <c r="X8" s="60">
        <v>40000000</v>
      </c>
      <c r="Y8" s="60">
        <v>180901010</v>
      </c>
      <c r="Z8" s="140">
        <v>452.25</v>
      </c>
      <c r="AA8" s="62">
        <v>299274172</v>
      </c>
    </row>
    <row r="9" spans="1:27" ht="12.75">
      <c r="A9" s="135" t="s">
        <v>78</v>
      </c>
      <c r="B9" s="136"/>
      <c r="C9" s="153">
        <f aca="true" t="shared" si="1" ref="C9:Y9">SUM(C10:C14)</f>
        <v>517845411</v>
      </c>
      <c r="D9" s="153">
        <f>SUM(D10:D14)</f>
        <v>0</v>
      </c>
      <c r="E9" s="154">
        <f t="shared" si="1"/>
        <v>1030613469</v>
      </c>
      <c r="F9" s="100">
        <f t="shared" si="1"/>
        <v>988898311</v>
      </c>
      <c r="G9" s="100">
        <f t="shared" si="1"/>
        <v>17043655</v>
      </c>
      <c r="H9" s="100">
        <f t="shared" si="1"/>
        <v>-11633239</v>
      </c>
      <c r="I9" s="100">
        <f t="shared" si="1"/>
        <v>27028156</v>
      </c>
      <c r="J9" s="100">
        <f t="shared" si="1"/>
        <v>32438572</v>
      </c>
      <c r="K9" s="100">
        <f t="shared" si="1"/>
        <v>82035897</v>
      </c>
      <c r="L9" s="100">
        <f t="shared" si="1"/>
        <v>29813555</v>
      </c>
      <c r="M9" s="100">
        <f t="shared" si="1"/>
        <v>67770371</v>
      </c>
      <c r="N9" s="100">
        <f t="shared" si="1"/>
        <v>179619823</v>
      </c>
      <c r="O9" s="100">
        <f t="shared" si="1"/>
        <v>3729344</v>
      </c>
      <c r="P9" s="100">
        <f t="shared" si="1"/>
        <v>2572984</v>
      </c>
      <c r="Q9" s="100">
        <f t="shared" si="1"/>
        <v>20210685</v>
      </c>
      <c r="R9" s="100">
        <f t="shared" si="1"/>
        <v>26513013</v>
      </c>
      <c r="S9" s="100">
        <f t="shared" si="1"/>
        <v>40162234</v>
      </c>
      <c r="T9" s="100">
        <f t="shared" si="1"/>
        <v>48705884</v>
      </c>
      <c r="U9" s="100">
        <f t="shared" si="1"/>
        <v>141090976</v>
      </c>
      <c r="V9" s="100">
        <f t="shared" si="1"/>
        <v>229959094</v>
      </c>
      <c r="W9" s="100">
        <f t="shared" si="1"/>
        <v>468530502</v>
      </c>
      <c r="X9" s="100">
        <f t="shared" si="1"/>
        <v>1030613470</v>
      </c>
      <c r="Y9" s="100">
        <f t="shared" si="1"/>
        <v>-562082968</v>
      </c>
      <c r="Z9" s="137">
        <f>+IF(X9&lt;&gt;0,+(Y9/X9)*100,0)</f>
        <v>-54.53867859887374</v>
      </c>
      <c r="AA9" s="102">
        <f>SUM(AA10:AA14)</f>
        <v>988898311</v>
      </c>
    </row>
    <row r="10" spans="1:27" ht="12.75">
      <c r="A10" s="138" t="s">
        <v>79</v>
      </c>
      <c r="B10" s="136"/>
      <c r="C10" s="155">
        <v>11649153</v>
      </c>
      <c r="D10" s="155"/>
      <c r="E10" s="156">
        <v>15250000</v>
      </c>
      <c r="F10" s="60">
        <v>48016800</v>
      </c>
      <c r="G10" s="60"/>
      <c r="H10" s="60"/>
      <c r="I10" s="60">
        <v>951026</v>
      </c>
      <c r="J10" s="60">
        <v>951026</v>
      </c>
      <c r="K10" s="60">
        <v>2022152</v>
      </c>
      <c r="L10" s="60">
        <v>10577</v>
      </c>
      <c r="M10" s="60">
        <v>438462</v>
      </c>
      <c r="N10" s="60">
        <v>2471191</v>
      </c>
      <c r="O10" s="60">
        <v>493204</v>
      </c>
      <c r="P10" s="60">
        <v>92877</v>
      </c>
      <c r="Q10" s="60">
        <v>386062</v>
      </c>
      <c r="R10" s="60">
        <v>972143</v>
      </c>
      <c r="S10" s="60">
        <v>750375</v>
      </c>
      <c r="T10" s="60">
        <v>2999314</v>
      </c>
      <c r="U10" s="60">
        <v>14596437</v>
      </c>
      <c r="V10" s="60">
        <v>18346126</v>
      </c>
      <c r="W10" s="60">
        <v>22740486</v>
      </c>
      <c r="X10" s="60">
        <v>15250000</v>
      </c>
      <c r="Y10" s="60">
        <v>7490486</v>
      </c>
      <c r="Z10" s="140">
        <v>49.12</v>
      </c>
      <c r="AA10" s="62">
        <v>48016800</v>
      </c>
    </row>
    <row r="11" spans="1:27" ht="12.75">
      <c r="A11" s="138" t="s">
        <v>80</v>
      </c>
      <c r="B11" s="136"/>
      <c r="C11" s="155">
        <v>7814537</v>
      </c>
      <c r="D11" s="155"/>
      <c r="E11" s="156">
        <v>64500000</v>
      </c>
      <c r="F11" s="60">
        <v>53500000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>
        <v>12873299</v>
      </c>
      <c r="U11" s="60">
        <v>28640103</v>
      </c>
      <c r="V11" s="60">
        <v>41513402</v>
      </c>
      <c r="W11" s="60">
        <v>41513402</v>
      </c>
      <c r="X11" s="60">
        <v>64499998</v>
      </c>
      <c r="Y11" s="60">
        <v>-22986596</v>
      </c>
      <c r="Z11" s="140">
        <v>-35.64</v>
      </c>
      <c r="AA11" s="62">
        <v>53500000</v>
      </c>
    </row>
    <row r="12" spans="1:27" ht="12.75">
      <c r="A12" s="138" t="s">
        <v>81</v>
      </c>
      <c r="B12" s="136"/>
      <c r="C12" s="155">
        <v>23185357</v>
      </c>
      <c r="D12" s="155"/>
      <c r="E12" s="156">
        <v>18000000</v>
      </c>
      <c r="F12" s="60">
        <v>26200000</v>
      </c>
      <c r="G12" s="60"/>
      <c r="H12" s="60"/>
      <c r="I12" s="60">
        <v>11205</v>
      </c>
      <c r="J12" s="60">
        <v>11205</v>
      </c>
      <c r="K12" s="60">
        <v>1821147</v>
      </c>
      <c r="L12" s="60">
        <v>1104054</v>
      </c>
      <c r="M12" s="60">
        <v>269061</v>
      </c>
      <c r="N12" s="60">
        <v>3194262</v>
      </c>
      <c r="O12" s="60">
        <v>1310643</v>
      </c>
      <c r="P12" s="60">
        <v>681128</v>
      </c>
      <c r="Q12" s="60">
        <v>1738713</v>
      </c>
      <c r="R12" s="60">
        <v>3730484</v>
      </c>
      <c r="S12" s="60">
        <v>801568</v>
      </c>
      <c r="T12" s="60">
        <v>1154372</v>
      </c>
      <c r="U12" s="60">
        <v>14378692</v>
      </c>
      <c r="V12" s="60">
        <v>16334632</v>
      </c>
      <c r="W12" s="60">
        <v>23270583</v>
      </c>
      <c r="X12" s="60">
        <v>18000000</v>
      </c>
      <c r="Y12" s="60">
        <v>5270583</v>
      </c>
      <c r="Z12" s="140">
        <v>29.28</v>
      </c>
      <c r="AA12" s="62">
        <v>26200000</v>
      </c>
    </row>
    <row r="13" spans="1:27" ht="12.75">
      <c r="A13" s="138" t="s">
        <v>82</v>
      </c>
      <c r="B13" s="136"/>
      <c r="C13" s="155">
        <v>397987330</v>
      </c>
      <c r="D13" s="155"/>
      <c r="E13" s="156">
        <v>900863469</v>
      </c>
      <c r="F13" s="60">
        <v>806581275</v>
      </c>
      <c r="G13" s="60">
        <v>13999352</v>
      </c>
      <c r="H13" s="60">
        <v>-13999352</v>
      </c>
      <c r="I13" s="60">
        <v>14845571</v>
      </c>
      <c r="J13" s="60">
        <v>14845571</v>
      </c>
      <c r="K13" s="60">
        <v>67669071</v>
      </c>
      <c r="L13" s="60">
        <v>26390356</v>
      </c>
      <c r="M13" s="60">
        <v>58923460</v>
      </c>
      <c r="N13" s="60">
        <v>152982887</v>
      </c>
      <c r="O13" s="60"/>
      <c r="P13" s="60">
        <v>490254</v>
      </c>
      <c r="Q13" s="60">
        <v>15274380</v>
      </c>
      <c r="R13" s="60">
        <v>15764634</v>
      </c>
      <c r="S13" s="60">
        <v>35843894</v>
      </c>
      <c r="T13" s="60">
        <v>31186365</v>
      </c>
      <c r="U13" s="60">
        <v>76463432</v>
      </c>
      <c r="V13" s="60">
        <v>143493691</v>
      </c>
      <c r="W13" s="60">
        <v>327086783</v>
      </c>
      <c r="X13" s="60">
        <v>900863470</v>
      </c>
      <c r="Y13" s="60">
        <v>-573776687</v>
      </c>
      <c r="Z13" s="140">
        <v>-63.69</v>
      </c>
      <c r="AA13" s="62">
        <v>806581275</v>
      </c>
    </row>
    <row r="14" spans="1:27" ht="12.75">
      <c r="A14" s="138" t="s">
        <v>83</v>
      </c>
      <c r="B14" s="136"/>
      <c r="C14" s="157">
        <v>77209034</v>
      </c>
      <c r="D14" s="157"/>
      <c r="E14" s="158">
        <v>32000000</v>
      </c>
      <c r="F14" s="159">
        <v>54600236</v>
      </c>
      <c r="G14" s="159">
        <v>3044303</v>
      </c>
      <c r="H14" s="159">
        <v>2366113</v>
      </c>
      <c r="I14" s="159">
        <v>11220354</v>
      </c>
      <c r="J14" s="159">
        <v>16630770</v>
      </c>
      <c r="K14" s="159">
        <v>10523527</v>
      </c>
      <c r="L14" s="159">
        <v>2308568</v>
      </c>
      <c r="M14" s="159">
        <v>8139388</v>
      </c>
      <c r="N14" s="159">
        <v>20971483</v>
      </c>
      <c r="O14" s="159">
        <v>1925497</v>
      </c>
      <c r="P14" s="159">
        <v>1308725</v>
      </c>
      <c r="Q14" s="159">
        <v>2811530</v>
      </c>
      <c r="R14" s="159">
        <v>6045752</v>
      </c>
      <c r="S14" s="159">
        <v>2766397</v>
      </c>
      <c r="T14" s="159">
        <v>492534</v>
      </c>
      <c r="U14" s="159">
        <v>7012312</v>
      </c>
      <c r="V14" s="159">
        <v>10271243</v>
      </c>
      <c r="W14" s="159">
        <v>53919248</v>
      </c>
      <c r="X14" s="159">
        <v>32000002</v>
      </c>
      <c r="Y14" s="159">
        <v>21919246</v>
      </c>
      <c r="Z14" s="141">
        <v>68.5</v>
      </c>
      <c r="AA14" s="225">
        <v>54600236</v>
      </c>
    </row>
    <row r="15" spans="1:27" ht="12.75">
      <c r="A15" s="135" t="s">
        <v>84</v>
      </c>
      <c r="B15" s="142"/>
      <c r="C15" s="153">
        <f aca="true" t="shared" si="2" ref="C15:Y15">SUM(C16:C18)</f>
        <v>890214531</v>
      </c>
      <c r="D15" s="153">
        <f>SUM(D16:D18)</f>
        <v>0</v>
      </c>
      <c r="E15" s="154">
        <f t="shared" si="2"/>
        <v>1012823095</v>
      </c>
      <c r="F15" s="100">
        <f t="shared" si="2"/>
        <v>1019194145</v>
      </c>
      <c r="G15" s="100">
        <f t="shared" si="2"/>
        <v>10026980</v>
      </c>
      <c r="H15" s="100">
        <f t="shared" si="2"/>
        <v>-10566563</v>
      </c>
      <c r="I15" s="100">
        <f t="shared" si="2"/>
        <v>4347304</v>
      </c>
      <c r="J15" s="100">
        <f t="shared" si="2"/>
        <v>3807721</v>
      </c>
      <c r="K15" s="100">
        <f t="shared" si="2"/>
        <v>67324907</v>
      </c>
      <c r="L15" s="100">
        <f t="shared" si="2"/>
        <v>57723898</v>
      </c>
      <c r="M15" s="100">
        <f t="shared" si="2"/>
        <v>50774230</v>
      </c>
      <c r="N15" s="100">
        <f t="shared" si="2"/>
        <v>175823035</v>
      </c>
      <c r="O15" s="100">
        <f t="shared" si="2"/>
        <v>3921819</v>
      </c>
      <c r="P15" s="100">
        <f t="shared" si="2"/>
        <v>118148357</v>
      </c>
      <c r="Q15" s="100">
        <f t="shared" si="2"/>
        <v>53329749</v>
      </c>
      <c r="R15" s="100">
        <f t="shared" si="2"/>
        <v>175399925</v>
      </c>
      <c r="S15" s="100">
        <f t="shared" si="2"/>
        <v>66426462</v>
      </c>
      <c r="T15" s="100">
        <f t="shared" si="2"/>
        <v>102483280</v>
      </c>
      <c r="U15" s="100">
        <f t="shared" si="2"/>
        <v>183438541</v>
      </c>
      <c r="V15" s="100">
        <f t="shared" si="2"/>
        <v>352348283</v>
      </c>
      <c r="W15" s="100">
        <f t="shared" si="2"/>
        <v>707378964</v>
      </c>
      <c r="X15" s="100">
        <f t="shared" si="2"/>
        <v>1012823091</v>
      </c>
      <c r="Y15" s="100">
        <f t="shared" si="2"/>
        <v>-305444127</v>
      </c>
      <c r="Z15" s="137">
        <f>+IF(X15&lt;&gt;0,+(Y15/X15)*100,0)</f>
        <v>-30.15769779680112</v>
      </c>
      <c r="AA15" s="102">
        <f>SUM(AA16:AA18)</f>
        <v>1019194145</v>
      </c>
    </row>
    <row r="16" spans="1:27" ht="12.75">
      <c r="A16" s="138" t="s">
        <v>85</v>
      </c>
      <c r="B16" s="136"/>
      <c r="C16" s="155">
        <v>34044304</v>
      </c>
      <c r="D16" s="155"/>
      <c r="E16" s="156">
        <v>9000000</v>
      </c>
      <c r="F16" s="60">
        <v>60128700</v>
      </c>
      <c r="G16" s="60">
        <v>27776</v>
      </c>
      <c r="H16" s="60"/>
      <c r="I16" s="60"/>
      <c r="J16" s="60">
        <v>27776</v>
      </c>
      <c r="K16" s="60"/>
      <c r="L16" s="60">
        <v>172064</v>
      </c>
      <c r="M16" s="60">
        <v>23799</v>
      </c>
      <c r="N16" s="60">
        <v>195863</v>
      </c>
      <c r="O16" s="60">
        <v>806165</v>
      </c>
      <c r="P16" s="60">
        <v>227552</v>
      </c>
      <c r="Q16" s="60">
        <v>1475600</v>
      </c>
      <c r="R16" s="60">
        <v>2509317</v>
      </c>
      <c r="S16" s="60">
        <v>792374</v>
      </c>
      <c r="T16" s="60">
        <v>1563320</v>
      </c>
      <c r="U16" s="60">
        <v>20298438</v>
      </c>
      <c r="V16" s="60">
        <v>22654132</v>
      </c>
      <c r="W16" s="60">
        <v>25387088</v>
      </c>
      <c r="X16" s="60">
        <v>9000000</v>
      </c>
      <c r="Y16" s="60">
        <v>16387088</v>
      </c>
      <c r="Z16" s="140">
        <v>182.08</v>
      </c>
      <c r="AA16" s="62">
        <v>60128700</v>
      </c>
    </row>
    <row r="17" spans="1:27" ht="12.75">
      <c r="A17" s="138" t="s">
        <v>86</v>
      </c>
      <c r="B17" s="136"/>
      <c r="C17" s="155">
        <v>848667252</v>
      </c>
      <c r="D17" s="155"/>
      <c r="E17" s="156">
        <v>1000573095</v>
      </c>
      <c r="F17" s="60">
        <v>941865445</v>
      </c>
      <c r="G17" s="60">
        <v>9999204</v>
      </c>
      <c r="H17" s="60">
        <v>-10566563</v>
      </c>
      <c r="I17" s="60">
        <v>4347304</v>
      </c>
      <c r="J17" s="60">
        <v>3779945</v>
      </c>
      <c r="K17" s="60">
        <v>67324907</v>
      </c>
      <c r="L17" s="60">
        <v>57551834</v>
      </c>
      <c r="M17" s="60">
        <v>50750431</v>
      </c>
      <c r="N17" s="60">
        <v>175627172</v>
      </c>
      <c r="O17" s="60">
        <v>3115654</v>
      </c>
      <c r="P17" s="60">
        <v>117888350</v>
      </c>
      <c r="Q17" s="60">
        <v>50014589</v>
      </c>
      <c r="R17" s="60">
        <v>171018593</v>
      </c>
      <c r="S17" s="60">
        <v>61787233</v>
      </c>
      <c r="T17" s="60">
        <v>99160909</v>
      </c>
      <c r="U17" s="60">
        <v>156232200</v>
      </c>
      <c r="V17" s="60">
        <v>317180342</v>
      </c>
      <c r="W17" s="60">
        <v>667606052</v>
      </c>
      <c r="X17" s="60">
        <v>1000573093</v>
      </c>
      <c r="Y17" s="60">
        <v>-332967041</v>
      </c>
      <c r="Z17" s="140">
        <v>-33.28</v>
      </c>
      <c r="AA17" s="62">
        <v>941865445</v>
      </c>
    </row>
    <row r="18" spans="1:27" ht="12.75">
      <c r="A18" s="138" t="s">
        <v>87</v>
      </c>
      <c r="B18" s="136"/>
      <c r="C18" s="155">
        <v>7502975</v>
      </c>
      <c r="D18" s="155"/>
      <c r="E18" s="156">
        <v>3250000</v>
      </c>
      <c r="F18" s="60">
        <v>17200000</v>
      </c>
      <c r="G18" s="60"/>
      <c r="H18" s="60"/>
      <c r="I18" s="60"/>
      <c r="J18" s="60"/>
      <c r="K18" s="60"/>
      <c r="L18" s="60"/>
      <c r="M18" s="60"/>
      <c r="N18" s="60"/>
      <c r="O18" s="60"/>
      <c r="P18" s="60">
        <v>32455</v>
      </c>
      <c r="Q18" s="60">
        <v>1839560</v>
      </c>
      <c r="R18" s="60">
        <v>1872015</v>
      </c>
      <c r="S18" s="60">
        <v>3846855</v>
      </c>
      <c r="T18" s="60">
        <v>1759051</v>
      </c>
      <c r="U18" s="60">
        <v>6907903</v>
      </c>
      <c r="V18" s="60">
        <v>12513809</v>
      </c>
      <c r="W18" s="60">
        <v>14385824</v>
      </c>
      <c r="X18" s="60">
        <v>3249998</v>
      </c>
      <c r="Y18" s="60">
        <v>11135826</v>
      </c>
      <c r="Z18" s="140">
        <v>342.64</v>
      </c>
      <c r="AA18" s="62">
        <v>17200000</v>
      </c>
    </row>
    <row r="19" spans="1:27" ht="12.75">
      <c r="A19" s="135" t="s">
        <v>88</v>
      </c>
      <c r="B19" s="142"/>
      <c r="C19" s="153">
        <f aca="true" t="shared" si="3" ref="C19:Y19">SUM(C20:C23)</f>
        <v>1465090967</v>
      </c>
      <c r="D19" s="153">
        <f>SUM(D20:D23)</f>
        <v>0</v>
      </c>
      <c r="E19" s="154">
        <f t="shared" si="3"/>
        <v>1490269446</v>
      </c>
      <c r="F19" s="100">
        <f t="shared" si="3"/>
        <v>1690421238</v>
      </c>
      <c r="G19" s="100">
        <f t="shared" si="3"/>
        <v>66423916</v>
      </c>
      <c r="H19" s="100">
        <f t="shared" si="3"/>
        <v>-43048794</v>
      </c>
      <c r="I19" s="100">
        <f t="shared" si="3"/>
        <v>76074805</v>
      </c>
      <c r="J19" s="100">
        <f t="shared" si="3"/>
        <v>99449927</v>
      </c>
      <c r="K19" s="100">
        <f t="shared" si="3"/>
        <v>124130556</v>
      </c>
      <c r="L19" s="100">
        <f t="shared" si="3"/>
        <v>144167177</v>
      </c>
      <c r="M19" s="100">
        <f t="shared" si="3"/>
        <v>124850112</v>
      </c>
      <c r="N19" s="100">
        <f t="shared" si="3"/>
        <v>393147845</v>
      </c>
      <c r="O19" s="100">
        <f t="shared" si="3"/>
        <v>28051015</v>
      </c>
      <c r="P19" s="100">
        <f t="shared" si="3"/>
        <v>81101468</v>
      </c>
      <c r="Q19" s="100">
        <f t="shared" si="3"/>
        <v>135078047</v>
      </c>
      <c r="R19" s="100">
        <f t="shared" si="3"/>
        <v>244230530</v>
      </c>
      <c r="S19" s="100">
        <f t="shared" si="3"/>
        <v>100572114</v>
      </c>
      <c r="T19" s="100">
        <f t="shared" si="3"/>
        <v>248240148</v>
      </c>
      <c r="U19" s="100">
        <f t="shared" si="3"/>
        <v>604478641</v>
      </c>
      <c r="V19" s="100">
        <f t="shared" si="3"/>
        <v>953290903</v>
      </c>
      <c r="W19" s="100">
        <f t="shared" si="3"/>
        <v>1690119205</v>
      </c>
      <c r="X19" s="100">
        <f t="shared" si="3"/>
        <v>1490269445</v>
      </c>
      <c r="Y19" s="100">
        <f t="shared" si="3"/>
        <v>199849760</v>
      </c>
      <c r="Z19" s="137">
        <f>+IF(X19&lt;&gt;0,+(Y19/X19)*100,0)</f>
        <v>13.410310509318668</v>
      </c>
      <c r="AA19" s="102">
        <f>SUM(AA20:AA23)</f>
        <v>1690421238</v>
      </c>
    </row>
    <row r="20" spans="1:27" ht="12.75">
      <c r="A20" s="138" t="s">
        <v>89</v>
      </c>
      <c r="B20" s="136"/>
      <c r="C20" s="155">
        <v>496646447</v>
      </c>
      <c r="D20" s="155"/>
      <c r="E20" s="156">
        <v>983154020</v>
      </c>
      <c r="F20" s="60">
        <v>937229000</v>
      </c>
      <c r="G20" s="60">
        <v>1188263</v>
      </c>
      <c r="H20" s="60">
        <v>7921960</v>
      </c>
      <c r="I20" s="60">
        <v>26265840</v>
      </c>
      <c r="J20" s="60">
        <v>35376063</v>
      </c>
      <c r="K20" s="60">
        <v>45294151</v>
      </c>
      <c r="L20" s="60">
        <v>81907480</v>
      </c>
      <c r="M20" s="60">
        <v>28509106</v>
      </c>
      <c r="N20" s="60">
        <v>155710737</v>
      </c>
      <c r="O20" s="60">
        <v>6531164</v>
      </c>
      <c r="P20" s="60">
        <v>18276034</v>
      </c>
      <c r="Q20" s="60">
        <v>56971913</v>
      </c>
      <c r="R20" s="60">
        <v>81779111</v>
      </c>
      <c r="S20" s="60">
        <v>37266311</v>
      </c>
      <c r="T20" s="60">
        <v>161932777</v>
      </c>
      <c r="U20" s="60">
        <v>442542849</v>
      </c>
      <c r="V20" s="60">
        <v>641741937</v>
      </c>
      <c r="W20" s="60">
        <v>914607848</v>
      </c>
      <c r="X20" s="60">
        <v>983154019</v>
      </c>
      <c r="Y20" s="60">
        <v>-68546171</v>
      </c>
      <c r="Z20" s="140">
        <v>-6.97</v>
      </c>
      <c r="AA20" s="62">
        <v>937229000</v>
      </c>
    </row>
    <row r="21" spans="1:27" ht="12.75">
      <c r="A21" s="138" t="s">
        <v>90</v>
      </c>
      <c r="B21" s="136"/>
      <c r="C21" s="155">
        <v>542252632</v>
      </c>
      <c r="D21" s="155"/>
      <c r="E21" s="156">
        <v>327900872</v>
      </c>
      <c r="F21" s="60">
        <v>375132881</v>
      </c>
      <c r="G21" s="60">
        <v>44640344</v>
      </c>
      <c r="H21" s="60">
        <v>-30766428</v>
      </c>
      <c r="I21" s="60">
        <v>34803016</v>
      </c>
      <c r="J21" s="60">
        <v>48676932</v>
      </c>
      <c r="K21" s="60">
        <v>47801474</v>
      </c>
      <c r="L21" s="60">
        <v>31028577</v>
      </c>
      <c r="M21" s="60">
        <v>52828946</v>
      </c>
      <c r="N21" s="60">
        <v>131658997</v>
      </c>
      <c r="O21" s="60">
        <v>20555424</v>
      </c>
      <c r="P21" s="60">
        <v>33808152</v>
      </c>
      <c r="Q21" s="60">
        <v>30873723</v>
      </c>
      <c r="R21" s="60">
        <v>85237299</v>
      </c>
      <c r="S21" s="60">
        <v>20081641</v>
      </c>
      <c r="T21" s="60">
        <v>36035942</v>
      </c>
      <c r="U21" s="60">
        <v>88832086</v>
      </c>
      <c r="V21" s="60">
        <v>144949669</v>
      </c>
      <c r="W21" s="60">
        <v>410522897</v>
      </c>
      <c r="X21" s="60">
        <v>327900872</v>
      </c>
      <c r="Y21" s="60">
        <v>82622025</v>
      </c>
      <c r="Z21" s="140">
        <v>25.2</v>
      </c>
      <c r="AA21" s="62">
        <v>375132881</v>
      </c>
    </row>
    <row r="22" spans="1:27" ht="12.75">
      <c r="A22" s="138" t="s">
        <v>91</v>
      </c>
      <c r="B22" s="136"/>
      <c r="C22" s="157">
        <v>411622431</v>
      </c>
      <c r="D22" s="157"/>
      <c r="E22" s="158">
        <v>167214554</v>
      </c>
      <c r="F22" s="159">
        <v>350759357</v>
      </c>
      <c r="G22" s="159">
        <v>20595309</v>
      </c>
      <c r="H22" s="159">
        <v>-20204326</v>
      </c>
      <c r="I22" s="159">
        <v>15005949</v>
      </c>
      <c r="J22" s="159">
        <v>15396932</v>
      </c>
      <c r="K22" s="159">
        <v>28036041</v>
      </c>
      <c r="L22" s="159">
        <v>31231120</v>
      </c>
      <c r="M22" s="159">
        <v>43512060</v>
      </c>
      <c r="N22" s="159">
        <v>102779221</v>
      </c>
      <c r="O22" s="159">
        <v>964427</v>
      </c>
      <c r="P22" s="159">
        <v>25993610</v>
      </c>
      <c r="Q22" s="159">
        <v>46224724</v>
      </c>
      <c r="R22" s="159">
        <v>73182761</v>
      </c>
      <c r="S22" s="159">
        <v>43224162</v>
      </c>
      <c r="T22" s="159">
        <v>50228429</v>
      </c>
      <c r="U22" s="159">
        <v>60582243</v>
      </c>
      <c r="V22" s="159">
        <v>154034834</v>
      </c>
      <c r="W22" s="159">
        <v>345393748</v>
      </c>
      <c r="X22" s="159">
        <v>167214554</v>
      </c>
      <c r="Y22" s="159">
        <v>178179194</v>
      </c>
      <c r="Z22" s="141">
        <v>106.56</v>
      </c>
      <c r="AA22" s="225">
        <v>350759357</v>
      </c>
    </row>
    <row r="23" spans="1:27" ht="12.75">
      <c r="A23" s="138" t="s">
        <v>92</v>
      </c>
      <c r="B23" s="136"/>
      <c r="C23" s="155">
        <v>14569457</v>
      </c>
      <c r="D23" s="155"/>
      <c r="E23" s="156">
        <v>12000000</v>
      </c>
      <c r="F23" s="60">
        <v>27300000</v>
      </c>
      <c r="G23" s="60"/>
      <c r="H23" s="60"/>
      <c r="I23" s="60"/>
      <c r="J23" s="60"/>
      <c r="K23" s="60">
        <v>2998890</v>
      </c>
      <c r="L23" s="60"/>
      <c r="M23" s="60"/>
      <c r="N23" s="60">
        <v>2998890</v>
      </c>
      <c r="O23" s="60"/>
      <c r="P23" s="60">
        <v>3023672</v>
      </c>
      <c r="Q23" s="60">
        <v>1007687</v>
      </c>
      <c r="R23" s="60">
        <v>4031359</v>
      </c>
      <c r="S23" s="60"/>
      <c r="T23" s="60">
        <v>43000</v>
      </c>
      <c r="U23" s="60">
        <v>12521463</v>
      </c>
      <c r="V23" s="60">
        <v>12564463</v>
      </c>
      <c r="W23" s="60">
        <v>19594712</v>
      </c>
      <c r="X23" s="60">
        <v>12000000</v>
      </c>
      <c r="Y23" s="60">
        <v>7594712</v>
      </c>
      <c r="Z23" s="140">
        <v>63.29</v>
      </c>
      <c r="AA23" s="62">
        <v>27300000</v>
      </c>
    </row>
    <row r="24" spans="1:27" ht="12.75">
      <c r="A24" s="135" t="s">
        <v>93</v>
      </c>
      <c r="B24" s="142"/>
      <c r="C24" s="153">
        <v>26873137</v>
      </c>
      <c r="D24" s="153"/>
      <c r="E24" s="154">
        <v>111548000</v>
      </c>
      <c r="F24" s="100">
        <v>36000000</v>
      </c>
      <c r="G24" s="100"/>
      <c r="H24" s="100"/>
      <c r="I24" s="100"/>
      <c r="J24" s="100"/>
      <c r="K24" s="100"/>
      <c r="L24" s="100"/>
      <c r="M24" s="100">
        <v>225871</v>
      </c>
      <c r="N24" s="100">
        <v>225871</v>
      </c>
      <c r="O24" s="100"/>
      <c r="P24" s="100">
        <v>521726</v>
      </c>
      <c r="Q24" s="100"/>
      <c r="R24" s="100">
        <v>521726</v>
      </c>
      <c r="S24" s="100">
        <v>1045694</v>
      </c>
      <c r="T24" s="100">
        <v>3858820</v>
      </c>
      <c r="U24" s="100">
        <v>8632625</v>
      </c>
      <c r="V24" s="100">
        <v>13537139</v>
      </c>
      <c r="W24" s="100">
        <v>14284736</v>
      </c>
      <c r="X24" s="100">
        <v>111548001</v>
      </c>
      <c r="Y24" s="100">
        <v>-97263265</v>
      </c>
      <c r="Z24" s="137">
        <v>-87.19</v>
      </c>
      <c r="AA24" s="102">
        <v>36000000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3047155991</v>
      </c>
      <c r="D25" s="217">
        <f>+D5+D9+D15+D19+D24</f>
        <v>0</v>
      </c>
      <c r="E25" s="230">
        <f t="shared" si="4"/>
        <v>4023015060</v>
      </c>
      <c r="F25" s="219">
        <f t="shared" si="4"/>
        <v>4033887866</v>
      </c>
      <c r="G25" s="219">
        <f t="shared" si="4"/>
        <v>93494551</v>
      </c>
      <c r="H25" s="219">
        <f t="shared" si="4"/>
        <v>-65248596</v>
      </c>
      <c r="I25" s="219">
        <f t="shared" si="4"/>
        <v>107450265</v>
      </c>
      <c r="J25" s="219">
        <f t="shared" si="4"/>
        <v>135696220</v>
      </c>
      <c r="K25" s="219">
        <f t="shared" si="4"/>
        <v>275464495</v>
      </c>
      <c r="L25" s="219">
        <f t="shared" si="4"/>
        <v>233318295</v>
      </c>
      <c r="M25" s="219">
        <f t="shared" si="4"/>
        <v>248481549</v>
      </c>
      <c r="N25" s="219">
        <f t="shared" si="4"/>
        <v>757264339</v>
      </c>
      <c r="O25" s="219">
        <f t="shared" si="4"/>
        <v>37923868</v>
      </c>
      <c r="P25" s="219">
        <f t="shared" si="4"/>
        <v>218948763</v>
      </c>
      <c r="Q25" s="219">
        <f t="shared" si="4"/>
        <v>225866185</v>
      </c>
      <c r="R25" s="219">
        <f t="shared" si="4"/>
        <v>482738816</v>
      </c>
      <c r="S25" s="219">
        <f t="shared" si="4"/>
        <v>222563169</v>
      </c>
      <c r="T25" s="219">
        <f t="shared" si="4"/>
        <v>420660086</v>
      </c>
      <c r="U25" s="219">
        <f t="shared" si="4"/>
        <v>1083241156</v>
      </c>
      <c r="V25" s="219">
        <f t="shared" si="4"/>
        <v>1726464411</v>
      </c>
      <c r="W25" s="219">
        <f t="shared" si="4"/>
        <v>3102163786</v>
      </c>
      <c r="X25" s="219">
        <f t="shared" si="4"/>
        <v>4023015055</v>
      </c>
      <c r="Y25" s="219">
        <f t="shared" si="4"/>
        <v>-920851269</v>
      </c>
      <c r="Z25" s="231">
        <f>+IF(X25&lt;&gt;0,+(Y25/X25)*100,0)</f>
        <v>-22.889580486543817</v>
      </c>
      <c r="AA25" s="232">
        <f>+AA5+AA9+AA15+AA19+AA24</f>
        <v>4033887866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2042358851</v>
      </c>
      <c r="D28" s="155"/>
      <c r="E28" s="156">
        <v>2161967060</v>
      </c>
      <c r="F28" s="60">
        <v>2203667060</v>
      </c>
      <c r="G28" s="60">
        <v>82073147</v>
      </c>
      <c r="H28" s="60">
        <v>-62391085</v>
      </c>
      <c r="I28" s="60">
        <v>67548859</v>
      </c>
      <c r="J28" s="60">
        <v>87230921</v>
      </c>
      <c r="K28" s="60">
        <v>193400877</v>
      </c>
      <c r="L28" s="60">
        <v>155783103</v>
      </c>
      <c r="M28" s="60">
        <v>189305118</v>
      </c>
      <c r="N28" s="60">
        <v>538489098</v>
      </c>
      <c r="O28" s="60">
        <v>22290325</v>
      </c>
      <c r="P28" s="60">
        <v>157313603</v>
      </c>
      <c r="Q28" s="60">
        <v>133746567</v>
      </c>
      <c r="R28" s="60">
        <v>313350495</v>
      </c>
      <c r="S28" s="60">
        <v>129374792</v>
      </c>
      <c r="T28" s="60">
        <v>161742559</v>
      </c>
      <c r="U28" s="60">
        <v>341309448</v>
      </c>
      <c r="V28" s="60">
        <v>632426799</v>
      </c>
      <c r="W28" s="60">
        <v>1571497313</v>
      </c>
      <c r="X28" s="60">
        <v>2161967059</v>
      </c>
      <c r="Y28" s="60">
        <v>-590469746</v>
      </c>
      <c r="Z28" s="140">
        <v>-27.31</v>
      </c>
      <c r="AA28" s="155">
        <v>2203667060</v>
      </c>
    </row>
    <row r="29" spans="1:27" ht="12.75">
      <c r="A29" s="234" t="s">
        <v>134</v>
      </c>
      <c r="B29" s="136"/>
      <c r="C29" s="155">
        <v>61966778</v>
      </c>
      <c r="D29" s="155"/>
      <c r="E29" s="156">
        <v>32730000</v>
      </c>
      <c r="F29" s="60">
        <v>50255401</v>
      </c>
      <c r="G29" s="60"/>
      <c r="H29" s="60">
        <v>715635</v>
      </c>
      <c r="I29" s="60">
        <v>7994764</v>
      </c>
      <c r="J29" s="60">
        <v>8710399</v>
      </c>
      <c r="K29" s="60">
        <v>4309004</v>
      </c>
      <c r="L29" s="60">
        <v>1318767</v>
      </c>
      <c r="M29" s="60">
        <v>3043727</v>
      </c>
      <c r="N29" s="60">
        <v>8671498</v>
      </c>
      <c r="O29" s="60">
        <v>493204</v>
      </c>
      <c r="P29" s="60"/>
      <c r="Q29" s="60">
        <v>356427</v>
      </c>
      <c r="R29" s="60">
        <v>849631</v>
      </c>
      <c r="S29" s="60">
        <v>1390561</v>
      </c>
      <c r="T29" s="60">
        <v>1684570</v>
      </c>
      <c r="U29" s="60">
        <v>10033861</v>
      </c>
      <c r="V29" s="60">
        <v>13108992</v>
      </c>
      <c r="W29" s="60">
        <v>31340520</v>
      </c>
      <c r="X29" s="60">
        <v>40730002</v>
      </c>
      <c r="Y29" s="60">
        <v>-9389482</v>
      </c>
      <c r="Z29" s="140">
        <v>-23.05</v>
      </c>
      <c r="AA29" s="62">
        <v>50255401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8000000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8000000</v>
      </c>
      <c r="Y31" s="60">
        <v>-8000000</v>
      </c>
      <c r="Z31" s="140">
        <v>-100</v>
      </c>
      <c r="AA31" s="62"/>
    </row>
    <row r="32" spans="1:27" ht="12.75">
      <c r="A32" s="236" t="s">
        <v>46</v>
      </c>
      <c r="B32" s="136"/>
      <c r="C32" s="210">
        <f aca="true" t="shared" si="5" ref="C32:Y32">SUM(C28:C31)</f>
        <v>2104325629</v>
      </c>
      <c r="D32" s="210">
        <f>SUM(D28:D31)</f>
        <v>0</v>
      </c>
      <c r="E32" s="211">
        <f t="shared" si="5"/>
        <v>2202697060</v>
      </c>
      <c r="F32" s="77">
        <f t="shared" si="5"/>
        <v>2253922461</v>
      </c>
      <c r="G32" s="77">
        <f t="shared" si="5"/>
        <v>82073147</v>
      </c>
      <c r="H32" s="77">
        <f t="shared" si="5"/>
        <v>-61675450</v>
      </c>
      <c r="I32" s="77">
        <f t="shared" si="5"/>
        <v>75543623</v>
      </c>
      <c r="J32" s="77">
        <f t="shared" si="5"/>
        <v>95941320</v>
      </c>
      <c r="K32" s="77">
        <f t="shared" si="5"/>
        <v>197709881</v>
      </c>
      <c r="L32" s="77">
        <f t="shared" si="5"/>
        <v>157101870</v>
      </c>
      <c r="M32" s="77">
        <f t="shared" si="5"/>
        <v>192348845</v>
      </c>
      <c r="N32" s="77">
        <f t="shared" si="5"/>
        <v>547160596</v>
      </c>
      <c r="O32" s="77">
        <f t="shared" si="5"/>
        <v>22783529</v>
      </c>
      <c r="P32" s="77">
        <f t="shared" si="5"/>
        <v>157313603</v>
      </c>
      <c r="Q32" s="77">
        <f t="shared" si="5"/>
        <v>134102994</v>
      </c>
      <c r="R32" s="77">
        <f t="shared" si="5"/>
        <v>314200126</v>
      </c>
      <c r="S32" s="77">
        <f t="shared" si="5"/>
        <v>130765353</v>
      </c>
      <c r="T32" s="77">
        <f t="shared" si="5"/>
        <v>163427129</v>
      </c>
      <c r="U32" s="77">
        <f t="shared" si="5"/>
        <v>351343309</v>
      </c>
      <c r="V32" s="77">
        <f t="shared" si="5"/>
        <v>645535791</v>
      </c>
      <c r="W32" s="77">
        <f t="shared" si="5"/>
        <v>1602837833</v>
      </c>
      <c r="X32" s="77">
        <f t="shared" si="5"/>
        <v>2210697061</v>
      </c>
      <c r="Y32" s="77">
        <f t="shared" si="5"/>
        <v>-607859228</v>
      </c>
      <c r="Z32" s="212">
        <f>+IF(X32&lt;&gt;0,+(Y32/X32)*100,0)</f>
        <v>-27.496269784021756</v>
      </c>
      <c r="AA32" s="79">
        <f>SUM(AA28:AA31)</f>
        <v>2253922461</v>
      </c>
    </row>
    <row r="33" spans="1:27" ht="12.75">
      <c r="A33" s="237" t="s">
        <v>51</v>
      </c>
      <c r="B33" s="136" t="s">
        <v>137</v>
      </c>
      <c r="C33" s="155">
        <v>62097461</v>
      </c>
      <c r="D33" s="155"/>
      <c r="E33" s="156">
        <v>158000000</v>
      </c>
      <c r="F33" s="60">
        <v>105612964</v>
      </c>
      <c r="G33" s="60"/>
      <c r="H33" s="60">
        <v>2013526</v>
      </c>
      <c r="I33" s="60">
        <v>965515</v>
      </c>
      <c r="J33" s="60">
        <v>2979041</v>
      </c>
      <c r="K33" s="60">
        <v>13528158</v>
      </c>
      <c r="L33" s="60">
        <v>9997163</v>
      </c>
      <c r="M33" s="60">
        <v>12785947</v>
      </c>
      <c r="N33" s="60">
        <v>36311268</v>
      </c>
      <c r="O33" s="60">
        <v>1844669</v>
      </c>
      <c r="P33" s="60">
        <v>10211424</v>
      </c>
      <c r="Q33" s="60">
        <v>16736286</v>
      </c>
      <c r="R33" s="60">
        <v>28792379</v>
      </c>
      <c r="S33" s="60">
        <v>18874045</v>
      </c>
      <c r="T33" s="60">
        <v>15385367</v>
      </c>
      <c r="U33" s="60">
        <v>64926276</v>
      </c>
      <c r="V33" s="60">
        <v>99185688</v>
      </c>
      <c r="W33" s="60">
        <v>167268376</v>
      </c>
      <c r="X33" s="60">
        <v>150000000</v>
      </c>
      <c r="Y33" s="60">
        <v>17268376</v>
      </c>
      <c r="Z33" s="140">
        <v>11.51</v>
      </c>
      <c r="AA33" s="62">
        <v>105612964</v>
      </c>
    </row>
    <row r="34" spans="1:27" ht="12.75">
      <c r="A34" s="237" t="s">
        <v>52</v>
      </c>
      <c r="B34" s="136" t="s">
        <v>138</v>
      </c>
      <c r="C34" s="155">
        <v>700248492</v>
      </c>
      <c r="D34" s="155"/>
      <c r="E34" s="156">
        <v>1500000000</v>
      </c>
      <c r="F34" s="60">
        <v>1490000000</v>
      </c>
      <c r="G34" s="60">
        <v>11393628</v>
      </c>
      <c r="H34" s="60">
        <v>-5586672</v>
      </c>
      <c r="I34" s="60">
        <v>26047523</v>
      </c>
      <c r="J34" s="60">
        <v>31854479</v>
      </c>
      <c r="K34" s="60">
        <v>46383128</v>
      </c>
      <c r="L34" s="60">
        <v>58017330</v>
      </c>
      <c r="M34" s="60">
        <v>41959073</v>
      </c>
      <c r="N34" s="60">
        <v>146359531</v>
      </c>
      <c r="O34" s="60">
        <v>11568478</v>
      </c>
      <c r="P34" s="60">
        <v>40846208</v>
      </c>
      <c r="Q34" s="60">
        <v>66205538</v>
      </c>
      <c r="R34" s="60">
        <v>118620224</v>
      </c>
      <c r="S34" s="60">
        <v>69624596</v>
      </c>
      <c r="T34" s="60">
        <v>247114541</v>
      </c>
      <c r="U34" s="60">
        <v>636981426</v>
      </c>
      <c r="V34" s="60">
        <v>953720563</v>
      </c>
      <c r="W34" s="60">
        <v>1250554797</v>
      </c>
      <c r="X34" s="60">
        <v>1500000000</v>
      </c>
      <c r="Y34" s="60">
        <v>-249445203</v>
      </c>
      <c r="Z34" s="140">
        <v>-16.63</v>
      </c>
      <c r="AA34" s="62">
        <v>1490000000</v>
      </c>
    </row>
    <row r="35" spans="1:27" ht="12.75">
      <c r="A35" s="237" t="s">
        <v>53</v>
      </c>
      <c r="B35" s="136"/>
      <c r="C35" s="155">
        <v>180484413</v>
      </c>
      <c r="D35" s="155"/>
      <c r="E35" s="156">
        <v>162318000</v>
      </c>
      <c r="F35" s="60">
        <v>184352441</v>
      </c>
      <c r="G35" s="60">
        <v>27776</v>
      </c>
      <c r="H35" s="60"/>
      <c r="I35" s="60">
        <v>4893604</v>
      </c>
      <c r="J35" s="60">
        <v>4921380</v>
      </c>
      <c r="K35" s="60">
        <v>17843329</v>
      </c>
      <c r="L35" s="60">
        <v>8201933</v>
      </c>
      <c r="M35" s="60">
        <v>1387684</v>
      </c>
      <c r="N35" s="60">
        <v>27432946</v>
      </c>
      <c r="O35" s="60">
        <v>1727191</v>
      </c>
      <c r="P35" s="60">
        <v>10577526</v>
      </c>
      <c r="Q35" s="60">
        <v>8821367</v>
      </c>
      <c r="R35" s="60">
        <v>21126084</v>
      </c>
      <c r="S35" s="60">
        <v>3299176</v>
      </c>
      <c r="T35" s="60">
        <v>-5266949</v>
      </c>
      <c r="U35" s="60">
        <v>29990145</v>
      </c>
      <c r="V35" s="60">
        <v>28022372</v>
      </c>
      <c r="W35" s="60">
        <v>81502782</v>
      </c>
      <c r="X35" s="60">
        <v>162318000</v>
      </c>
      <c r="Y35" s="60">
        <v>-80815218</v>
      </c>
      <c r="Z35" s="140">
        <v>-49.79</v>
      </c>
      <c r="AA35" s="62">
        <v>184352441</v>
      </c>
    </row>
    <row r="36" spans="1:27" ht="12.75">
      <c r="A36" s="238" t="s">
        <v>139</v>
      </c>
      <c r="B36" s="149"/>
      <c r="C36" s="222">
        <f aca="true" t="shared" si="6" ref="C36:Y36">SUM(C32:C35)</f>
        <v>3047155995</v>
      </c>
      <c r="D36" s="222">
        <f>SUM(D32:D35)</f>
        <v>0</v>
      </c>
      <c r="E36" s="218">
        <f t="shared" si="6"/>
        <v>4023015060</v>
      </c>
      <c r="F36" s="220">
        <f t="shared" si="6"/>
        <v>4033887866</v>
      </c>
      <c r="G36" s="220">
        <f t="shared" si="6"/>
        <v>93494551</v>
      </c>
      <c r="H36" s="220">
        <f t="shared" si="6"/>
        <v>-65248596</v>
      </c>
      <c r="I36" s="220">
        <f t="shared" si="6"/>
        <v>107450265</v>
      </c>
      <c r="J36" s="220">
        <f t="shared" si="6"/>
        <v>135696220</v>
      </c>
      <c r="K36" s="220">
        <f t="shared" si="6"/>
        <v>275464496</v>
      </c>
      <c r="L36" s="220">
        <f t="shared" si="6"/>
        <v>233318296</v>
      </c>
      <c r="M36" s="220">
        <f t="shared" si="6"/>
        <v>248481549</v>
      </c>
      <c r="N36" s="220">
        <f t="shared" si="6"/>
        <v>757264341</v>
      </c>
      <c r="O36" s="220">
        <f t="shared" si="6"/>
        <v>37923867</v>
      </c>
      <c r="P36" s="220">
        <f t="shared" si="6"/>
        <v>218948761</v>
      </c>
      <c r="Q36" s="220">
        <f t="shared" si="6"/>
        <v>225866185</v>
      </c>
      <c r="R36" s="220">
        <f t="shared" si="6"/>
        <v>482738813</v>
      </c>
      <c r="S36" s="220">
        <f t="shared" si="6"/>
        <v>222563170</v>
      </c>
      <c r="T36" s="220">
        <f t="shared" si="6"/>
        <v>420660088</v>
      </c>
      <c r="U36" s="220">
        <f t="shared" si="6"/>
        <v>1083241156</v>
      </c>
      <c r="V36" s="220">
        <f t="shared" si="6"/>
        <v>1726464414</v>
      </c>
      <c r="W36" s="220">
        <f t="shared" si="6"/>
        <v>3102163788</v>
      </c>
      <c r="X36" s="220">
        <f t="shared" si="6"/>
        <v>4023015061</v>
      </c>
      <c r="Y36" s="220">
        <f t="shared" si="6"/>
        <v>-920851273</v>
      </c>
      <c r="Z36" s="221">
        <f>+IF(X36&lt;&gt;0,+(Y36/X36)*100,0)</f>
        <v>-22.88958055183378</v>
      </c>
      <c r="AA36" s="239">
        <f>SUM(AA32:AA35)</f>
        <v>4033887866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562495690</v>
      </c>
      <c r="D6" s="155"/>
      <c r="E6" s="59">
        <v>552702388</v>
      </c>
      <c r="F6" s="60">
        <v>618745259</v>
      </c>
      <c r="G6" s="60">
        <v>113394496</v>
      </c>
      <c r="H6" s="60">
        <v>95825968</v>
      </c>
      <c r="I6" s="60">
        <v>190775595</v>
      </c>
      <c r="J6" s="60">
        <v>190775595</v>
      </c>
      <c r="K6" s="60">
        <v>97678976</v>
      </c>
      <c r="L6" s="60">
        <v>298368997</v>
      </c>
      <c r="M6" s="60">
        <v>638215</v>
      </c>
      <c r="N6" s="60">
        <v>638215</v>
      </c>
      <c r="O6" s="60">
        <v>101517205</v>
      </c>
      <c r="P6" s="60">
        <v>179385956</v>
      </c>
      <c r="Q6" s="60">
        <v>263968035</v>
      </c>
      <c r="R6" s="60">
        <v>263968035</v>
      </c>
      <c r="S6" s="60">
        <v>137206606</v>
      </c>
      <c r="T6" s="60">
        <v>301136401</v>
      </c>
      <c r="U6" s="60">
        <v>286412294</v>
      </c>
      <c r="V6" s="60">
        <v>286412294</v>
      </c>
      <c r="W6" s="60">
        <v>286412294</v>
      </c>
      <c r="X6" s="60">
        <v>618745259</v>
      </c>
      <c r="Y6" s="60">
        <v>-332332965</v>
      </c>
      <c r="Z6" s="140">
        <v>-53.71</v>
      </c>
      <c r="AA6" s="62">
        <v>618745259</v>
      </c>
    </row>
    <row r="7" spans="1:27" ht="12.75">
      <c r="A7" s="249" t="s">
        <v>144</v>
      </c>
      <c r="B7" s="182"/>
      <c r="C7" s="155">
        <v>2356562644</v>
      </c>
      <c r="D7" s="155"/>
      <c r="E7" s="59">
        <v>2426062776</v>
      </c>
      <c r="F7" s="60">
        <v>2919198027</v>
      </c>
      <c r="G7" s="60">
        <v>3915487745</v>
      </c>
      <c r="H7" s="60">
        <v>2932572874</v>
      </c>
      <c r="I7" s="60">
        <v>2136368607</v>
      </c>
      <c r="J7" s="60">
        <v>2136368607</v>
      </c>
      <c r="K7" s="60">
        <v>2721155743</v>
      </c>
      <c r="L7" s="60">
        <v>2812135632</v>
      </c>
      <c r="M7" s="60">
        <v>3932766077</v>
      </c>
      <c r="N7" s="60">
        <v>3932766077</v>
      </c>
      <c r="O7" s="60">
        <v>3931859641</v>
      </c>
      <c r="P7" s="60">
        <v>3507892851</v>
      </c>
      <c r="Q7" s="60">
        <v>4672720926</v>
      </c>
      <c r="R7" s="60">
        <v>4672720926</v>
      </c>
      <c r="S7" s="60">
        <v>4531921280</v>
      </c>
      <c r="T7" s="60">
        <v>4144360626</v>
      </c>
      <c r="U7" s="60">
        <v>4507668476</v>
      </c>
      <c r="V7" s="60">
        <v>4507668476</v>
      </c>
      <c r="W7" s="60">
        <v>4507668476</v>
      </c>
      <c r="X7" s="60">
        <v>2919198027</v>
      </c>
      <c r="Y7" s="60">
        <v>1588470449</v>
      </c>
      <c r="Z7" s="140">
        <v>54.41</v>
      </c>
      <c r="AA7" s="62">
        <v>2919198027</v>
      </c>
    </row>
    <row r="8" spans="1:27" ht="12.75">
      <c r="A8" s="249" t="s">
        <v>145</v>
      </c>
      <c r="B8" s="182"/>
      <c r="C8" s="155">
        <v>4117378659</v>
      </c>
      <c r="D8" s="155"/>
      <c r="E8" s="59">
        <v>5812009610</v>
      </c>
      <c r="F8" s="60">
        <v>4377339897</v>
      </c>
      <c r="G8" s="60">
        <v>4899864063</v>
      </c>
      <c r="H8" s="60">
        <v>6080939360</v>
      </c>
      <c r="I8" s="60">
        <v>6298078749</v>
      </c>
      <c r="J8" s="60">
        <v>6298078749</v>
      </c>
      <c r="K8" s="60">
        <v>6216870646</v>
      </c>
      <c r="L8" s="60">
        <v>3829557916</v>
      </c>
      <c r="M8" s="60">
        <v>3791985992</v>
      </c>
      <c r="N8" s="60">
        <v>3791985992</v>
      </c>
      <c r="O8" s="60">
        <v>4091825628</v>
      </c>
      <c r="P8" s="60">
        <v>4031112525</v>
      </c>
      <c r="Q8" s="60">
        <v>4233084644</v>
      </c>
      <c r="R8" s="60">
        <v>4233084644</v>
      </c>
      <c r="S8" s="60">
        <v>4431045244</v>
      </c>
      <c r="T8" s="60">
        <v>4714474085</v>
      </c>
      <c r="U8" s="60">
        <v>5355632046</v>
      </c>
      <c r="V8" s="60">
        <v>5355632046</v>
      </c>
      <c r="W8" s="60">
        <v>5355632046</v>
      </c>
      <c r="X8" s="60">
        <v>4377339897</v>
      </c>
      <c r="Y8" s="60">
        <v>978292149</v>
      </c>
      <c r="Z8" s="140">
        <v>22.35</v>
      </c>
      <c r="AA8" s="62">
        <v>4377339897</v>
      </c>
    </row>
    <row r="9" spans="1:27" ht="12.75">
      <c r="A9" s="249" t="s">
        <v>146</v>
      </c>
      <c r="B9" s="182"/>
      <c r="C9" s="155">
        <v>1414393187</v>
      </c>
      <c r="D9" s="155"/>
      <c r="E9" s="59">
        <v>1499740852</v>
      </c>
      <c r="F9" s="60">
        <v>1489667786</v>
      </c>
      <c r="G9" s="60">
        <v>1094237654</v>
      </c>
      <c r="H9" s="60">
        <v>1420226392</v>
      </c>
      <c r="I9" s="60">
        <v>1443448255</v>
      </c>
      <c r="J9" s="60">
        <v>1443448255</v>
      </c>
      <c r="K9" s="60">
        <v>1441529034</v>
      </c>
      <c r="L9" s="60">
        <v>1300776054</v>
      </c>
      <c r="M9" s="60">
        <v>1330055535</v>
      </c>
      <c r="N9" s="60">
        <v>1330055535</v>
      </c>
      <c r="O9" s="60">
        <v>1345156406</v>
      </c>
      <c r="P9" s="60">
        <v>1333572004</v>
      </c>
      <c r="Q9" s="60">
        <v>1342705337</v>
      </c>
      <c r="R9" s="60">
        <v>1342705337</v>
      </c>
      <c r="S9" s="60">
        <v>1377512262</v>
      </c>
      <c r="T9" s="60">
        <v>1234435676</v>
      </c>
      <c r="U9" s="60">
        <v>1341719250</v>
      </c>
      <c r="V9" s="60">
        <v>1341719250</v>
      </c>
      <c r="W9" s="60">
        <v>1341719250</v>
      </c>
      <c r="X9" s="60">
        <v>1489667786</v>
      </c>
      <c r="Y9" s="60">
        <v>-147948536</v>
      </c>
      <c r="Z9" s="140">
        <v>-9.93</v>
      </c>
      <c r="AA9" s="62">
        <v>1489667786</v>
      </c>
    </row>
    <row r="10" spans="1:27" ht="12.75">
      <c r="A10" s="249" t="s">
        <v>147</v>
      </c>
      <c r="B10" s="182"/>
      <c r="C10" s="155">
        <v>601551326</v>
      </c>
      <c r="D10" s="155"/>
      <c r="E10" s="59">
        <v>103341792</v>
      </c>
      <c r="F10" s="60">
        <v>120484011</v>
      </c>
      <c r="G10" s="159">
        <v>91005217</v>
      </c>
      <c r="H10" s="159">
        <v>479039306</v>
      </c>
      <c r="I10" s="159">
        <v>479039306</v>
      </c>
      <c r="J10" s="60">
        <v>479039306</v>
      </c>
      <c r="K10" s="159">
        <v>91005216</v>
      </c>
      <c r="L10" s="159">
        <v>132771634</v>
      </c>
      <c r="M10" s="60">
        <v>132771634</v>
      </c>
      <c r="N10" s="159">
        <v>132771634</v>
      </c>
      <c r="O10" s="159">
        <v>132771634</v>
      </c>
      <c r="P10" s="159">
        <v>110697297</v>
      </c>
      <c r="Q10" s="60">
        <v>110697297</v>
      </c>
      <c r="R10" s="159">
        <v>110697297</v>
      </c>
      <c r="S10" s="159">
        <v>110697297</v>
      </c>
      <c r="T10" s="60">
        <v>110697297</v>
      </c>
      <c r="U10" s="159">
        <v>110697297</v>
      </c>
      <c r="V10" s="159">
        <v>110697297</v>
      </c>
      <c r="W10" s="159">
        <v>110697297</v>
      </c>
      <c r="X10" s="60">
        <v>120484011</v>
      </c>
      <c r="Y10" s="159">
        <v>-9786714</v>
      </c>
      <c r="Z10" s="141">
        <v>-8.12</v>
      </c>
      <c r="AA10" s="225">
        <v>120484011</v>
      </c>
    </row>
    <row r="11" spans="1:27" ht="12.75">
      <c r="A11" s="249" t="s">
        <v>148</v>
      </c>
      <c r="B11" s="182"/>
      <c r="C11" s="155">
        <v>635565193</v>
      </c>
      <c r="D11" s="155"/>
      <c r="E11" s="59">
        <v>837754872</v>
      </c>
      <c r="F11" s="60">
        <v>699121712</v>
      </c>
      <c r="G11" s="60">
        <v>674347430</v>
      </c>
      <c r="H11" s="60">
        <v>682175728</v>
      </c>
      <c r="I11" s="60">
        <v>673247584</v>
      </c>
      <c r="J11" s="60">
        <v>673247584</v>
      </c>
      <c r="K11" s="60">
        <v>651322688</v>
      </c>
      <c r="L11" s="60">
        <v>654074780</v>
      </c>
      <c r="M11" s="60">
        <v>669823034</v>
      </c>
      <c r="N11" s="60">
        <v>669823034</v>
      </c>
      <c r="O11" s="60">
        <v>664779201</v>
      </c>
      <c r="P11" s="60">
        <v>669711630</v>
      </c>
      <c r="Q11" s="60">
        <v>662164068</v>
      </c>
      <c r="R11" s="60">
        <v>662164068</v>
      </c>
      <c r="S11" s="60">
        <v>690437398</v>
      </c>
      <c r="T11" s="60">
        <v>696127981</v>
      </c>
      <c r="U11" s="60">
        <v>702885879</v>
      </c>
      <c r="V11" s="60">
        <v>702885879</v>
      </c>
      <c r="W11" s="60">
        <v>702885879</v>
      </c>
      <c r="X11" s="60">
        <v>699121712</v>
      </c>
      <c r="Y11" s="60">
        <v>3764167</v>
      </c>
      <c r="Z11" s="140">
        <v>0.54</v>
      </c>
      <c r="AA11" s="62">
        <v>699121712</v>
      </c>
    </row>
    <row r="12" spans="1:27" ht="12.75">
      <c r="A12" s="250" t="s">
        <v>56</v>
      </c>
      <c r="B12" s="251"/>
      <c r="C12" s="168">
        <f aca="true" t="shared" si="0" ref="C12:Y12">SUM(C6:C11)</f>
        <v>9687946699</v>
      </c>
      <c r="D12" s="168">
        <f>SUM(D6:D11)</f>
        <v>0</v>
      </c>
      <c r="E12" s="72">
        <f t="shared" si="0"/>
        <v>11231612290</v>
      </c>
      <c r="F12" s="73">
        <f t="shared" si="0"/>
        <v>10224556692</v>
      </c>
      <c r="G12" s="73">
        <f t="shared" si="0"/>
        <v>10788336605</v>
      </c>
      <c r="H12" s="73">
        <f t="shared" si="0"/>
        <v>11690779628</v>
      </c>
      <c r="I12" s="73">
        <f t="shared" si="0"/>
        <v>11220958096</v>
      </c>
      <c r="J12" s="73">
        <f t="shared" si="0"/>
        <v>11220958096</v>
      </c>
      <c r="K12" s="73">
        <f t="shared" si="0"/>
        <v>11219562303</v>
      </c>
      <c r="L12" s="73">
        <f t="shared" si="0"/>
        <v>9027685013</v>
      </c>
      <c r="M12" s="73">
        <f t="shared" si="0"/>
        <v>9858040487</v>
      </c>
      <c r="N12" s="73">
        <f t="shared" si="0"/>
        <v>9858040487</v>
      </c>
      <c r="O12" s="73">
        <f t="shared" si="0"/>
        <v>10267909715</v>
      </c>
      <c r="P12" s="73">
        <f t="shared" si="0"/>
        <v>9832372263</v>
      </c>
      <c r="Q12" s="73">
        <f t="shared" si="0"/>
        <v>11285340307</v>
      </c>
      <c r="R12" s="73">
        <f t="shared" si="0"/>
        <v>11285340307</v>
      </c>
      <c r="S12" s="73">
        <f t="shared" si="0"/>
        <v>11278820087</v>
      </c>
      <c r="T12" s="73">
        <f t="shared" si="0"/>
        <v>11201232066</v>
      </c>
      <c r="U12" s="73">
        <f t="shared" si="0"/>
        <v>12305015242</v>
      </c>
      <c r="V12" s="73">
        <f t="shared" si="0"/>
        <v>12305015242</v>
      </c>
      <c r="W12" s="73">
        <f t="shared" si="0"/>
        <v>12305015242</v>
      </c>
      <c r="X12" s="73">
        <f t="shared" si="0"/>
        <v>10224556692</v>
      </c>
      <c r="Y12" s="73">
        <f t="shared" si="0"/>
        <v>2080458550</v>
      </c>
      <c r="Z12" s="170">
        <f>+IF(X12&lt;&gt;0,+(Y12/X12)*100,0)</f>
        <v>20.347665064323163</v>
      </c>
      <c r="AA12" s="74">
        <f>SUM(AA6:AA11)</f>
        <v>10224556692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301249986</v>
      </c>
      <c r="D15" s="155"/>
      <c r="E15" s="59">
        <v>27565489</v>
      </c>
      <c r="F15" s="60">
        <v>73818012</v>
      </c>
      <c r="G15" s="60">
        <v>74523803</v>
      </c>
      <c r="H15" s="60">
        <v>109143749</v>
      </c>
      <c r="I15" s="60">
        <v>104055027</v>
      </c>
      <c r="J15" s="60">
        <v>104055027</v>
      </c>
      <c r="K15" s="60">
        <v>116159719</v>
      </c>
      <c r="L15" s="60">
        <v>26926671</v>
      </c>
      <c r="M15" s="60">
        <v>13629559</v>
      </c>
      <c r="N15" s="60">
        <v>13629559</v>
      </c>
      <c r="O15" s="60">
        <v>-12656435</v>
      </c>
      <c r="P15" s="60">
        <v>9603252</v>
      </c>
      <c r="Q15" s="60">
        <v>7696867</v>
      </c>
      <c r="R15" s="60">
        <v>7696867</v>
      </c>
      <c r="S15" s="60">
        <v>7863588</v>
      </c>
      <c r="T15" s="60">
        <v>74973783</v>
      </c>
      <c r="U15" s="60">
        <v>45766674</v>
      </c>
      <c r="V15" s="60">
        <v>45766674</v>
      </c>
      <c r="W15" s="60">
        <v>45766674</v>
      </c>
      <c r="X15" s="60">
        <v>73818012</v>
      </c>
      <c r="Y15" s="60">
        <v>-28051338</v>
      </c>
      <c r="Z15" s="140">
        <v>-38</v>
      </c>
      <c r="AA15" s="62">
        <v>73818012</v>
      </c>
    </row>
    <row r="16" spans="1:27" ht="12.75">
      <c r="A16" s="249" t="s">
        <v>151</v>
      </c>
      <c r="B16" s="182"/>
      <c r="C16" s="155">
        <v>47235142</v>
      </c>
      <c r="D16" s="155"/>
      <c r="E16" s="59">
        <v>742047191</v>
      </c>
      <c r="F16" s="60">
        <v>406675988</v>
      </c>
      <c r="G16" s="159">
        <v>710520</v>
      </c>
      <c r="H16" s="159">
        <v>710520</v>
      </c>
      <c r="I16" s="159">
        <v>710520</v>
      </c>
      <c r="J16" s="60">
        <v>710520</v>
      </c>
      <c r="K16" s="159">
        <v>259964394</v>
      </c>
      <c r="L16" s="159">
        <v>260151366</v>
      </c>
      <c r="M16" s="60">
        <v>260151366</v>
      </c>
      <c r="N16" s="159">
        <v>260151366</v>
      </c>
      <c r="O16" s="159">
        <v>340896968</v>
      </c>
      <c r="P16" s="159">
        <v>340896968</v>
      </c>
      <c r="Q16" s="60">
        <v>206733700</v>
      </c>
      <c r="R16" s="159">
        <v>206733700</v>
      </c>
      <c r="S16" s="159">
        <v>206914667</v>
      </c>
      <c r="T16" s="60">
        <v>209889679</v>
      </c>
      <c r="U16" s="159">
        <v>284066583</v>
      </c>
      <c r="V16" s="159">
        <v>284066583</v>
      </c>
      <c r="W16" s="159">
        <v>284066583</v>
      </c>
      <c r="X16" s="60">
        <v>406675988</v>
      </c>
      <c r="Y16" s="159">
        <v>-122609405</v>
      </c>
      <c r="Z16" s="141">
        <v>-30.15</v>
      </c>
      <c r="AA16" s="225">
        <v>406675988</v>
      </c>
    </row>
    <row r="17" spans="1:27" ht="12.75">
      <c r="A17" s="249" t="s">
        <v>152</v>
      </c>
      <c r="B17" s="182"/>
      <c r="C17" s="155">
        <v>828889079</v>
      </c>
      <c r="D17" s="155"/>
      <c r="E17" s="59">
        <v>917747760</v>
      </c>
      <c r="F17" s="60">
        <v>879955453</v>
      </c>
      <c r="G17" s="60">
        <v>773100457</v>
      </c>
      <c r="H17" s="60">
        <v>731586541</v>
      </c>
      <c r="I17" s="60">
        <v>731586541</v>
      </c>
      <c r="J17" s="60">
        <v>731586541</v>
      </c>
      <c r="K17" s="60">
        <v>731586541</v>
      </c>
      <c r="L17" s="60">
        <v>828889079</v>
      </c>
      <c r="M17" s="60">
        <v>828889079</v>
      </c>
      <c r="N17" s="60">
        <v>828889079</v>
      </c>
      <c r="O17" s="60">
        <v>828889079</v>
      </c>
      <c r="P17" s="60">
        <v>828889079</v>
      </c>
      <c r="Q17" s="60">
        <v>828889079</v>
      </c>
      <c r="R17" s="60">
        <v>828889079</v>
      </c>
      <c r="S17" s="60">
        <v>828889079</v>
      </c>
      <c r="T17" s="60">
        <v>828889079</v>
      </c>
      <c r="U17" s="60">
        <v>828889079</v>
      </c>
      <c r="V17" s="60">
        <v>828889079</v>
      </c>
      <c r="W17" s="60">
        <v>828889079</v>
      </c>
      <c r="X17" s="60">
        <v>879955453</v>
      </c>
      <c r="Y17" s="60">
        <v>-51066374</v>
      </c>
      <c r="Z17" s="140">
        <v>-5.8</v>
      </c>
      <c r="AA17" s="62">
        <v>879955453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40296553216</v>
      </c>
      <c r="D19" s="155"/>
      <c r="E19" s="59">
        <v>40755539006</v>
      </c>
      <c r="F19" s="60">
        <v>42369148888</v>
      </c>
      <c r="G19" s="60">
        <v>35513959413</v>
      </c>
      <c r="H19" s="60">
        <v>35828511495</v>
      </c>
      <c r="I19" s="60">
        <v>35812313906</v>
      </c>
      <c r="J19" s="60">
        <v>35812313906</v>
      </c>
      <c r="K19" s="60">
        <v>35965565333</v>
      </c>
      <c r="L19" s="60">
        <v>36160909524</v>
      </c>
      <c r="M19" s="60">
        <v>36288105913</v>
      </c>
      <c r="N19" s="60">
        <v>36288105913</v>
      </c>
      <c r="O19" s="60">
        <v>36192424016</v>
      </c>
      <c r="P19" s="60">
        <v>36209180172</v>
      </c>
      <c r="Q19" s="60">
        <v>36616926776</v>
      </c>
      <c r="R19" s="60">
        <v>36616926776</v>
      </c>
      <c r="S19" s="60">
        <v>36426097359</v>
      </c>
      <c r="T19" s="60">
        <v>36711293394</v>
      </c>
      <c r="U19" s="60">
        <v>37542474088</v>
      </c>
      <c r="V19" s="60">
        <v>37542474088</v>
      </c>
      <c r="W19" s="60">
        <v>37542474088</v>
      </c>
      <c r="X19" s="60">
        <v>42369148888</v>
      </c>
      <c r="Y19" s="60">
        <v>-4826674800</v>
      </c>
      <c r="Z19" s="140">
        <v>-11.39</v>
      </c>
      <c r="AA19" s="62">
        <v>42369148888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390137806</v>
      </c>
      <c r="D22" s="155"/>
      <c r="E22" s="59">
        <v>387292959</v>
      </c>
      <c r="F22" s="60">
        <v>380575650</v>
      </c>
      <c r="G22" s="60">
        <v>388541873</v>
      </c>
      <c r="H22" s="60">
        <v>394776899</v>
      </c>
      <c r="I22" s="60">
        <v>394776899</v>
      </c>
      <c r="J22" s="60">
        <v>394776899</v>
      </c>
      <c r="K22" s="60">
        <v>394776899</v>
      </c>
      <c r="L22" s="60">
        <v>390084966</v>
      </c>
      <c r="M22" s="60">
        <v>390084966</v>
      </c>
      <c r="N22" s="60">
        <v>390084966</v>
      </c>
      <c r="O22" s="60">
        <v>390084966</v>
      </c>
      <c r="P22" s="60">
        <v>390084966</v>
      </c>
      <c r="Q22" s="60">
        <v>390084966</v>
      </c>
      <c r="R22" s="60">
        <v>390084966</v>
      </c>
      <c r="S22" s="60">
        <v>390084966</v>
      </c>
      <c r="T22" s="60">
        <v>390084966</v>
      </c>
      <c r="U22" s="60">
        <v>390084966</v>
      </c>
      <c r="V22" s="60">
        <v>390084966</v>
      </c>
      <c r="W22" s="60">
        <v>390084966</v>
      </c>
      <c r="X22" s="60">
        <v>380575650</v>
      </c>
      <c r="Y22" s="60">
        <v>9509316</v>
      </c>
      <c r="Z22" s="140">
        <v>2.5</v>
      </c>
      <c r="AA22" s="62">
        <v>380575650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4113563447</v>
      </c>
      <c r="H23" s="159">
        <v>4394541426</v>
      </c>
      <c r="I23" s="159">
        <v>4394541426</v>
      </c>
      <c r="J23" s="60">
        <v>4394541426</v>
      </c>
      <c r="K23" s="159">
        <v>4053831440</v>
      </c>
      <c r="L23" s="159">
        <v>4085008312</v>
      </c>
      <c r="M23" s="60">
        <v>4085008312</v>
      </c>
      <c r="N23" s="159">
        <v>4085008312</v>
      </c>
      <c r="O23" s="159">
        <v>4085008312</v>
      </c>
      <c r="P23" s="159">
        <v>4085008312</v>
      </c>
      <c r="Q23" s="60">
        <v>4042935403</v>
      </c>
      <c r="R23" s="159">
        <v>4042935403</v>
      </c>
      <c r="S23" s="159">
        <v>4042935403</v>
      </c>
      <c r="T23" s="60">
        <v>4042935403</v>
      </c>
      <c r="U23" s="159">
        <v>3892613859</v>
      </c>
      <c r="V23" s="159">
        <v>3892613859</v>
      </c>
      <c r="W23" s="159">
        <v>3892613859</v>
      </c>
      <c r="X23" s="60"/>
      <c r="Y23" s="159">
        <v>3892613859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41864065229</v>
      </c>
      <c r="D24" s="168">
        <f>SUM(D15:D23)</f>
        <v>0</v>
      </c>
      <c r="E24" s="76">
        <f t="shared" si="1"/>
        <v>42830192405</v>
      </c>
      <c r="F24" s="77">
        <f t="shared" si="1"/>
        <v>44110173991</v>
      </c>
      <c r="G24" s="77">
        <f t="shared" si="1"/>
        <v>40864399513</v>
      </c>
      <c r="H24" s="77">
        <f t="shared" si="1"/>
        <v>41459270630</v>
      </c>
      <c r="I24" s="77">
        <f t="shared" si="1"/>
        <v>41437984319</v>
      </c>
      <c r="J24" s="77">
        <f t="shared" si="1"/>
        <v>41437984319</v>
      </c>
      <c r="K24" s="77">
        <f t="shared" si="1"/>
        <v>41521884326</v>
      </c>
      <c r="L24" s="77">
        <f t="shared" si="1"/>
        <v>41751969918</v>
      </c>
      <c r="M24" s="77">
        <f t="shared" si="1"/>
        <v>41865869195</v>
      </c>
      <c r="N24" s="77">
        <f t="shared" si="1"/>
        <v>41865869195</v>
      </c>
      <c r="O24" s="77">
        <f t="shared" si="1"/>
        <v>41824646906</v>
      </c>
      <c r="P24" s="77">
        <f t="shared" si="1"/>
        <v>41863662749</v>
      </c>
      <c r="Q24" s="77">
        <f t="shared" si="1"/>
        <v>42093266791</v>
      </c>
      <c r="R24" s="77">
        <f t="shared" si="1"/>
        <v>42093266791</v>
      </c>
      <c r="S24" s="77">
        <f t="shared" si="1"/>
        <v>41902785062</v>
      </c>
      <c r="T24" s="77">
        <f t="shared" si="1"/>
        <v>42258066304</v>
      </c>
      <c r="U24" s="77">
        <f t="shared" si="1"/>
        <v>42983895249</v>
      </c>
      <c r="V24" s="77">
        <f t="shared" si="1"/>
        <v>42983895249</v>
      </c>
      <c r="W24" s="77">
        <f t="shared" si="1"/>
        <v>42983895249</v>
      </c>
      <c r="X24" s="77">
        <f t="shared" si="1"/>
        <v>44110173991</v>
      </c>
      <c r="Y24" s="77">
        <f t="shared" si="1"/>
        <v>-1126278742</v>
      </c>
      <c r="Z24" s="212">
        <f>+IF(X24&lt;&gt;0,+(Y24/X24)*100,0)</f>
        <v>-2.5533309894216236</v>
      </c>
      <c r="AA24" s="79">
        <f>SUM(AA15:AA23)</f>
        <v>44110173991</v>
      </c>
    </row>
    <row r="25" spans="1:27" ht="12.75">
      <c r="A25" s="250" t="s">
        <v>159</v>
      </c>
      <c r="B25" s="251"/>
      <c r="C25" s="168">
        <f aca="true" t="shared" si="2" ref="C25:Y25">+C12+C24</f>
        <v>51552011928</v>
      </c>
      <c r="D25" s="168">
        <f>+D12+D24</f>
        <v>0</v>
      </c>
      <c r="E25" s="72">
        <f t="shared" si="2"/>
        <v>54061804695</v>
      </c>
      <c r="F25" s="73">
        <f t="shared" si="2"/>
        <v>54334730683</v>
      </c>
      <c r="G25" s="73">
        <f t="shared" si="2"/>
        <v>51652736118</v>
      </c>
      <c r="H25" s="73">
        <f t="shared" si="2"/>
        <v>53150050258</v>
      </c>
      <c r="I25" s="73">
        <f t="shared" si="2"/>
        <v>52658942415</v>
      </c>
      <c r="J25" s="73">
        <f t="shared" si="2"/>
        <v>52658942415</v>
      </c>
      <c r="K25" s="73">
        <f t="shared" si="2"/>
        <v>52741446629</v>
      </c>
      <c r="L25" s="73">
        <f t="shared" si="2"/>
        <v>50779654931</v>
      </c>
      <c r="M25" s="73">
        <f t="shared" si="2"/>
        <v>51723909682</v>
      </c>
      <c r="N25" s="73">
        <f t="shared" si="2"/>
        <v>51723909682</v>
      </c>
      <c r="O25" s="73">
        <f t="shared" si="2"/>
        <v>52092556621</v>
      </c>
      <c r="P25" s="73">
        <f t="shared" si="2"/>
        <v>51696035012</v>
      </c>
      <c r="Q25" s="73">
        <f t="shared" si="2"/>
        <v>53378607098</v>
      </c>
      <c r="R25" s="73">
        <f t="shared" si="2"/>
        <v>53378607098</v>
      </c>
      <c r="S25" s="73">
        <f t="shared" si="2"/>
        <v>53181605149</v>
      </c>
      <c r="T25" s="73">
        <f t="shared" si="2"/>
        <v>53459298370</v>
      </c>
      <c r="U25" s="73">
        <f t="shared" si="2"/>
        <v>55288910491</v>
      </c>
      <c r="V25" s="73">
        <f t="shared" si="2"/>
        <v>55288910491</v>
      </c>
      <c r="W25" s="73">
        <f t="shared" si="2"/>
        <v>55288910491</v>
      </c>
      <c r="X25" s="73">
        <f t="shared" si="2"/>
        <v>54334730683</v>
      </c>
      <c r="Y25" s="73">
        <f t="shared" si="2"/>
        <v>954179808</v>
      </c>
      <c r="Z25" s="170">
        <f>+IF(X25&lt;&gt;0,+(Y25/X25)*100,0)</f>
        <v>1.7561139919269708</v>
      </c>
      <c r="AA25" s="74">
        <f>+AA12+AA24</f>
        <v>54334730683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2620144</v>
      </c>
      <c r="N29" s="60">
        <v>2620144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1129695444</v>
      </c>
      <c r="D30" s="155"/>
      <c r="E30" s="59">
        <v>1559731086</v>
      </c>
      <c r="F30" s="60">
        <v>1294614296</v>
      </c>
      <c r="G30" s="60">
        <v>182926805</v>
      </c>
      <c r="H30" s="60">
        <v>1097774461</v>
      </c>
      <c r="I30" s="60">
        <v>1097774461</v>
      </c>
      <c r="J30" s="60">
        <v>1097774461</v>
      </c>
      <c r="K30" s="60">
        <v>1042304271</v>
      </c>
      <c r="L30" s="60">
        <v>890432021</v>
      </c>
      <c r="M30" s="60">
        <v>890432021</v>
      </c>
      <c r="N30" s="60">
        <v>890432021</v>
      </c>
      <c r="O30" s="60">
        <v>890432021</v>
      </c>
      <c r="P30" s="60">
        <v>890432021</v>
      </c>
      <c r="Q30" s="60">
        <v>890432021</v>
      </c>
      <c r="R30" s="60">
        <v>890432021</v>
      </c>
      <c r="S30" s="60">
        <v>890432021</v>
      </c>
      <c r="T30" s="60">
        <v>890432021</v>
      </c>
      <c r="U30" s="60">
        <v>890432021</v>
      </c>
      <c r="V30" s="60">
        <v>890432021</v>
      </c>
      <c r="W30" s="60">
        <v>890432021</v>
      </c>
      <c r="X30" s="60">
        <v>1294614296</v>
      </c>
      <c r="Y30" s="60">
        <v>-404182275</v>
      </c>
      <c r="Z30" s="140">
        <v>-31.22</v>
      </c>
      <c r="AA30" s="62">
        <v>1294614296</v>
      </c>
    </row>
    <row r="31" spans="1:27" ht="12.75">
      <c r="A31" s="249" t="s">
        <v>163</v>
      </c>
      <c r="B31" s="182"/>
      <c r="C31" s="155">
        <v>516053782</v>
      </c>
      <c r="D31" s="155"/>
      <c r="E31" s="59">
        <v>427963538</v>
      </c>
      <c r="F31" s="60">
        <v>526374858</v>
      </c>
      <c r="G31" s="60">
        <v>523147252</v>
      </c>
      <c r="H31" s="60">
        <v>526573868</v>
      </c>
      <c r="I31" s="60">
        <v>528796382</v>
      </c>
      <c r="J31" s="60">
        <v>528796382</v>
      </c>
      <c r="K31" s="60">
        <v>534893437</v>
      </c>
      <c r="L31" s="60">
        <v>537285986</v>
      </c>
      <c r="M31" s="60">
        <v>539598464</v>
      </c>
      <c r="N31" s="60">
        <v>539598464</v>
      </c>
      <c r="O31" s="60">
        <v>541981455</v>
      </c>
      <c r="P31" s="60">
        <v>546418811</v>
      </c>
      <c r="Q31" s="60">
        <v>550125505</v>
      </c>
      <c r="R31" s="60">
        <v>550125505</v>
      </c>
      <c r="S31" s="60">
        <v>552073456</v>
      </c>
      <c r="T31" s="60">
        <v>554818586</v>
      </c>
      <c r="U31" s="60">
        <v>558703930</v>
      </c>
      <c r="V31" s="60">
        <v>558703930</v>
      </c>
      <c r="W31" s="60">
        <v>558703930</v>
      </c>
      <c r="X31" s="60">
        <v>526374858</v>
      </c>
      <c r="Y31" s="60">
        <v>32329072</v>
      </c>
      <c r="Z31" s="140">
        <v>6.14</v>
      </c>
      <c r="AA31" s="62">
        <v>526374858</v>
      </c>
    </row>
    <row r="32" spans="1:27" ht="12.75">
      <c r="A32" s="249" t="s">
        <v>164</v>
      </c>
      <c r="B32" s="182"/>
      <c r="C32" s="155">
        <v>10178230071</v>
      </c>
      <c r="D32" s="155"/>
      <c r="E32" s="59">
        <v>9258896212</v>
      </c>
      <c r="F32" s="60">
        <v>10116260117</v>
      </c>
      <c r="G32" s="60">
        <v>7210989172</v>
      </c>
      <c r="H32" s="60">
        <v>8061644440</v>
      </c>
      <c r="I32" s="60">
        <v>8052420801</v>
      </c>
      <c r="J32" s="60">
        <v>8052420801</v>
      </c>
      <c r="K32" s="60">
        <v>8408267457</v>
      </c>
      <c r="L32" s="60">
        <v>8840202592</v>
      </c>
      <c r="M32" s="60">
        <v>8805322163</v>
      </c>
      <c r="N32" s="60">
        <v>8805322163</v>
      </c>
      <c r="O32" s="60">
        <v>9213983294</v>
      </c>
      <c r="P32" s="60">
        <v>9127552142</v>
      </c>
      <c r="Q32" s="60">
        <v>9561186338</v>
      </c>
      <c r="R32" s="60">
        <v>9561186338</v>
      </c>
      <c r="S32" s="60">
        <v>9414915551</v>
      </c>
      <c r="T32" s="60">
        <v>8546154624</v>
      </c>
      <c r="U32" s="60">
        <v>11100961569</v>
      </c>
      <c r="V32" s="60">
        <v>11100961569</v>
      </c>
      <c r="W32" s="60">
        <v>11100961569</v>
      </c>
      <c r="X32" s="60">
        <v>10116260117</v>
      </c>
      <c r="Y32" s="60">
        <v>984701452</v>
      </c>
      <c r="Z32" s="140">
        <v>9.73</v>
      </c>
      <c r="AA32" s="62">
        <v>10116260117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>
        <v>307179298</v>
      </c>
      <c r="I33" s="60">
        <v>307179298</v>
      </c>
      <c r="J33" s="60">
        <v>307179298</v>
      </c>
      <c r="K33" s="60">
        <v>307179298</v>
      </c>
      <c r="L33" s="60">
        <v>307179298</v>
      </c>
      <c r="M33" s="60">
        <v>307179298</v>
      </c>
      <c r="N33" s="60">
        <v>307179298</v>
      </c>
      <c r="O33" s="60">
        <v>307179298</v>
      </c>
      <c r="P33" s="60">
        <v>307179298</v>
      </c>
      <c r="Q33" s="60">
        <v>307179298</v>
      </c>
      <c r="R33" s="60">
        <v>307179298</v>
      </c>
      <c r="S33" s="60">
        <v>307179298</v>
      </c>
      <c r="T33" s="60">
        <v>307179298</v>
      </c>
      <c r="U33" s="60">
        <v>307179298</v>
      </c>
      <c r="V33" s="60">
        <v>307179298</v>
      </c>
      <c r="W33" s="60">
        <v>307179298</v>
      </c>
      <c r="X33" s="60"/>
      <c r="Y33" s="60">
        <v>307179298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11823979297</v>
      </c>
      <c r="D34" s="168">
        <f>SUM(D29:D33)</f>
        <v>0</v>
      </c>
      <c r="E34" s="72">
        <f t="shared" si="3"/>
        <v>11246590836</v>
      </c>
      <c r="F34" s="73">
        <f t="shared" si="3"/>
        <v>11937249271</v>
      </c>
      <c r="G34" s="73">
        <f t="shared" si="3"/>
        <v>7917063229</v>
      </c>
      <c r="H34" s="73">
        <f t="shared" si="3"/>
        <v>9993172067</v>
      </c>
      <c r="I34" s="73">
        <f t="shared" si="3"/>
        <v>9986170942</v>
      </c>
      <c r="J34" s="73">
        <f t="shared" si="3"/>
        <v>9986170942</v>
      </c>
      <c r="K34" s="73">
        <f t="shared" si="3"/>
        <v>10292644463</v>
      </c>
      <c r="L34" s="73">
        <f t="shared" si="3"/>
        <v>10575099897</v>
      </c>
      <c r="M34" s="73">
        <f t="shared" si="3"/>
        <v>10545152090</v>
      </c>
      <c r="N34" s="73">
        <f t="shared" si="3"/>
        <v>10545152090</v>
      </c>
      <c r="O34" s="73">
        <f t="shared" si="3"/>
        <v>10953576068</v>
      </c>
      <c r="P34" s="73">
        <f t="shared" si="3"/>
        <v>10871582272</v>
      </c>
      <c r="Q34" s="73">
        <f t="shared" si="3"/>
        <v>11308923162</v>
      </c>
      <c r="R34" s="73">
        <f t="shared" si="3"/>
        <v>11308923162</v>
      </c>
      <c r="S34" s="73">
        <f t="shared" si="3"/>
        <v>11164600326</v>
      </c>
      <c r="T34" s="73">
        <f t="shared" si="3"/>
        <v>10298584529</v>
      </c>
      <c r="U34" s="73">
        <f t="shared" si="3"/>
        <v>12857276818</v>
      </c>
      <c r="V34" s="73">
        <f t="shared" si="3"/>
        <v>12857276818</v>
      </c>
      <c r="W34" s="73">
        <f t="shared" si="3"/>
        <v>12857276818</v>
      </c>
      <c r="X34" s="73">
        <f t="shared" si="3"/>
        <v>11937249271</v>
      </c>
      <c r="Y34" s="73">
        <f t="shared" si="3"/>
        <v>920027547</v>
      </c>
      <c r="Z34" s="170">
        <f>+IF(X34&lt;&gt;0,+(Y34/X34)*100,0)</f>
        <v>7.707198920902888</v>
      </c>
      <c r="AA34" s="74">
        <f>SUM(AA29:AA33)</f>
        <v>11937249271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12143313153</v>
      </c>
      <c r="D37" s="155"/>
      <c r="E37" s="59">
        <v>11369708432</v>
      </c>
      <c r="F37" s="60">
        <v>11111739144</v>
      </c>
      <c r="G37" s="60">
        <v>11167174253</v>
      </c>
      <c r="H37" s="60">
        <v>10350509174</v>
      </c>
      <c r="I37" s="60">
        <v>10300465921</v>
      </c>
      <c r="J37" s="60">
        <v>10300465921</v>
      </c>
      <c r="K37" s="60">
        <v>11945754575</v>
      </c>
      <c r="L37" s="60">
        <v>12209566850</v>
      </c>
      <c r="M37" s="60">
        <v>11980424735</v>
      </c>
      <c r="N37" s="60">
        <v>11980424735</v>
      </c>
      <c r="O37" s="60">
        <v>11930424735</v>
      </c>
      <c r="P37" s="60">
        <v>11930424735</v>
      </c>
      <c r="Q37" s="60">
        <v>11633801841</v>
      </c>
      <c r="R37" s="60">
        <v>11633801841</v>
      </c>
      <c r="S37" s="60">
        <v>11647878537</v>
      </c>
      <c r="T37" s="60">
        <v>11621003102</v>
      </c>
      <c r="U37" s="60">
        <v>12996609827</v>
      </c>
      <c r="V37" s="60">
        <v>12996609827</v>
      </c>
      <c r="W37" s="60">
        <v>12996609827</v>
      </c>
      <c r="X37" s="60">
        <v>11111739144</v>
      </c>
      <c r="Y37" s="60">
        <v>1884870683</v>
      </c>
      <c r="Z37" s="140">
        <v>16.96</v>
      </c>
      <c r="AA37" s="62">
        <v>11111739144</v>
      </c>
    </row>
    <row r="38" spans="1:27" ht="12.75">
      <c r="A38" s="249" t="s">
        <v>165</v>
      </c>
      <c r="B38" s="182"/>
      <c r="C38" s="155">
        <v>2467758329</v>
      </c>
      <c r="D38" s="155"/>
      <c r="E38" s="59">
        <v>3620494501</v>
      </c>
      <c r="F38" s="60">
        <v>2583002036</v>
      </c>
      <c r="G38" s="60">
        <v>3839764381</v>
      </c>
      <c r="H38" s="60">
        <v>4060714432</v>
      </c>
      <c r="I38" s="60">
        <v>4060714432</v>
      </c>
      <c r="J38" s="60">
        <v>4060714432</v>
      </c>
      <c r="K38" s="60">
        <v>2381780349</v>
      </c>
      <c r="L38" s="60">
        <v>2193931435</v>
      </c>
      <c r="M38" s="60">
        <v>2201814457</v>
      </c>
      <c r="N38" s="60">
        <v>2201814457</v>
      </c>
      <c r="O38" s="60">
        <v>2201814457</v>
      </c>
      <c r="P38" s="60">
        <v>2139696142</v>
      </c>
      <c r="Q38" s="60">
        <v>2224242016</v>
      </c>
      <c r="R38" s="60">
        <v>2224242016</v>
      </c>
      <c r="S38" s="60">
        <v>2221303335</v>
      </c>
      <c r="T38" s="60">
        <v>2160293096</v>
      </c>
      <c r="U38" s="60">
        <v>2218450453</v>
      </c>
      <c r="V38" s="60">
        <v>2218450453</v>
      </c>
      <c r="W38" s="60">
        <v>2218450453</v>
      </c>
      <c r="X38" s="60">
        <v>2583002036</v>
      </c>
      <c r="Y38" s="60">
        <v>-364551583</v>
      </c>
      <c r="Z38" s="140">
        <v>-14.11</v>
      </c>
      <c r="AA38" s="62">
        <v>2583002036</v>
      </c>
    </row>
    <row r="39" spans="1:27" ht="12.75">
      <c r="A39" s="250" t="s">
        <v>59</v>
      </c>
      <c r="B39" s="253"/>
      <c r="C39" s="168">
        <f aca="true" t="shared" si="4" ref="C39:Y39">SUM(C37:C38)</f>
        <v>14611071482</v>
      </c>
      <c r="D39" s="168">
        <f>SUM(D37:D38)</f>
        <v>0</v>
      </c>
      <c r="E39" s="76">
        <f t="shared" si="4"/>
        <v>14990202933</v>
      </c>
      <c r="F39" s="77">
        <f t="shared" si="4"/>
        <v>13694741180</v>
      </c>
      <c r="G39" s="77">
        <f t="shared" si="4"/>
        <v>15006938634</v>
      </c>
      <c r="H39" s="77">
        <f t="shared" si="4"/>
        <v>14411223606</v>
      </c>
      <c r="I39" s="77">
        <f t="shared" si="4"/>
        <v>14361180353</v>
      </c>
      <c r="J39" s="77">
        <f t="shared" si="4"/>
        <v>14361180353</v>
      </c>
      <c r="K39" s="77">
        <f t="shared" si="4"/>
        <v>14327534924</v>
      </c>
      <c r="L39" s="77">
        <f t="shared" si="4"/>
        <v>14403498285</v>
      </c>
      <c r="M39" s="77">
        <f t="shared" si="4"/>
        <v>14182239192</v>
      </c>
      <c r="N39" s="77">
        <f t="shared" si="4"/>
        <v>14182239192</v>
      </c>
      <c r="O39" s="77">
        <f t="shared" si="4"/>
        <v>14132239192</v>
      </c>
      <c r="P39" s="77">
        <f t="shared" si="4"/>
        <v>14070120877</v>
      </c>
      <c r="Q39" s="77">
        <f t="shared" si="4"/>
        <v>13858043857</v>
      </c>
      <c r="R39" s="77">
        <f t="shared" si="4"/>
        <v>13858043857</v>
      </c>
      <c r="S39" s="77">
        <f t="shared" si="4"/>
        <v>13869181872</v>
      </c>
      <c r="T39" s="77">
        <f t="shared" si="4"/>
        <v>13781296198</v>
      </c>
      <c r="U39" s="77">
        <f t="shared" si="4"/>
        <v>15215060280</v>
      </c>
      <c r="V39" s="77">
        <f t="shared" si="4"/>
        <v>15215060280</v>
      </c>
      <c r="W39" s="77">
        <f t="shared" si="4"/>
        <v>15215060280</v>
      </c>
      <c r="X39" s="77">
        <f t="shared" si="4"/>
        <v>13694741180</v>
      </c>
      <c r="Y39" s="77">
        <f t="shared" si="4"/>
        <v>1520319100</v>
      </c>
      <c r="Z39" s="212">
        <f>+IF(X39&lt;&gt;0,+(Y39/X39)*100,0)</f>
        <v>11.101481072313337</v>
      </c>
      <c r="AA39" s="79">
        <f>SUM(AA37:AA38)</f>
        <v>13694741180</v>
      </c>
    </row>
    <row r="40" spans="1:27" ht="12.75">
      <c r="A40" s="250" t="s">
        <v>167</v>
      </c>
      <c r="B40" s="251"/>
      <c r="C40" s="168">
        <f aca="true" t="shared" si="5" ref="C40:Y40">+C34+C39</f>
        <v>26435050779</v>
      </c>
      <c r="D40" s="168">
        <f>+D34+D39</f>
        <v>0</v>
      </c>
      <c r="E40" s="72">
        <f t="shared" si="5"/>
        <v>26236793769</v>
      </c>
      <c r="F40" s="73">
        <f t="shared" si="5"/>
        <v>25631990451</v>
      </c>
      <c r="G40" s="73">
        <f t="shared" si="5"/>
        <v>22924001863</v>
      </c>
      <c r="H40" s="73">
        <f t="shared" si="5"/>
        <v>24404395673</v>
      </c>
      <c r="I40" s="73">
        <f t="shared" si="5"/>
        <v>24347351295</v>
      </c>
      <c r="J40" s="73">
        <f t="shared" si="5"/>
        <v>24347351295</v>
      </c>
      <c r="K40" s="73">
        <f t="shared" si="5"/>
        <v>24620179387</v>
      </c>
      <c r="L40" s="73">
        <f t="shared" si="5"/>
        <v>24978598182</v>
      </c>
      <c r="M40" s="73">
        <f t="shared" si="5"/>
        <v>24727391282</v>
      </c>
      <c r="N40" s="73">
        <f t="shared" si="5"/>
        <v>24727391282</v>
      </c>
      <c r="O40" s="73">
        <f t="shared" si="5"/>
        <v>25085815260</v>
      </c>
      <c r="P40" s="73">
        <f t="shared" si="5"/>
        <v>24941703149</v>
      </c>
      <c r="Q40" s="73">
        <f t="shared" si="5"/>
        <v>25166967019</v>
      </c>
      <c r="R40" s="73">
        <f t="shared" si="5"/>
        <v>25166967019</v>
      </c>
      <c r="S40" s="73">
        <f t="shared" si="5"/>
        <v>25033782198</v>
      </c>
      <c r="T40" s="73">
        <f t="shared" si="5"/>
        <v>24079880727</v>
      </c>
      <c r="U40" s="73">
        <f t="shared" si="5"/>
        <v>28072337098</v>
      </c>
      <c r="V40" s="73">
        <f t="shared" si="5"/>
        <v>28072337098</v>
      </c>
      <c r="W40" s="73">
        <f t="shared" si="5"/>
        <v>28072337098</v>
      </c>
      <c r="X40" s="73">
        <f t="shared" si="5"/>
        <v>25631990451</v>
      </c>
      <c r="Y40" s="73">
        <f t="shared" si="5"/>
        <v>2440346647</v>
      </c>
      <c r="Z40" s="170">
        <f>+IF(X40&lt;&gt;0,+(Y40/X40)*100,0)</f>
        <v>9.520706757694633</v>
      </c>
      <c r="AA40" s="74">
        <f>+AA34+AA39</f>
        <v>25631990451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25116961149</v>
      </c>
      <c r="D42" s="257">
        <f>+D25-D40</f>
        <v>0</v>
      </c>
      <c r="E42" s="258">
        <f t="shared" si="6"/>
        <v>27825010926</v>
      </c>
      <c r="F42" s="259">
        <f t="shared" si="6"/>
        <v>28702740232</v>
      </c>
      <c r="G42" s="259">
        <f t="shared" si="6"/>
        <v>28728734255</v>
      </c>
      <c r="H42" s="259">
        <f t="shared" si="6"/>
        <v>28745654585</v>
      </c>
      <c r="I42" s="259">
        <f t="shared" si="6"/>
        <v>28311591120</v>
      </c>
      <c r="J42" s="259">
        <f t="shared" si="6"/>
        <v>28311591120</v>
      </c>
      <c r="K42" s="259">
        <f t="shared" si="6"/>
        <v>28121267242</v>
      </c>
      <c r="L42" s="259">
        <f t="shared" si="6"/>
        <v>25801056749</v>
      </c>
      <c r="M42" s="259">
        <f t="shared" si="6"/>
        <v>26996518400</v>
      </c>
      <c r="N42" s="259">
        <f t="shared" si="6"/>
        <v>26996518400</v>
      </c>
      <c r="O42" s="259">
        <f t="shared" si="6"/>
        <v>27006741361</v>
      </c>
      <c r="P42" s="259">
        <f t="shared" si="6"/>
        <v>26754331863</v>
      </c>
      <c r="Q42" s="259">
        <f t="shared" si="6"/>
        <v>28211640079</v>
      </c>
      <c r="R42" s="259">
        <f t="shared" si="6"/>
        <v>28211640079</v>
      </c>
      <c r="S42" s="259">
        <f t="shared" si="6"/>
        <v>28147822951</v>
      </c>
      <c r="T42" s="259">
        <f t="shared" si="6"/>
        <v>29379417643</v>
      </c>
      <c r="U42" s="259">
        <f t="shared" si="6"/>
        <v>27216573393</v>
      </c>
      <c r="V42" s="259">
        <f t="shared" si="6"/>
        <v>27216573393</v>
      </c>
      <c r="W42" s="259">
        <f t="shared" si="6"/>
        <v>27216573393</v>
      </c>
      <c r="X42" s="259">
        <f t="shared" si="6"/>
        <v>28702740232</v>
      </c>
      <c r="Y42" s="259">
        <f t="shared" si="6"/>
        <v>-1486166839</v>
      </c>
      <c r="Z42" s="260">
        <f>+IF(X42&lt;&gt;0,+(Y42/X42)*100,0)</f>
        <v>-5.177787301796043</v>
      </c>
      <c r="AA42" s="261">
        <f>+AA25-AA40</f>
        <v>28702740232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24877571553</v>
      </c>
      <c r="D45" s="155"/>
      <c r="E45" s="59">
        <v>27566318274</v>
      </c>
      <c r="F45" s="60">
        <v>28461696939</v>
      </c>
      <c r="G45" s="60">
        <v>28489344659</v>
      </c>
      <c r="H45" s="60">
        <v>28506264988</v>
      </c>
      <c r="I45" s="60">
        <v>28072201523</v>
      </c>
      <c r="J45" s="60">
        <v>28072201523</v>
      </c>
      <c r="K45" s="60">
        <v>27881877645</v>
      </c>
      <c r="L45" s="60">
        <v>25561667151</v>
      </c>
      <c r="M45" s="60">
        <v>26757128804</v>
      </c>
      <c r="N45" s="60">
        <v>26757128804</v>
      </c>
      <c r="O45" s="60">
        <v>26767351765</v>
      </c>
      <c r="P45" s="60">
        <v>26514942266</v>
      </c>
      <c r="Q45" s="60">
        <v>27972250482</v>
      </c>
      <c r="R45" s="60">
        <v>27972250482</v>
      </c>
      <c r="S45" s="60">
        <v>27908433353</v>
      </c>
      <c r="T45" s="60">
        <v>29140028046</v>
      </c>
      <c r="U45" s="60">
        <v>26914014402</v>
      </c>
      <c r="V45" s="60">
        <v>26914014402</v>
      </c>
      <c r="W45" s="60">
        <v>26914014402</v>
      </c>
      <c r="X45" s="60">
        <v>28461696939</v>
      </c>
      <c r="Y45" s="60">
        <v>-1547682537</v>
      </c>
      <c r="Z45" s="139">
        <v>-5.44</v>
      </c>
      <c r="AA45" s="62">
        <v>28461696939</v>
      </c>
    </row>
    <row r="46" spans="1:27" ht="12.75">
      <c r="A46" s="249" t="s">
        <v>171</v>
      </c>
      <c r="B46" s="182"/>
      <c r="C46" s="155">
        <v>239389596</v>
      </c>
      <c r="D46" s="155"/>
      <c r="E46" s="59">
        <v>258692652</v>
      </c>
      <c r="F46" s="60">
        <v>241043293</v>
      </c>
      <c r="G46" s="60">
        <v>239389596</v>
      </c>
      <c r="H46" s="60">
        <v>239389597</v>
      </c>
      <c r="I46" s="60">
        <v>239389597</v>
      </c>
      <c r="J46" s="60">
        <v>239389597</v>
      </c>
      <c r="K46" s="60">
        <v>239389597</v>
      </c>
      <c r="L46" s="60">
        <v>239389597</v>
      </c>
      <c r="M46" s="60">
        <v>239389597</v>
      </c>
      <c r="N46" s="60">
        <v>239389597</v>
      </c>
      <c r="O46" s="60">
        <v>239389597</v>
      </c>
      <c r="P46" s="60">
        <v>239389597</v>
      </c>
      <c r="Q46" s="60">
        <v>239389597</v>
      </c>
      <c r="R46" s="60">
        <v>239389597</v>
      </c>
      <c r="S46" s="60">
        <v>239389597</v>
      </c>
      <c r="T46" s="60">
        <v>239389597</v>
      </c>
      <c r="U46" s="60">
        <v>302558991</v>
      </c>
      <c r="V46" s="60">
        <v>302558991</v>
      </c>
      <c r="W46" s="60">
        <v>302558991</v>
      </c>
      <c r="X46" s="60">
        <v>241043293</v>
      </c>
      <c r="Y46" s="60">
        <v>61515698</v>
      </c>
      <c r="Z46" s="139">
        <v>25.52</v>
      </c>
      <c r="AA46" s="62">
        <v>241043293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25116961149</v>
      </c>
      <c r="D48" s="217">
        <f>SUM(D45:D47)</f>
        <v>0</v>
      </c>
      <c r="E48" s="264">
        <f t="shared" si="7"/>
        <v>27825010926</v>
      </c>
      <c r="F48" s="219">
        <f t="shared" si="7"/>
        <v>28702740232</v>
      </c>
      <c r="G48" s="219">
        <f t="shared" si="7"/>
        <v>28728734255</v>
      </c>
      <c r="H48" s="219">
        <f t="shared" si="7"/>
        <v>28745654585</v>
      </c>
      <c r="I48" s="219">
        <f t="shared" si="7"/>
        <v>28311591120</v>
      </c>
      <c r="J48" s="219">
        <f t="shared" si="7"/>
        <v>28311591120</v>
      </c>
      <c r="K48" s="219">
        <f t="shared" si="7"/>
        <v>28121267242</v>
      </c>
      <c r="L48" s="219">
        <f t="shared" si="7"/>
        <v>25801056748</v>
      </c>
      <c r="M48" s="219">
        <f t="shared" si="7"/>
        <v>26996518401</v>
      </c>
      <c r="N48" s="219">
        <f t="shared" si="7"/>
        <v>26996518401</v>
      </c>
      <c r="O48" s="219">
        <f t="shared" si="7"/>
        <v>27006741362</v>
      </c>
      <c r="P48" s="219">
        <f t="shared" si="7"/>
        <v>26754331863</v>
      </c>
      <c r="Q48" s="219">
        <f t="shared" si="7"/>
        <v>28211640079</v>
      </c>
      <c r="R48" s="219">
        <f t="shared" si="7"/>
        <v>28211640079</v>
      </c>
      <c r="S48" s="219">
        <f t="shared" si="7"/>
        <v>28147822950</v>
      </c>
      <c r="T48" s="219">
        <f t="shared" si="7"/>
        <v>29379417643</v>
      </c>
      <c r="U48" s="219">
        <f t="shared" si="7"/>
        <v>27216573393</v>
      </c>
      <c r="V48" s="219">
        <f t="shared" si="7"/>
        <v>27216573393</v>
      </c>
      <c r="W48" s="219">
        <f t="shared" si="7"/>
        <v>27216573393</v>
      </c>
      <c r="X48" s="219">
        <f t="shared" si="7"/>
        <v>28702740232</v>
      </c>
      <c r="Y48" s="219">
        <f t="shared" si="7"/>
        <v>-1486166839</v>
      </c>
      <c r="Z48" s="265">
        <f>+IF(X48&lt;&gt;0,+(Y48/X48)*100,0)</f>
        <v>-5.177787301796043</v>
      </c>
      <c r="AA48" s="232">
        <f>SUM(AA45:AA47)</f>
        <v>28702740232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6761346762</v>
      </c>
      <c r="D6" s="155"/>
      <c r="E6" s="59">
        <v>6491991459</v>
      </c>
      <c r="F6" s="60">
        <v>6676899758</v>
      </c>
      <c r="G6" s="60">
        <v>575506162</v>
      </c>
      <c r="H6" s="60">
        <v>606470109</v>
      </c>
      <c r="I6" s="60">
        <v>561300666</v>
      </c>
      <c r="J6" s="60">
        <v>1743276937</v>
      </c>
      <c r="K6" s="60">
        <v>611935891</v>
      </c>
      <c r="L6" s="60">
        <v>581688210</v>
      </c>
      <c r="M6" s="60">
        <v>448412966</v>
      </c>
      <c r="N6" s="60">
        <v>1642037067</v>
      </c>
      <c r="O6" s="60">
        <v>672572235</v>
      </c>
      <c r="P6" s="60">
        <v>501552209</v>
      </c>
      <c r="Q6" s="60">
        <v>617483701</v>
      </c>
      <c r="R6" s="60">
        <v>1791608145</v>
      </c>
      <c r="S6" s="60">
        <v>677605330</v>
      </c>
      <c r="T6" s="60">
        <v>629811775</v>
      </c>
      <c r="U6" s="60">
        <v>621145072</v>
      </c>
      <c r="V6" s="60">
        <v>1928562177</v>
      </c>
      <c r="W6" s="60">
        <v>7105484326</v>
      </c>
      <c r="X6" s="60">
        <v>6676899758</v>
      </c>
      <c r="Y6" s="60">
        <v>428584568</v>
      </c>
      <c r="Z6" s="140">
        <v>6.42</v>
      </c>
      <c r="AA6" s="62">
        <v>6676899758</v>
      </c>
    </row>
    <row r="7" spans="1:27" ht="12.75">
      <c r="A7" s="249" t="s">
        <v>32</v>
      </c>
      <c r="B7" s="182"/>
      <c r="C7" s="155">
        <v>15615125046</v>
      </c>
      <c r="D7" s="155"/>
      <c r="E7" s="59">
        <v>17991221223</v>
      </c>
      <c r="F7" s="60">
        <v>18330099533</v>
      </c>
      <c r="G7" s="60">
        <v>2256553725</v>
      </c>
      <c r="H7" s="60">
        <v>1706411787</v>
      </c>
      <c r="I7" s="60">
        <v>2917108608</v>
      </c>
      <c r="J7" s="60">
        <v>6880074120</v>
      </c>
      <c r="K7" s="60">
        <v>1502037939</v>
      </c>
      <c r="L7" s="60">
        <v>1618307155</v>
      </c>
      <c r="M7" s="60">
        <v>1393575903</v>
      </c>
      <c r="N7" s="60">
        <v>4513920997</v>
      </c>
      <c r="O7" s="60">
        <v>1545055425</v>
      </c>
      <c r="P7" s="60">
        <v>1266167557</v>
      </c>
      <c r="Q7" s="60">
        <v>1411808466</v>
      </c>
      <c r="R7" s="60">
        <v>4223031448</v>
      </c>
      <c r="S7" s="60">
        <v>1541028598</v>
      </c>
      <c r="T7" s="60">
        <v>1775426538</v>
      </c>
      <c r="U7" s="60">
        <v>1453572663</v>
      </c>
      <c r="V7" s="60">
        <v>4770027799</v>
      </c>
      <c r="W7" s="60">
        <v>20387054364</v>
      </c>
      <c r="X7" s="60">
        <v>18330099533</v>
      </c>
      <c r="Y7" s="60">
        <v>2056954831</v>
      </c>
      <c r="Z7" s="140">
        <v>11.22</v>
      </c>
      <c r="AA7" s="62">
        <v>18330099533</v>
      </c>
    </row>
    <row r="8" spans="1:27" ht="12.75">
      <c r="A8" s="249" t="s">
        <v>178</v>
      </c>
      <c r="B8" s="182"/>
      <c r="C8" s="155">
        <v>2296579247</v>
      </c>
      <c r="D8" s="155"/>
      <c r="E8" s="59">
        <v>1500317641</v>
      </c>
      <c r="F8" s="60">
        <v>1004927020</v>
      </c>
      <c r="G8" s="60">
        <v>377914567</v>
      </c>
      <c r="H8" s="60">
        <v>87906380</v>
      </c>
      <c r="I8" s="60">
        <v>77509564</v>
      </c>
      <c r="J8" s="60">
        <v>543330511</v>
      </c>
      <c r="K8" s="60">
        <v>94123475</v>
      </c>
      <c r="L8" s="60">
        <v>151745268</v>
      </c>
      <c r="M8" s="60">
        <v>94944314</v>
      </c>
      <c r="N8" s="60">
        <v>340813057</v>
      </c>
      <c r="O8" s="60">
        <v>84600926</v>
      </c>
      <c r="P8" s="60">
        <v>234587186</v>
      </c>
      <c r="Q8" s="60">
        <v>282692897</v>
      </c>
      <c r="R8" s="60">
        <v>601881009</v>
      </c>
      <c r="S8" s="60">
        <v>104906926</v>
      </c>
      <c r="T8" s="60">
        <v>218198074</v>
      </c>
      <c r="U8" s="60">
        <v>271167107</v>
      </c>
      <c r="V8" s="60">
        <v>594272107</v>
      </c>
      <c r="W8" s="60">
        <v>2080296684</v>
      </c>
      <c r="X8" s="60">
        <v>1004927020</v>
      </c>
      <c r="Y8" s="60">
        <v>1075369664</v>
      </c>
      <c r="Z8" s="140">
        <v>107.01</v>
      </c>
      <c r="AA8" s="62">
        <v>1004927020</v>
      </c>
    </row>
    <row r="9" spans="1:27" ht="12.75">
      <c r="A9" s="249" t="s">
        <v>179</v>
      </c>
      <c r="B9" s="182"/>
      <c r="C9" s="155">
        <v>4320824281</v>
      </c>
      <c r="D9" s="155"/>
      <c r="E9" s="59">
        <v>4440080940</v>
      </c>
      <c r="F9" s="60">
        <v>4736593939</v>
      </c>
      <c r="G9" s="60">
        <v>1000346950</v>
      </c>
      <c r="H9" s="60">
        <v>554773891</v>
      </c>
      <c r="I9" s="60">
        <v>29665917</v>
      </c>
      <c r="J9" s="60">
        <v>1584786758</v>
      </c>
      <c r="K9" s="60">
        <v>36146627</v>
      </c>
      <c r="L9" s="60">
        <v>63957955</v>
      </c>
      <c r="M9" s="60">
        <v>1538973000</v>
      </c>
      <c r="N9" s="60">
        <v>1639077582</v>
      </c>
      <c r="O9" s="60">
        <v>46471780</v>
      </c>
      <c r="P9" s="60">
        <v>14877118</v>
      </c>
      <c r="Q9" s="60">
        <v>1234748961</v>
      </c>
      <c r="R9" s="60">
        <v>1296097859</v>
      </c>
      <c r="S9" s="60">
        <v>5074333</v>
      </c>
      <c r="T9" s="60">
        <v>16389033</v>
      </c>
      <c r="U9" s="60">
        <v>5074333</v>
      </c>
      <c r="V9" s="60">
        <v>26537699</v>
      </c>
      <c r="W9" s="60">
        <v>4546499898</v>
      </c>
      <c r="X9" s="60">
        <v>4736593939</v>
      </c>
      <c r="Y9" s="60">
        <v>-190094041</v>
      </c>
      <c r="Z9" s="140">
        <v>-4.01</v>
      </c>
      <c r="AA9" s="62">
        <v>4736593939</v>
      </c>
    </row>
    <row r="10" spans="1:27" ht="12.75">
      <c r="A10" s="249" t="s">
        <v>180</v>
      </c>
      <c r="B10" s="182"/>
      <c r="C10" s="155">
        <v>2368845285</v>
      </c>
      <c r="D10" s="155"/>
      <c r="E10" s="59">
        <v>2206735060</v>
      </c>
      <c r="F10" s="60">
        <v>2257795267</v>
      </c>
      <c r="G10" s="60">
        <v>333035000</v>
      </c>
      <c r="H10" s="60">
        <v>-69281346</v>
      </c>
      <c r="I10" s="60">
        <v>63990741</v>
      </c>
      <c r="J10" s="60">
        <v>327744395</v>
      </c>
      <c r="K10" s="60">
        <v>189433858</v>
      </c>
      <c r="L10" s="60">
        <v>87271263</v>
      </c>
      <c r="M10" s="60">
        <v>160373000</v>
      </c>
      <c r="N10" s="60">
        <v>437078121</v>
      </c>
      <c r="O10" s="60">
        <v>158576220</v>
      </c>
      <c r="P10" s="60"/>
      <c r="Q10" s="60">
        <v>666437000</v>
      </c>
      <c r="R10" s="60">
        <v>825013220</v>
      </c>
      <c r="S10" s="60"/>
      <c r="T10" s="60"/>
      <c r="U10" s="60">
        <v>385010362</v>
      </c>
      <c r="V10" s="60">
        <v>385010362</v>
      </c>
      <c r="W10" s="60">
        <v>1974846098</v>
      </c>
      <c r="X10" s="60">
        <v>2257795267</v>
      </c>
      <c r="Y10" s="60">
        <v>-282949169</v>
      </c>
      <c r="Z10" s="140">
        <v>-12.53</v>
      </c>
      <c r="AA10" s="62">
        <v>2257795267</v>
      </c>
    </row>
    <row r="11" spans="1:27" ht="12.75">
      <c r="A11" s="249" t="s">
        <v>181</v>
      </c>
      <c r="B11" s="182"/>
      <c r="C11" s="155">
        <v>205582045</v>
      </c>
      <c r="D11" s="155"/>
      <c r="E11" s="59">
        <v>133342210</v>
      </c>
      <c r="F11" s="60">
        <v>663087684</v>
      </c>
      <c r="G11" s="60">
        <v>10646699</v>
      </c>
      <c r="H11" s="60">
        <v>9817700</v>
      </c>
      <c r="I11" s="60">
        <v>96004439</v>
      </c>
      <c r="J11" s="60">
        <v>116468838</v>
      </c>
      <c r="K11" s="60">
        <v>59237574</v>
      </c>
      <c r="L11" s="60">
        <v>95569500</v>
      </c>
      <c r="M11" s="60">
        <v>123140241</v>
      </c>
      <c r="N11" s="60">
        <v>277947315</v>
      </c>
      <c r="O11" s="60">
        <v>105378158</v>
      </c>
      <c r="P11" s="60">
        <v>97783018</v>
      </c>
      <c r="Q11" s="60">
        <v>196083513</v>
      </c>
      <c r="R11" s="60">
        <v>399244689</v>
      </c>
      <c r="S11" s="60">
        <v>105343856</v>
      </c>
      <c r="T11" s="60">
        <v>112452199</v>
      </c>
      <c r="U11" s="60">
        <v>96413071</v>
      </c>
      <c r="V11" s="60">
        <v>314209126</v>
      </c>
      <c r="W11" s="60">
        <v>1107869968</v>
      </c>
      <c r="X11" s="60">
        <v>663087684</v>
      </c>
      <c r="Y11" s="60">
        <v>444782284</v>
      </c>
      <c r="Z11" s="140">
        <v>67.08</v>
      </c>
      <c r="AA11" s="62">
        <v>663087684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-24165283289</v>
      </c>
      <c r="D14" s="155"/>
      <c r="E14" s="59">
        <v>-27158653755</v>
      </c>
      <c r="F14" s="60">
        <v>-27667277180</v>
      </c>
      <c r="G14" s="60">
        <v>-2655747858</v>
      </c>
      <c r="H14" s="60">
        <v>-4883205056</v>
      </c>
      <c r="I14" s="60">
        <v>-3464804936</v>
      </c>
      <c r="J14" s="60">
        <v>-11003757850</v>
      </c>
      <c r="K14" s="60">
        <v>-1716194073</v>
      </c>
      <c r="L14" s="60">
        <v>-2337517593</v>
      </c>
      <c r="M14" s="60">
        <v>-2059674026</v>
      </c>
      <c r="N14" s="60">
        <v>-6113385692</v>
      </c>
      <c r="O14" s="60">
        <v>-1847353807</v>
      </c>
      <c r="P14" s="60">
        <v>-2261275019</v>
      </c>
      <c r="Q14" s="60">
        <v>-1528660657</v>
      </c>
      <c r="R14" s="60">
        <v>-5637289483</v>
      </c>
      <c r="S14" s="60">
        <v>-2493520360</v>
      </c>
      <c r="T14" s="60">
        <v>-2434256232</v>
      </c>
      <c r="U14" s="60">
        <v>-2659355302</v>
      </c>
      <c r="V14" s="60">
        <v>-7587131894</v>
      </c>
      <c r="W14" s="60">
        <v>-30341564919</v>
      </c>
      <c r="X14" s="60">
        <v>-27667277180</v>
      </c>
      <c r="Y14" s="60">
        <v>-2674287739</v>
      </c>
      <c r="Z14" s="140">
        <v>9.67</v>
      </c>
      <c r="AA14" s="62">
        <v>-27667277180</v>
      </c>
    </row>
    <row r="15" spans="1:27" ht="12.75">
      <c r="A15" s="249" t="s">
        <v>40</v>
      </c>
      <c r="B15" s="182"/>
      <c r="C15" s="155">
        <v>-1695655286</v>
      </c>
      <c r="D15" s="155"/>
      <c r="E15" s="59">
        <v>-1390948320</v>
      </c>
      <c r="F15" s="60">
        <v>-1387722303</v>
      </c>
      <c r="G15" s="60">
        <v>-41392785</v>
      </c>
      <c r="H15" s="60">
        <v>-32172623</v>
      </c>
      <c r="I15" s="60">
        <v>-36204286</v>
      </c>
      <c r="J15" s="60">
        <v>-109769694</v>
      </c>
      <c r="K15" s="60">
        <v>-186866430</v>
      </c>
      <c r="L15" s="60">
        <v>-5145</v>
      </c>
      <c r="M15" s="60">
        <v>-147807693</v>
      </c>
      <c r="N15" s="60">
        <v>-334679268</v>
      </c>
      <c r="O15" s="60">
        <v>-213017972</v>
      </c>
      <c r="P15" s="60">
        <v>42344596</v>
      </c>
      <c r="Q15" s="60">
        <v>-524033766</v>
      </c>
      <c r="R15" s="60">
        <v>-694707142</v>
      </c>
      <c r="S15" s="60">
        <v>-18379333</v>
      </c>
      <c r="T15" s="60">
        <v>37656814</v>
      </c>
      <c r="U15" s="60">
        <v>-577439469</v>
      </c>
      <c r="V15" s="60">
        <v>-558161988</v>
      </c>
      <c r="W15" s="60">
        <v>-1697318092</v>
      </c>
      <c r="X15" s="60">
        <v>-1387722303</v>
      </c>
      <c r="Y15" s="60">
        <v>-309595789</v>
      </c>
      <c r="Z15" s="140">
        <v>22.31</v>
      </c>
      <c r="AA15" s="62">
        <v>-1387722303</v>
      </c>
    </row>
    <row r="16" spans="1:27" ht="12.75">
      <c r="A16" s="249" t="s">
        <v>42</v>
      </c>
      <c r="B16" s="182"/>
      <c r="C16" s="155"/>
      <c r="D16" s="155"/>
      <c r="E16" s="59">
        <v>-52495123</v>
      </c>
      <c r="F16" s="60">
        <v>-57868149</v>
      </c>
      <c r="G16" s="60">
        <v>-1856969</v>
      </c>
      <c r="H16" s="60">
        <v>-13618856</v>
      </c>
      <c r="I16" s="60">
        <v>-157691</v>
      </c>
      <c r="J16" s="60">
        <v>-15633516</v>
      </c>
      <c r="K16" s="60">
        <v>-22619447</v>
      </c>
      <c r="L16" s="60">
        <v>-1866326</v>
      </c>
      <c r="M16" s="60">
        <v>-2009561</v>
      </c>
      <c r="N16" s="60">
        <v>-26495334</v>
      </c>
      <c r="O16" s="60">
        <v>-16021597</v>
      </c>
      <c r="P16" s="60">
        <v>-4872553</v>
      </c>
      <c r="Q16" s="60">
        <v>-906306512</v>
      </c>
      <c r="R16" s="60">
        <v>-927200662</v>
      </c>
      <c r="S16" s="60">
        <v>-15796437</v>
      </c>
      <c r="T16" s="60">
        <v>-3507577</v>
      </c>
      <c r="U16" s="60">
        <v>-66093608</v>
      </c>
      <c r="V16" s="60">
        <v>-85397622</v>
      </c>
      <c r="W16" s="60">
        <v>-1054727134</v>
      </c>
      <c r="X16" s="60">
        <v>-57868149</v>
      </c>
      <c r="Y16" s="60">
        <v>-996858985</v>
      </c>
      <c r="Z16" s="140">
        <v>1722.64</v>
      </c>
      <c r="AA16" s="62">
        <v>-57868149</v>
      </c>
    </row>
    <row r="17" spans="1:27" ht="12.75">
      <c r="A17" s="250" t="s">
        <v>185</v>
      </c>
      <c r="B17" s="251"/>
      <c r="C17" s="168">
        <f aca="true" t="shared" si="0" ref="C17:Y17">SUM(C6:C16)</f>
        <v>5707364091</v>
      </c>
      <c r="D17" s="168">
        <f t="shared" si="0"/>
        <v>0</v>
      </c>
      <c r="E17" s="72">
        <f t="shared" si="0"/>
        <v>4161591335</v>
      </c>
      <c r="F17" s="73">
        <f t="shared" si="0"/>
        <v>4556535569</v>
      </c>
      <c r="G17" s="73">
        <f t="shared" si="0"/>
        <v>1855005491</v>
      </c>
      <c r="H17" s="73">
        <f t="shared" si="0"/>
        <v>-2032898014</v>
      </c>
      <c r="I17" s="73">
        <f t="shared" si="0"/>
        <v>244413022</v>
      </c>
      <c r="J17" s="73">
        <f t="shared" si="0"/>
        <v>66520499</v>
      </c>
      <c r="K17" s="73">
        <f t="shared" si="0"/>
        <v>567235414</v>
      </c>
      <c r="L17" s="73">
        <f t="shared" si="0"/>
        <v>259150287</v>
      </c>
      <c r="M17" s="73">
        <f t="shared" si="0"/>
        <v>1549928144</v>
      </c>
      <c r="N17" s="73">
        <f t="shared" si="0"/>
        <v>2376313845</v>
      </c>
      <c r="O17" s="73">
        <f t="shared" si="0"/>
        <v>536261368</v>
      </c>
      <c r="P17" s="73">
        <f t="shared" si="0"/>
        <v>-108835888</v>
      </c>
      <c r="Q17" s="73">
        <f t="shared" si="0"/>
        <v>1450253603</v>
      </c>
      <c r="R17" s="73">
        <f t="shared" si="0"/>
        <v>1877679083</v>
      </c>
      <c r="S17" s="73">
        <f t="shared" si="0"/>
        <v>-93737087</v>
      </c>
      <c r="T17" s="73">
        <f t="shared" si="0"/>
        <v>352170624</v>
      </c>
      <c r="U17" s="73">
        <f t="shared" si="0"/>
        <v>-470505771</v>
      </c>
      <c r="V17" s="73">
        <f t="shared" si="0"/>
        <v>-212072234</v>
      </c>
      <c r="W17" s="73">
        <f t="shared" si="0"/>
        <v>4108441193</v>
      </c>
      <c r="X17" s="73">
        <f t="shared" si="0"/>
        <v>4556535569</v>
      </c>
      <c r="Y17" s="73">
        <f t="shared" si="0"/>
        <v>-448094376</v>
      </c>
      <c r="Z17" s="170">
        <f>+IF(X17&lt;&gt;0,+(Y17/X17)*100,0)</f>
        <v>-9.834102449426089</v>
      </c>
      <c r="AA17" s="74">
        <f>SUM(AA6:AA16)</f>
        <v>4556535569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15644246</v>
      </c>
      <c r="D21" s="155"/>
      <c r="E21" s="59">
        <v>1242493</v>
      </c>
      <c r="F21" s="60">
        <v>16242494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16242494</v>
      </c>
      <c r="Y21" s="159">
        <v>-16242494</v>
      </c>
      <c r="Z21" s="141">
        <v>-100</v>
      </c>
      <c r="AA21" s="225">
        <v>16242494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-46605767</v>
      </c>
      <c r="D23" s="157"/>
      <c r="E23" s="59">
        <v>-269148</v>
      </c>
      <c r="F23" s="60">
        <v>16933829</v>
      </c>
      <c r="G23" s="159">
        <v>509611</v>
      </c>
      <c r="H23" s="159">
        <v>10270060</v>
      </c>
      <c r="I23" s="159">
        <v>40171240</v>
      </c>
      <c r="J23" s="60">
        <v>50950911</v>
      </c>
      <c r="K23" s="159">
        <v>24647500</v>
      </c>
      <c r="L23" s="159">
        <v>19494138</v>
      </c>
      <c r="M23" s="60">
        <v>-28244770</v>
      </c>
      <c r="N23" s="159">
        <v>15896868</v>
      </c>
      <c r="O23" s="159"/>
      <c r="P23" s="159">
        <v>-68597611</v>
      </c>
      <c r="Q23" s="60">
        <v>-99001965</v>
      </c>
      <c r="R23" s="159">
        <v>-167599576</v>
      </c>
      <c r="S23" s="159">
        <v>-312246</v>
      </c>
      <c r="T23" s="60">
        <v>-67255721</v>
      </c>
      <c r="U23" s="159">
        <v>29061583</v>
      </c>
      <c r="V23" s="159">
        <v>-38506384</v>
      </c>
      <c r="W23" s="159">
        <v>-139258181</v>
      </c>
      <c r="X23" s="60">
        <v>16933829</v>
      </c>
      <c r="Y23" s="159">
        <v>-156192010</v>
      </c>
      <c r="Z23" s="141">
        <v>-922.37</v>
      </c>
      <c r="AA23" s="225">
        <v>16933829</v>
      </c>
    </row>
    <row r="24" spans="1:27" ht="12.75">
      <c r="A24" s="249" t="s">
        <v>190</v>
      </c>
      <c r="B24" s="182"/>
      <c r="C24" s="155">
        <v>-114740600</v>
      </c>
      <c r="D24" s="155"/>
      <c r="E24" s="59">
        <v>19751052</v>
      </c>
      <c r="F24" s="60">
        <v>-99289479</v>
      </c>
      <c r="G24" s="60"/>
      <c r="H24" s="60">
        <v>-97948260</v>
      </c>
      <c r="I24" s="60">
        <v>-32141118</v>
      </c>
      <c r="J24" s="60">
        <v>-130089378</v>
      </c>
      <c r="K24" s="60">
        <v>8686956</v>
      </c>
      <c r="L24" s="60">
        <v>-206118465</v>
      </c>
      <c r="M24" s="60">
        <v>-275566479</v>
      </c>
      <c r="N24" s="60">
        <v>-472997988</v>
      </c>
      <c r="O24" s="60"/>
      <c r="P24" s="60"/>
      <c r="Q24" s="60"/>
      <c r="R24" s="60"/>
      <c r="S24" s="60">
        <v>-1511807850</v>
      </c>
      <c r="T24" s="60">
        <v>-103043600</v>
      </c>
      <c r="U24" s="60">
        <v>75366226</v>
      </c>
      <c r="V24" s="60">
        <v>-1539485224</v>
      </c>
      <c r="W24" s="60">
        <v>-2142572590</v>
      </c>
      <c r="X24" s="60">
        <v>-99289479</v>
      </c>
      <c r="Y24" s="60">
        <v>-2043283111</v>
      </c>
      <c r="Z24" s="140">
        <v>2057.9</v>
      </c>
      <c r="AA24" s="62">
        <v>-99289479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-3266977980</v>
      </c>
      <c r="D26" s="155"/>
      <c r="E26" s="59">
        <v>-3981975089</v>
      </c>
      <c r="F26" s="60">
        <v>-3992739168</v>
      </c>
      <c r="G26" s="60">
        <v>-93466776</v>
      </c>
      <c r="H26" s="60">
        <v>65248595</v>
      </c>
      <c r="I26" s="60">
        <v>-107450266</v>
      </c>
      <c r="J26" s="60">
        <v>-135668447</v>
      </c>
      <c r="K26" s="60">
        <v>-275464498</v>
      </c>
      <c r="L26" s="60">
        <v>-233318295</v>
      </c>
      <c r="M26" s="60">
        <v>-248481548</v>
      </c>
      <c r="N26" s="60">
        <v>-757264341</v>
      </c>
      <c r="O26" s="60">
        <v>-37923868</v>
      </c>
      <c r="P26" s="60">
        <v>-218860361</v>
      </c>
      <c r="Q26" s="60">
        <v>-225866186</v>
      </c>
      <c r="R26" s="60">
        <v>-482650415</v>
      </c>
      <c r="S26" s="60">
        <v>-222563172</v>
      </c>
      <c r="T26" s="60">
        <v>-420660087</v>
      </c>
      <c r="U26" s="60">
        <v>-1144251870</v>
      </c>
      <c r="V26" s="60">
        <v>-1787475129</v>
      </c>
      <c r="W26" s="60">
        <v>-3163058332</v>
      </c>
      <c r="X26" s="60">
        <v>-3992739168</v>
      </c>
      <c r="Y26" s="60">
        <v>829680836</v>
      </c>
      <c r="Z26" s="140">
        <v>-20.78</v>
      </c>
      <c r="AA26" s="62">
        <v>-3992739168</v>
      </c>
    </row>
    <row r="27" spans="1:27" ht="12.75">
      <c r="A27" s="250" t="s">
        <v>192</v>
      </c>
      <c r="B27" s="251"/>
      <c r="C27" s="168">
        <f aca="true" t="shared" si="1" ref="C27:Y27">SUM(C21:C26)</f>
        <v>-3412680101</v>
      </c>
      <c r="D27" s="168">
        <f>SUM(D21:D26)</f>
        <v>0</v>
      </c>
      <c r="E27" s="72">
        <f t="shared" si="1"/>
        <v>-3961250692</v>
      </c>
      <c r="F27" s="73">
        <f t="shared" si="1"/>
        <v>-4058852324</v>
      </c>
      <c r="G27" s="73">
        <f t="shared" si="1"/>
        <v>-92957165</v>
      </c>
      <c r="H27" s="73">
        <f t="shared" si="1"/>
        <v>-22429605</v>
      </c>
      <c r="I27" s="73">
        <f t="shared" si="1"/>
        <v>-99420144</v>
      </c>
      <c r="J27" s="73">
        <f t="shared" si="1"/>
        <v>-214806914</v>
      </c>
      <c r="K27" s="73">
        <f t="shared" si="1"/>
        <v>-242130042</v>
      </c>
      <c r="L27" s="73">
        <f t="shared" si="1"/>
        <v>-419942622</v>
      </c>
      <c r="M27" s="73">
        <f t="shared" si="1"/>
        <v>-552292797</v>
      </c>
      <c r="N27" s="73">
        <f t="shared" si="1"/>
        <v>-1214365461</v>
      </c>
      <c r="O27" s="73">
        <f t="shared" si="1"/>
        <v>-37923868</v>
      </c>
      <c r="P27" s="73">
        <f t="shared" si="1"/>
        <v>-287457972</v>
      </c>
      <c r="Q27" s="73">
        <f t="shared" si="1"/>
        <v>-324868151</v>
      </c>
      <c r="R27" s="73">
        <f t="shared" si="1"/>
        <v>-650249991</v>
      </c>
      <c r="S27" s="73">
        <f t="shared" si="1"/>
        <v>-1734683268</v>
      </c>
      <c r="T27" s="73">
        <f t="shared" si="1"/>
        <v>-590959408</v>
      </c>
      <c r="U27" s="73">
        <f t="shared" si="1"/>
        <v>-1039824061</v>
      </c>
      <c r="V27" s="73">
        <f t="shared" si="1"/>
        <v>-3365466737</v>
      </c>
      <c r="W27" s="73">
        <f t="shared" si="1"/>
        <v>-5444889103</v>
      </c>
      <c r="X27" s="73">
        <f t="shared" si="1"/>
        <v>-4058852324</v>
      </c>
      <c r="Y27" s="73">
        <f t="shared" si="1"/>
        <v>-1386036779</v>
      </c>
      <c r="Z27" s="170">
        <f>+IF(X27&lt;&gt;0,+(Y27/X27)*100,0)</f>
        <v>34.14848997595607</v>
      </c>
      <c r="AA27" s="74">
        <f>SUM(AA21:AA26)</f>
        <v>-4058852324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1500000000</v>
      </c>
      <c r="F32" s="60">
        <v>1499999999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>
        <v>1499999999</v>
      </c>
      <c r="V32" s="60">
        <v>1499999999</v>
      </c>
      <c r="W32" s="60">
        <v>1499999999</v>
      </c>
      <c r="X32" s="60">
        <v>1499999999</v>
      </c>
      <c r="Y32" s="60"/>
      <c r="Z32" s="140"/>
      <c r="AA32" s="62">
        <v>1499999999</v>
      </c>
    </row>
    <row r="33" spans="1:27" ht="12.75">
      <c r="A33" s="249" t="s">
        <v>196</v>
      </c>
      <c r="B33" s="182"/>
      <c r="C33" s="155">
        <v>-198648227</v>
      </c>
      <c r="D33" s="155"/>
      <c r="E33" s="59">
        <v>8391443</v>
      </c>
      <c r="F33" s="60">
        <v>10321080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10321080</v>
      </c>
      <c r="Y33" s="60">
        <v>-10321080</v>
      </c>
      <c r="Z33" s="140">
        <v>-100</v>
      </c>
      <c r="AA33" s="62">
        <v>10321080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-784884707</v>
      </c>
      <c r="D35" s="155"/>
      <c r="E35" s="59">
        <v>-1062773968</v>
      </c>
      <c r="F35" s="60">
        <v>-862773972</v>
      </c>
      <c r="G35" s="60">
        <v>-65972437</v>
      </c>
      <c r="H35" s="60">
        <v>-48674262</v>
      </c>
      <c r="I35" s="60">
        <v>-50043253</v>
      </c>
      <c r="J35" s="60">
        <v>-164689952</v>
      </c>
      <c r="K35" s="60">
        <v>-26015269</v>
      </c>
      <c r="L35" s="60"/>
      <c r="M35" s="60">
        <v>-229142115</v>
      </c>
      <c r="N35" s="60">
        <v>-255157384</v>
      </c>
      <c r="O35" s="60">
        <v>-50000000</v>
      </c>
      <c r="P35" s="60">
        <v>50000000</v>
      </c>
      <c r="Q35" s="60">
        <v>103810239</v>
      </c>
      <c r="R35" s="60">
        <v>103810239</v>
      </c>
      <c r="S35" s="60"/>
      <c r="T35" s="60">
        <v>-67859204</v>
      </c>
      <c r="U35" s="60">
        <v>339223098</v>
      </c>
      <c r="V35" s="60">
        <v>271363894</v>
      </c>
      <c r="W35" s="60">
        <v>-44673203</v>
      </c>
      <c r="X35" s="60">
        <v>-862773972</v>
      </c>
      <c r="Y35" s="60">
        <v>818100769</v>
      </c>
      <c r="Z35" s="140">
        <v>-94.82</v>
      </c>
      <c r="AA35" s="62">
        <v>-862773972</v>
      </c>
    </row>
    <row r="36" spans="1:27" ht="12.75">
      <c r="A36" s="250" t="s">
        <v>198</v>
      </c>
      <c r="B36" s="251"/>
      <c r="C36" s="168">
        <f aca="true" t="shared" si="2" ref="C36:Y36">SUM(C31:C35)</f>
        <v>-983532934</v>
      </c>
      <c r="D36" s="168">
        <f>SUM(D31:D35)</f>
        <v>0</v>
      </c>
      <c r="E36" s="72">
        <f t="shared" si="2"/>
        <v>445617475</v>
      </c>
      <c r="F36" s="73">
        <f t="shared" si="2"/>
        <v>647547107</v>
      </c>
      <c r="G36" s="73">
        <f t="shared" si="2"/>
        <v>-65972437</v>
      </c>
      <c r="H36" s="73">
        <f t="shared" si="2"/>
        <v>-48674262</v>
      </c>
      <c r="I36" s="73">
        <f t="shared" si="2"/>
        <v>-50043253</v>
      </c>
      <c r="J36" s="73">
        <f t="shared" si="2"/>
        <v>-164689952</v>
      </c>
      <c r="K36" s="73">
        <f t="shared" si="2"/>
        <v>-26015269</v>
      </c>
      <c r="L36" s="73">
        <f t="shared" si="2"/>
        <v>0</v>
      </c>
      <c r="M36" s="73">
        <f t="shared" si="2"/>
        <v>-229142115</v>
      </c>
      <c r="N36" s="73">
        <f t="shared" si="2"/>
        <v>-255157384</v>
      </c>
      <c r="O36" s="73">
        <f t="shared" si="2"/>
        <v>-50000000</v>
      </c>
      <c r="P36" s="73">
        <f t="shared" si="2"/>
        <v>50000000</v>
      </c>
      <c r="Q36" s="73">
        <f t="shared" si="2"/>
        <v>103810239</v>
      </c>
      <c r="R36" s="73">
        <f t="shared" si="2"/>
        <v>103810239</v>
      </c>
      <c r="S36" s="73">
        <f t="shared" si="2"/>
        <v>0</v>
      </c>
      <c r="T36" s="73">
        <f t="shared" si="2"/>
        <v>-67859204</v>
      </c>
      <c r="U36" s="73">
        <f t="shared" si="2"/>
        <v>1839223097</v>
      </c>
      <c r="V36" s="73">
        <f t="shared" si="2"/>
        <v>1771363893</v>
      </c>
      <c r="W36" s="73">
        <f t="shared" si="2"/>
        <v>1455326796</v>
      </c>
      <c r="X36" s="73">
        <f t="shared" si="2"/>
        <v>647547107</v>
      </c>
      <c r="Y36" s="73">
        <f t="shared" si="2"/>
        <v>807779689</v>
      </c>
      <c r="Z36" s="170">
        <f>+IF(X36&lt;&gt;0,+(Y36/X36)*100,0)</f>
        <v>124.74454449226657</v>
      </c>
      <c r="AA36" s="74">
        <f>SUM(AA31:AA35)</f>
        <v>647547107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1311151056</v>
      </c>
      <c r="D38" s="153">
        <f>+D17+D27+D36</f>
        <v>0</v>
      </c>
      <c r="E38" s="99">
        <f t="shared" si="3"/>
        <v>645958118</v>
      </c>
      <c r="F38" s="100">
        <f t="shared" si="3"/>
        <v>1145230352</v>
      </c>
      <c r="G38" s="100">
        <f t="shared" si="3"/>
        <v>1696075889</v>
      </c>
      <c r="H38" s="100">
        <f t="shared" si="3"/>
        <v>-2104001881</v>
      </c>
      <c r="I38" s="100">
        <f t="shared" si="3"/>
        <v>94949625</v>
      </c>
      <c r="J38" s="100">
        <f t="shared" si="3"/>
        <v>-312976367</v>
      </c>
      <c r="K38" s="100">
        <f t="shared" si="3"/>
        <v>299090103</v>
      </c>
      <c r="L38" s="100">
        <f t="shared" si="3"/>
        <v>-160792335</v>
      </c>
      <c r="M38" s="100">
        <f t="shared" si="3"/>
        <v>768493232</v>
      </c>
      <c r="N38" s="100">
        <f t="shared" si="3"/>
        <v>906791000</v>
      </c>
      <c r="O38" s="100">
        <f t="shared" si="3"/>
        <v>448337500</v>
      </c>
      <c r="P38" s="100">
        <f t="shared" si="3"/>
        <v>-346293860</v>
      </c>
      <c r="Q38" s="100">
        <f t="shared" si="3"/>
        <v>1229195691</v>
      </c>
      <c r="R38" s="100">
        <f t="shared" si="3"/>
        <v>1331239331</v>
      </c>
      <c r="S38" s="100">
        <f t="shared" si="3"/>
        <v>-1828420355</v>
      </c>
      <c r="T38" s="100">
        <f t="shared" si="3"/>
        <v>-306647988</v>
      </c>
      <c r="U38" s="100">
        <f t="shared" si="3"/>
        <v>328893265</v>
      </c>
      <c r="V38" s="100">
        <f t="shared" si="3"/>
        <v>-1806175078</v>
      </c>
      <c r="W38" s="100">
        <f t="shared" si="3"/>
        <v>118878886</v>
      </c>
      <c r="X38" s="100">
        <f t="shared" si="3"/>
        <v>1145230352</v>
      </c>
      <c r="Y38" s="100">
        <f t="shared" si="3"/>
        <v>-1026351466</v>
      </c>
      <c r="Z38" s="137">
        <f>+IF(X38&lt;&gt;0,+(Y38/X38)*100,0)</f>
        <v>-89.61965286787998</v>
      </c>
      <c r="AA38" s="102">
        <f>+AA17+AA27+AA36</f>
        <v>1145230352</v>
      </c>
    </row>
    <row r="39" spans="1:27" ht="12.75">
      <c r="A39" s="249" t="s">
        <v>200</v>
      </c>
      <c r="B39" s="182"/>
      <c r="C39" s="153">
        <v>1081561706</v>
      </c>
      <c r="D39" s="153"/>
      <c r="E39" s="99">
        <v>2332806351</v>
      </c>
      <c r="F39" s="100">
        <v>2392712235</v>
      </c>
      <c r="G39" s="100">
        <v>2332806351</v>
      </c>
      <c r="H39" s="100">
        <v>4028882240</v>
      </c>
      <c r="I39" s="100">
        <v>1924880359</v>
      </c>
      <c r="J39" s="100">
        <v>2332806351</v>
      </c>
      <c r="K39" s="100">
        <v>2019829984</v>
      </c>
      <c r="L39" s="100">
        <v>2318920087</v>
      </c>
      <c r="M39" s="100">
        <v>2158127752</v>
      </c>
      <c r="N39" s="100">
        <v>2019829984</v>
      </c>
      <c r="O39" s="100">
        <v>2926620984</v>
      </c>
      <c r="P39" s="100">
        <v>3374958484</v>
      </c>
      <c r="Q39" s="100">
        <v>3028664624</v>
      </c>
      <c r="R39" s="100">
        <v>2926620984</v>
      </c>
      <c r="S39" s="100">
        <v>4257860315</v>
      </c>
      <c r="T39" s="100">
        <v>2429439960</v>
      </c>
      <c r="U39" s="100">
        <v>2122791972</v>
      </c>
      <c r="V39" s="100">
        <v>4257860315</v>
      </c>
      <c r="W39" s="100">
        <v>2332806351</v>
      </c>
      <c r="X39" s="100">
        <v>2392712235</v>
      </c>
      <c r="Y39" s="100">
        <v>-59905884</v>
      </c>
      <c r="Z39" s="137">
        <v>-2.5</v>
      </c>
      <c r="AA39" s="102">
        <v>2392712235</v>
      </c>
    </row>
    <row r="40" spans="1:27" ht="12.75">
      <c r="A40" s="269" t="s">
        <v>201</v>
      </c>
      <c r="B40" s="256"/>
      <c r="C40" s="257">
        <v>2392712762</v>
      </c>
      <c r="D40" s="257"/>
      <c r="E40" s="258">
        <v>2978764470</v>
      </c>
      <c r="F40" s="259">
        <v>3537942588</v>
      </c>
      <c r="G40" s="259">
        <v>4028882240</v>
      </c>
      <c r="H40" s="259">
        <v>1924880359</v>
      </c>
      <c r="I40" s="259">
        <v>2019829984</v>
      </c>
      <c r="J40" s="259">
        <v>2019829984</v>
      </c>
      <c r="K40" s="259">
        <v>2318920087</v>
      </c>
      <c r="L40" s="259">
        <v>2158127752</v>
      </c>
      <c r="M40" s="259">
        <v>2926620984</v>
      </c>
      <c r="N40" s="259">
        <v>2926620984</v>
      </c>
      <c r="O40" s="259">
        <v>3374958484</v>
      </c>
      <c r="P40" s="259">
        <v>3028664624</v>
      </c>
      <c r="Q40" s="259">
        <v>4257860315</v>
      </c>
      <c r="R40" s="259">
        <v>3374958484</v>
      </c>
      <c r="S40" s="259">
        <v>2429439960</v>
      </c>
      <c r="T40" s="259">
        <v>2122791972</v>
      </c>
      <c r="U40" s="259">
        <v>2451685237</v>
      </c>
      <c r="V40" s="259">
        <v>2451685237</v>
      </c>
      <c r="W40" s="259">
        <v>2451685237</v>
      </c>
      <c r="X40" s="259">
        <v>3537942588</v>
      </c>
      <c r="Y40" s="259">
        <v>-1086257351</v>
      </c>
      <c r="Z40" s="260">
        <v>-30.7</v>
      </c>
      <c r="AA40" s="261">
        <v>3537942588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1659887272</v>
      </c>
      <c r="D5" s="200">
        <f t="shared" si="0"/>
        <v>0</v>
      </c>
      <c r="E5" s="106">
        <f t="shared" si="0"/>
        <v>3211296591</v>
      </c>
      <c r="F5" s="106">
        <f t="shared" si="0"/>
        <v>2826091335</v>
      </c>
      <c r="G5" s="106">
        <f t="shared" si="0"/>
        <v>77303383</v>
      </c>
      <c r="H5" s="106">
        <f t="shared" si="0"/>
        <v>-53555384</v>
      </c>
      <c r="I5" s="106">
        <f t="shared" si="0"/>
        <v>62179555</v>
      </c>
      <c r="J5" s="106">
        <f t="shared" si="0"/>
        <v>85927554</v>
      </c>
      <c r="K5" s="106">
        <f t="shared" si="0"/>
        <v>172642422</v>
      </c>
      <c r="L5" s="106">
        <f t="shared" si="0"/>
        <v>152936843</v>
      </c>
      <c r="M5" s="106">
        <f t="shared" si="0"/>
        <v>169997906</v>
      </c>
      <c r="N5" s="106">
        <f t="shared" si="0"/>
        <v>495577171</v>
      </c>
      <c r="O5" s="106">
        <f t="shared" si="0"/>
        <v>32727253</v>
      </c>
      <c r="P5" s="106">
        <f t="shared" si="0"/>
        <v>108683018</v>
      </c>
      <c r="Q5" s="106">
        <f t="shared" si="0"/>
        <v>144476678</v>
      </c>
      <c r="R5" s="106">
        <f t="shared" si="0"/>
        <v>285886949</v>
      </c>
      <c r="S5" s="106">
        <f t="shared" si="0"/>
        <v>102852450</v>
      </c>
      <c r="T5" s="106">
        <f t="shared" si="0"/>
        <v>277849649</v>
      </c>
      <c r="U5" s="106">
        <f t="shared" si="0"/>
        <v>690455770</v>
      </c>
      <c r="V5" s="106">
        <f t="shared" si="0"/>
        <v>1071157869</v>
      </c>
      <c r="W5" s="106">
        <f t="shared" si="0"/>
        <v>1938549543</v>
      </c>
      <c r="X5" s="106">
        <f t="shared" si="0"/>
        <v>2826091335</v>
      </c>
      <c r="Y5" s="106">
        <f t="shared" si="0"/>
        <v>-887541792</v>
      </c>
      <c r="Z5" s="201">
        <f>+IF(X5&lt;&gt;0,+(Y5/X5)*100,0)</f>
        <v>-31.405276291256172</v>
      </c>
      <c r="AA5" s="199">
        <f>SUM(AA11:AA18)</f>
        <v>2826091335</v>
      </c>
    </row>
    <row r="6" spans="1:27" ht="12.75">
      <c r="A6" s="291" t="s">
        <v>206</v>
      </c>
      <c r="B6" s="142"/>
      <c r="C6" s="62">
        <v>444251719</v>
      </c>
      <c r="D6" s="156"/>
      <c r="E6" s="60">
        <v>1040049571</v>
      </c>
      <c r="F6" s="60">
        <v>464067777</v>
      </c>
      <c r="G6" s="60"/>
      <c r="H6" s="60">
        <v>14379068</v>
      </c>
      <c r="I6" s="60">
        <v>11620644</v>
      </c>
      <c r="J6" s="60">
        <v>25999712</v>
      </c>
      <c r="K6" s="60">
        <v>40439114</v>
      </c>
      <c r="L6" s="60">
        <v>28266538</v>
      </c>
      <c r="M6" s="60">
        <v>33706761</v>
      </c>
      <c r="N6" s="60">
        <v>102412413</v>
      </c>
      <c r="O6" s="60">
        <v>22538275</v>
      </c>
      <c r="P6" s="60">
        <v>40608540</v>
      </c>
      <c r="Q6" s="60">
        <v>34072612</v>
      </c>
      <c r="R6" s="60">
        <v>97219427</v>
      </c>
      <c r="S6" s="60">
        <v>9202634</v>
      </c>
      <c r="T6" s="60">
        <v>48290124</v>
      </c>
      <c r="U6" s="60">
        <v>87723992</v>
      </c>
      <c r="V6" s="60">
        <v>145216750</v>
      </c>
      <c r="W6" s="60">
        <v>370848302</v>
      </c>
      <c r="X6" s="60">
        <v>464067777</v>
      </c>
      <c r="Y6" s="60">
        <v>-93219475</v>
      </c>
      <c r="Z6" s="140">
        <v>-20.09</v>
      </c>
      <c r="AA6" s="155">
        <v>464067777</v>
      </c>
    </row>
    <row r="7" spans="1:27" ht="12.75">
      <c r="A7" s="291" t="s">
        <v>207</v>
      </c>
      <c r="B7" s="142"/>
      <c r="C7" s="62">
        <v>351863829</v>
      </c>
      <c r="D7" s="156"/>
      <c r="E7" s="60">
        <v>947704020</v>
      </c>
      <c r="F7" s="60">
        <v>862729000</v>
      </c>
      <c r="G7" s="60">
        <v>11187467</v>
      </c>
      <c r="H7" s="60">
        <v>-2561947</v>
      </c>
      <c r="I7" s="60">
        <v>25892473</v>
      </c>
      <c r="J7" s="60">
        <v>34517993</v>
      </c>
      <c r="K7" s="60">
        <v>41809036</v>
      </c>
      <c r="L7" s="60">
        <v>81489323</v>
      </c>
      <c r="M7" s="60">
        <v>30245349</v>
      </c>
      <c r="N7" s="60">
        <v>153543708</v>
      </c>
      <c r="O7" s="60">
        <v>5893355</v>
      </c>
      <c r="P7" s="60">
        <v>19497677</v>
      </c>
      <c r="Q7" s="60">
        <v>59377378</v>
      </c>
      <c r="R7" s="60">
        <v>84768410</v>
      </c>
      <c r="S7" s="60">
        <v>31555483</v>
      </c>
      <c r="T7" s="60">
        <v>175213363</v>
      </c>
      <c r="U7" s="60">
        <v>410056773</v>
      </c>
      <c r="V7" s="60">
        <v>616825619</v>
      </c>
      <c r="W7" s="60">
        <v>889655730</v>
      </c>
      <c r="X7" s="60">
        <v>862729000</v>
      </c>
      <c r="Y7" s="60">
        <v>26926730</v>
      </c>
      <c r="Z7" s="140">
        <v>3.12</v>
      </c>
      <c r="AA7" s="155">
        <v>862729000</v>
      </c>
    </row>
    <row r="8" spans="1:27" ht="12.75">
      <c r="A8" s="291" t="s">
        <v>208</v>
      </c>
      <c r="B8" s="142"/>
      <c r="C8" s="62">
        <v>122317023</v>
      </c>
      <c r="D8" s="156"/>
      <c r="E8" s="60">
        <v>138100000</v>
      </c>
      <c r="F8" s="60">
        <v>439084881</v>
      </c>
      <c r="G8" s="60">
        <v>2893794</v>
      </c>
      <c r="H8" s="60">
        <v>-2893794</v>
      </c>
      <c r="I8" s="60">
        <v>15720648</v>
      </c>
      <c r="J8" s="60">
        <v>15720648</v>
      </c>
      <c r="K8" s="60">
        <v>7924873</v>
      </c>
      <c r="L8" s="60">
        <v>4196838</v>
      </c>
      <c r="M8" s="60">
        <v>10129354</v>
      </c>
      <c r="N8" s="60">
        <v>22251065</v>
      </c>
      <c r="O8" s="60">
        <v>649816</v>
      </c>
      <c r="P8" s="60">
        <v>4258750</v>
      </c>
      <c r="Q8" s="60">
        <v>16495034</v>
      </c>
      <c r="R8" s="60">
        <v>21403600</v>
      </c>
      <c r="S8" s="60">
        <v>39635189</v>
      </c>
      <c r="T8" s="60">
        <v>18152441</v>
      </c>
      <c r="U8" s="60">
        <v>34816472</v>
      </c>
      <c r="V8" s="60">
        <v>92604102</v>
      </c>
      <c r="W8" s="60">
        <v>151979415</v>
      </c>
      <c r="X8" s="60">
        <v>439084881</v>
      </c>
      <c r="Y8" s="60">
        <v>-287105466</v>
      </c>
      <c r="Z8" s="140">
        <v>-65.39</v>
      </c>
      <c r="AA8" s="155">
        <v>439084881</v>
      </c>
    </row>
    <row r="9" spans="1:27" ht="12.75">
      <c r="A9" s="291" t="s">
        <v>209</v>
      </c>
      <c r="B9" s="142"/>
      <c r="C9" s="62">
        <v>8649421</v>
      </c>
      <c r="D9" s="156"/>
      <c r="E9" s="60"/>
      <c r="F9" s="60">
        <v>362037802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>
        <v>1808967</v>
      </c>
      <c r="U9" s="60">
        <v>9691032</v>
      </c>
      <c r="V9" s="60">
        <v>11499999</v>
      </c>
      <c r="W9" s="60">
        <v>11499999</v>
      </c>
      <c r="X9" s="60">
        <v>362037802</v>
      </c>
      <c r="Y9" s="60">
        <v>-350537803</v>
      </c>
      <c r="Z9" s="140">
        <v>-96.82</v>
      </c>
      <c r="AA9" s="155">
        <v>362037802</v>
      </c>
    </row>
    <row r="10" spans="1:27" ht="12.75">
      <c r="A10" s="291" t="s">
        <v>210</v>
      </c>
      <c r="B10" s="142"/>
      <c r="C10" s="62">
        <v>55552986</v>
      </c>
      <c r="D10" s="156"/>
      <c r="E10" s="60">
        <v>367200000</v>
      </c>
      <c r="F10" s="60">
        <v>139991604</v>
      </c>
      <c r="G10" s="60"/>
      <c r="H10" s="60">
        <v>715635</v>
      </c>
      <c r="I10" s="60">
        <v>6052230</v>
      </c>
      <c r="J10" s="60">
        <v>6767865</v>
      </c>
      <c r="K10" s="60">
        <v>37813497</v>
      </c>
      <c r="L10" s="60">
        <v>3663554</v>
      </c>
      <c r="M10" s="60">
        <v>3386461</v>
      </c>
      <c r="N10" s="60">
        <v>44863512</v>
      </c>
      <c r="O10" s="60">
        <v>903173</v>
      </c>
      <c r="P10" s="60">
        <v>3210014</v>
      </c>
      <c r="Q10" s="60">
        <v>3273283</v>
      </c>
      <c r="R10" s="60">
        <v>7386470</v>
      </c>
      <c r="S10" s="60">
        <v>1754561</v>
      </c>
      <c r="T10" s="60">
        <v>22098</v>
      </c>
      <c r="U10" s="60">
        <v>5687419</v>
      </c>
      <c r="V10" s="60">
        <v>7464078</v>
      </c>
      <c r="W10" s="60">
        <v>66481925</v>
      </c>
      <c r="X10" s="60">
        <v>139991604</v>
      </c>
      <c r="Y10" s="60">
        <v>-73509679</v>
      </c>
      <c r="Z10" s="140">
        <v>-52.51</v>
      </c>
      <c r="AA10" s="155">
        <v>139991604</v>
      </c>
    </row>
    <row r="11" spans="1:27" ht="12.75">
      <c r="A11" s="292" t="s">
        <v>211</v>
      </c>
      <c r="B11" s="142"/>
      <c r="C11" s="293">
        <f aca="true" t="shared" si="1" ref="C11:Y11">SUM(C6:C10)</f>
        <v>982634978</v>
      </c>
      <c r="D11" s="294">
        <f t="shared" si="1"/>
        <v>0</v>
      </c>
      <c r="E11" s="295">
        <f t="shared" si="1"/>
        <v>2493053591</v>
      </c>
      <c r="F11" s="295">
        <f t="shared" si="1"/>
        <v>2267911064</v>
      </c>
      <c r="G11" s="295">
        <f t="shared" si="1"/>
        <v>14081261</v>
      </c>
      <c r="H11" s="295">
        <f t="shared" si="1"/>
        <v>9638962</v>
      </c>
      <c r="I11" s="295">
        <f t="shared" si="1"/>
        <v>59285995</v>
      </c>
      <c r="J11" s="295">
        <f t="shared" si="1"/>
        <v>83006218</v>
      </c>
      <c r="K11" s="295">
        <f t="shared" si="1"/>
        <v>127986520</v>
      </c>
      <c r="L11" s="295">
        <f t="shared" si="1"/>
        <v>117616253</v>
      </c>
      <c r="M11" s="295">
        <f t="shared" si="1"/>
        <v>77467925</v>
      </c>
      <c r="N11" s="295">
        <f t="shared" si="1"/>
        <v>323070698</v>
      </c>
      <c r="O11" s="295">
        <f t="shared" si="1"/>
        <v>29984619</v>
      </c>
      <c r="P11" s="295">
        <f t="shared" si="1"/>
        <v>67574981</v>
      </c>
      <c r="Q11" s="295">
        <f t="shared" si="1"/>
        <v>113218307</v>
      </c>
      <c r="R11" s="295">
        <f t="shared" si="1"/>
        <v>210777907</v>
      </c>
      <c r="S11" s="295">
        <f t="shared" si="1"/>
        <v>82147867</v>
      </c>
      <c r="T11" s="295">
        <f t="shared" si="1"/>
        <v>243486993</v>
      </c>
      <c r="U11" s="295">
        <f t="shared" si="1"/>
        <v>547975688</v>
      </c>
      <c r="V11" s="295">
        <f t="shared" si="1"/>
        <v>873610548</v>
      </c>
      <c r="W11" s="295">
        <f t="shared" si="1"/>
        <v>1490465371</v>
      </c>
      <c r="X11" s="295">
        <f t="shared" si="1"/>
        <v>2267911064</v>
      </c>
      <c r="Y11" s="295">
        <f t="shared" si="1"/>
        <v>-777445693</v>
      </c>
      <c r="Z11" s="296">
        <f>+IF(X11&lt;&gt;0,+(Y11/X11)*100,0)</f>
        <v>-34.28025487158168</v>
      </c>
      <c r="AA11" s="297">
        <f>SUM(AA6:AA10)</f>
        <v>2267911064</v>
      </c>
    </row>
    <row r="12" spans="1:27" ht="12.75">
      <c r="A12" s="298" t="s">
        <v>212</v>
      </c>
      <c r="B12" s="136"/>
      <c r="C12" s="62">
        <v>95179469</v>
      </c>
      <c r="D12" s="156"/>
      <c r="E12" s="60">
        <v>123600000</v>
      </c>
      <c r="F12" s="60">
        <v>217396037</v>
      </c>
      <c r="G12" s="60"/>
      <c r="H12" s="60"/>
      <c r="I12" s="60">
        <v>951026</v>
      </c>
      <c r="J12" s="60">
        <v>951026</v>
      </c>
      <c r="K12" s="60">
        <v>5753764</v>
      </c>
      <c r="L12" s="60">
        <v>156635</v>
      </c>
      <c r="M12" s="60">
        <v>446832</v>
      </c>
      <c r="N12" s="60">
        <v>6357231</v>
      </c>
      <c r="O12" s="60">
        <v>917238</v>
      </c>
      <c r="P12" s="60">
        <v>4794592</v>
      </c>
      <c r="Q12" s="60">
        <v>2328056</v>
      </c>
      <c r="R12" s="60">
        <v>8039886</v>
      </c>
      <c r="S12" s="60">
        <v>7927874</v>
      </c>
      <c r="T12" s="60">
        <v>2889352</v>
      </c>
      <c r="U12" s="60">
        <v>39970203</v>
      </c>
      <c r="V12" s="60">
        <v>50787429</v>
      </c>
      <c r="W12" s="60">
        <v>66135572</v>
      </c>
      <c r="X12" s="60">
        <v>217396037</v>
      </c>
      <c r="Y12" s="60">
        <v>-151260465</v>
      </c>
      <c r="Z12" s="140">
        <v>-69.58</v>
      </c>
      <c r="AA12" s="155">
        <v>217396037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>
        <v>492091534</v>
      </c>
      <c r="D14" s="156"/>
      <c r="E14" s="60">
        <v>447895000</v>
      </c>
      <c r="F14" s="60"/>
      <c r="G14" s="60">
        <v>63194346</v>
      </c>
      <c r="H14" s="60">
        <v>-63194346</v>
      </c>
      <c r="I14" s="60"/>
      <c r="J14" s="60"/>
      <c r="K14" s="60">
        <v>37074778</v>
      </c>
      <c r="L14" s="60">
        <v>33824609</v>
      </c>
      <c r="M14" s="60">
        <v>81520567</v>
      </c>
      <c r="N14" s="60">
        <v>152419954</v>
      </c>
      <c r="O14" s="60"/>
      <c r="P14" s="60">
        <v>27094756</v>
      </c>
      <c r="Q14" s="60">
        <v>22507922</v>
      </c>
      <c r="R14" s="60">
        <v>49602678</v>
      </c>
      <c r="S14" s="60">
        <v>9088108</v>
      </c>
      <c r="T14" s="60">
        <v>25038246</v>
      </c>
      <c r="U14" s="60">
        <v>63676459</v>
      </c>
      <c r="V14" s="60">
        <v>97802813</v>
      </c>
      <c r="W14" s="60">
        <v>299825445</v>
      </c>
      <c r="X14" s="60"/>
      <c r="Y14" s="60">
        <v>299825445</v>
      </c>
      <c r="Z14" s="140"/>
      <c r="AA14" s="155"/>
    </row>
    <row r="15" spans="1:27" ht="12.75">
      <c r="A15" s="298" t="s">
        <v>215</v>
      </c>
      <c r="B15" s="136" t="s">
        <v>138</v>
      </c>
      <c r="C15" s="62">
        <v>67981291</v>
      </c>
      <c r="D15" s="156"/>
      <c r="E15" s="60">
        <v>146748000</v>
      </c>
      <c r="F15" s="60">
        <v>294307436</v>
      </c>
      <c r="G15" s="60">
        <v>27776</v>
      </c>
      <c r="H15" s="60"/>
      <c r="I15" s="60"/>
      <c r="J15" s="60">
        <v>27776</v>
      </c>
      <c r="K15" s="60">
        <v>1827360</v>
      </c>
      <c r="L15" s="60">
        <v>64669</v>
      </c>
      <c r="M15" s="60">
        <v>7705610</v>
      </c>
      <c r="N15" s="60">
        <v>9597639</v>
      </c>
      <c r="O15" s="60">
        <v>1825396</v>
      </c>
      <c r="P15" s="60">
        <v>9218689</v>
      </c>
      <c r="Q15" s="60">
        <v>6422393</v>
      </c>
      <c r="R15" s="60">
        <v>17466478</v>
      </c>
      <c r="S15" s="60">
        <v>3688601</v>
      </c>
      <c r="T15" s="60">
        <v>6435058</v>
      </c>
      <c r="U15" s="60">
        <v>36568363</v>
      </c>
      <c r="V15" s="60">
        <v>46692022</v>
      </c>
      <c r="W15" s="60">
        <v>73783915</v>
      </c>
      <c r="X15" s="60">
        <v>294307436</v>
      </c>
      <c r="Y15" s="60">
        <v>-220523521</v>
      </c>
      <c r="Z15" s="140">
        <v>-74.93</v>
      </c>
      <c r="AA15" s="155">
        <v>294307436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22000000</v>
      </c>
      <c r="D18" s="276"/>
      <c r="E18" s="82"/>
      <c r="F18" s="82">
        <v>46476798</v>
      </c>
      <c r="G18" s="82"/>
      <c r="H18" s="82"/>
      <c r="I18" s="82">
        <v>1942534</v>
      </c>
      <c r="J18" s="82">
        <v>1942534</v>
      </c>
      <c r="K18" s="82"/>
      <c r="L18" s="82">
        <v>1274677</v>
      </c>
      <c r="M18" s="82">
        <v>2856972</v>
      </c>
      <c r="N18" s="82">
        <v>4131649</v>
      </c>
      <c r="O18" s="82"/>
      <c r="P18" s="82"/>
      <c r="Q18" s="82"/>
      <c r="R18" s="82"/>
      <c r="S18" s="82"/>
      <c r="T18" s="82"/>
      <c r="U18" s="82">
        <v>2265057</v>
      </c>
      <c r="V18" s="82">
        <v>2265057</v>
      </c>
      <c r="W18" s="82">
        <v>8339240</v>
      </c>
      <c r="X18" s="82">
        <v>46476798</v>
      </c>
      <c r="Y18" s="82">
        <v>-38137558</v>
      </c>
      <c r="Z18" s="270">
        <v>-82.06</v>
      </c>
      <c r="AA18" s="278">
        <v>46476798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1387268719</v>
      </c>
      <c r="D20" s="154">
        <f t="shared" si="2"/>
        <v>0</v>
      </c>
      <c r="E20" s="100">
        <f t="shared" si="2"/>
        <v>811718469</v>
      </c>
      <c r="F20" s="100">
        <f t="shared" si="2"/>
        <v>1207796531</v>
      </c>
      <c r="G20" s="100">
        <f t="shared" si="2"/>
        <v>16191168</v>
      </c>
      <c r="H20" s="100">
        <f t="shared" si="2"/>
        <v>-11693212</v>
      </c>
      <c r="I20" s="100">
        <f t="shared" si="2"/>
        <v>45270710</v>
      </c>
      <c r="J20" s="100">
        <f t="shared" si="2"/>
        <v>49768666</v>
      </c>
      <c r="K20" s="100">
        <f t="shared" si="2"/>
        <v>102822073</v>
      </c>
      <c r="L20" s="100">
        <f t="shared" si="2"/>
        <v>80381452</v>
      </c>
      <c r="M20" s="100">
        <f t="shared" si="2"/>
        <v>78483643</v>
      </c>
      <c r="N20" s="100">
        <f t="shared" si="2"/>
        <v>261687168</v>
      </c>
      <c r="O20" s="100">
        <f t="shared" si="2"/>
        <v>5196615</v>
      </c>
      <c r="P20" s="100">
        <f t="shared" si="2"/>
        <v>110265745</v>
      </c>
      <c r="Q20" s="100">
        <f t="shared" si="2"/>
        <v>81389507</v>
      </c>
      <c r="R20" s="100">
        <f t="shared" si="2"/>
        <v>196851867</v>
      </c>
      <c r="S20" s="100">
        <f t="shared" si="2"/>
        <v>119710719</v>
      </c>
      <c r="T20" s="100">
        <f t="shared" si="2"/>
        <v>142810437</v>
      </c>
      <c r="U20" s="100">
        <f t="shared" si="2"/>
        <v>392785386</v>
      </c>
      <c r="V20" s="100">
        <f t="shared" si="2"/>
        <v>655306542</v>
      </c>
      <c r="W20" s="100">
        <f t="shared" si="2"/>
        <v>1163614243</v>
      </c>
      <c r="X20" s="100">
        <f t="shared" si="2"/>
        <v>1207796531</v>
      </c>
      <c r="Y20" s="100">
        <f t="shared" si="2"/>
        <v>-44182288</v>
      </c>
      <c r="Z20" s="137">
        <f>+IF(X20&lt;&gt;0,+(Y20/X20)*100,0)</f>
        <v>-3.6580903211751314</v>
      </c>
      <c r="AA20" s="153">
        <f>SUM(AA26:AA33)</f>
        <v>1207796531</v>
      </c>
    </row>
    <row r="21" spans="1:27" ht="12.75">
      <c r="A21" s="291" t="s">
        <v>206</v>
      </c>
      <c r="B21" s="142"/>
      <c r="C21" s="62">
        <v>571022278</v>
      </c>
      <c r="D21" s="156"/>
      <c r="E21" s="60">
        <v>124000000</v>
      </c>
      <c r="F21" s="60">
        <v>610782470</v>
      </c>
      <c r="G21" s="60">
        <v>5298091</v>
      </c>
      <c r="H21" s="60">
        <v>-6012558</v>
      </c>
      <c r="I21" s="60">
        <v>15023167</v>
      </c>
      <c r="J21" s="60">
        <v>14308700</v>
      </c>
      <c r="K21" s="60">
        <v>49203487</v>
      </c>
      <c r="L21" s="60">
        <v>40514085</v>
      </c>
      <c r="M21" s="60">
        <v>25310149</v>
      </c>
      <c r="N21" s="60">
        <v>115027721</v>
      </c>
      <c r="O21" s="60">
        <v>-3026</v>
      </c>
      <c r="P21" s="60">
        <v>96463428</v>
      </c>
      <c r="Q21" s="60">
        <v>30689578</v>
      </c>
      <c r="R21" s="60">
        <v>127149980</v>
      </c>
      <c r="S21" s="60">
        <v>43732759</v>
      </c>
      <c r="T21" s="60">
        <v>58279243</v>
      </c>
      <c r="U21" s="60">
        <v>90192791</v>
      </c>
      <c r="V21" s="60">
        <v>192204793</v>
      </c>
      <c r="W21" s="60">
        <v>448691194</v>
      </c>
      <c r="X21" s="60">
        <v>610782470</v>
      </c>
      <c r="Y21" s="60">
        <v>-162091276</v>
      </c>
      <c r="Z21" s="140">
        <v>-26.54</v>
      </c>
      <c r="AA21" s="155">
        <v>610782470</v>
      </c>
    </row>
    <row r="22" spans="1:27" ht="12.75">
      <c r="A22" s="291" t="s">
        <v>207</v>
      </c>
      <c r="B22" s="142"/>
      <c r="C22" s="62">
        <v>294057160</v>
      </c>
      <c r="D22" s="156"/>
      <c r="E22" s="60">
        <v>37000000</v>
      </c>
      <c r="F22" s="60">
        <v>56500000</v>
      </c>
      <c r="G22" s="60"/>
      <c r="H22" s="60">
        <v>517642</v>
      </c>
      <c r="I22" s="60">
        <v>7715825</v>
      </c>
      <c r="J22" s="60">
        <v>8233467</v>
      </c>
      <c r="K22" s="60">
        <v>5665141</v>
      </c>
      <c r="L22" s="60">
        <v>4217562</v>
      </c>
      <c r="M22" s="60">
        <v>3175850</v>
      </c>
      <c r="N22" s="60">
        <v>13058553</v>
      </c>
      <c r="O22" s="60">
        <v>2112810</v>
      </c>
      <c r="P22" s="60">
        <v>4457344</v>
      </c>
      <c r="Q22" s="60">
        <v>8498894</v>
      </c>
      <c r="R22" s="60">
        <v>15069048</v>
      </c>
      <c r="S22" s="60">
        <v>8079655</v>
      </c>
      <c r="T22" s="60">
        <v>3923967</v>
      </c>
      <c r="U22" s="60">
        <v>50132250</v>
      </c>
      <c r="V22" s="60">
        <v>62135872</v>
      </c>
      <c r="W22" s="60">
        <v>98496940</v>
      </c>
      <c r="X22" s="60">
        <v>56500000</v>
      </c>
      <c r="Y22" s="60">
        <v>41996940</v>
      </c>
      <c r="Z22" s="140">
        <v>74.33</v>
      </c>
      <c r="AA22" s="155">
        <v>56500000</v>
      </c>
    </row>
    <row r="23" spans="1:27" ht="12.75">
      <c r="A23" s="291" t="s">
        <v>208</v>
      </c>
      <c r="B23" s="142"/>
      <c r="C23" s="62">
        <v>37323514</v>
      </c>
      <c r="D23" s="156"/>
      <c r="E23" s="60">
        <v>18000000</v>
      </c>
      <c r="F23" s="60">
        <v>89848000</v>
      </c>
      <c r="G23" s="60">
        <v>157440</v>
      </c>
      <c r="H23" s="60">
        <v>-157440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v>5977561</v>
      </c>
      <c r="T23" s="60">
        <v>7635335</v>
      </c>
      <c r="U23" s="60">
        <v>22276787</v>
      </c>
      <c r="V23" s="60">
        <v>35889683</v>
      </c>
      <c r="W23" s="60">
        <v>35889683</v>
      </c>
      <c r="X23" s="60">
        <v>89848000</v>
      </c>
      <c r="Y23" s="60">
        <v>-53958317</v>
      </c>
      <c r="Z23" s="140">
        <v>-60.06</v>
      </c>
      <c r="AA23" s="155">
        <v>89848000</v>
      </c>
    </row>
    <row r="24" spans="1:27" ht="12.75">
      <c r="A24" s="291" t="s">
        <v>209</v>
      </c>
      <c r="B24" s="142"/>
      <c r="C24" s="62">
        <v>18896483</v>
      </c>
      <c r="D24" s="156"/>
      <c r="E24" s="60">
        <v>115000000</v>
      </c>
      <c r="F24" s="60">
        <v>84094361</v>
      </c>
      <c r="G24" s="60"/>
      <c r="H24" s="60"/>
      <c r="I24" s="60">
        <v>4460557</v>
      </c>
      <c r="J24" s="60">
        <v>4460557</v>
      </c>
      <c r="K24" s="60">
        <v>3767232</v>
      </c>
      <c r="L24" s="60">
        <v>7396222</v>
      </c>
      <c r="M24" s="60">
        <v>838411</v>
      </c>
      <c r="N24" s="60">
        <v>12001865</v>
      </c>
      <c r="O24" s="60">
        <v>575705</v>
      </c>
      <c r="P24" s="60"/>
      <c r="Q24" s="60">
        <v>15191076</v>
      </c>
      <c r="R24" s="60">
        <v>15766781</v>
      </c>
      <c r="S24" s="60">
        <v>11810706</v>
      </c>
      <c r="T24" s="60">
        <v>9437571</v>
      </c>
      <c r="U24" s="60">
        <v>13318010</v>
      </c>
      <c r="V24" s="60">
        <v>34566287</v>
      </c>
      <c r="W24" s="60">
        <v>66795490</v>
      </c>
      <c r="X24" s="60">
        <v>84094361</v>
      </c>
      <c r="Y24" s="60">
        <v>-17298871</v>
      </c>
      <c r="Z24" s="140">
        <v>-20.57</v>
      </c>
      <c r="AA24" s="155">
        <v>84094361</v>
      </c>
    </row>
    <row r="25" spans="1:27" ht="12.75">
      <c r="A25" s="291" t="s">
        <v>210</v>
      </c>
      <c r="B25" s="142"/>
      <c r="C25" s="62">
        <v>6700000</v>
      </c>
      <c r="D25" s="156"/>
      <c r="E25" s="60">
        <v>19750000</v>
      </c>
      <c r="F25" s="60">
        <v>61700000</v>
      </c>
      <c r="G25" s="60">
        <v>3044303</v>
      </c>
      <c r="H25" s="60">
        <v>900478</v>
      </c>
      <c r="I25" s="60">
        <v>3225590</v>
      </c>
      <c r="J25" s="60">
        <v>7170371</v>
      </c>
      <c r="K25" s="60">
        <v>5899181</v>
      </c>
      <c r="L25" s="60">
        <v>1833688</v>
      </c>
      <c r="M25" s="60">
        <v>9041441</v>
      </c>
      <c r="N25" s="60">
        <v>16774310</v>
      </c>
      <c r="O25" s="60">
        <v>1925497</v>
      </c>
      <c r="P25" s="60">
        <v>5311871</v>
      </c>
      <c r="Q25" s="60">
        <v>4357762</v>
      </c>
      <c r="R25" s="60">
        <v>11595130</v>
      </c>
      <c r="S25" s="60">
        <v>8324179</v>
      </c>
      <c r="T25" s="60">
        <v>6936086</v>
      </c>
      <c r="U25" s="60">
        <v>22308422</v>
      </c>
      <c r="V25" s="60">
        <v>37568687</v>
      </c>
      <c r="W25" s="60">
        <v>73108498</v>
      </c>
      <c r="X25" s="60">
        <v>61700000</v>
      </c>
      <c r="Y25" s="60">
        <v>11408498</v>
      </c>
      <c r="Z25" s="140">
        <v>18.49</v>
      </c>
      <c r="AA25" s="155">
        <v>61700000</v>
      </c>
    </row>
    <row r="26" spans="1:27" ht="12.75">
      <c r="A26" s="292" t="s">
        <v>211</v>
      </c>
      <c r="B26" s="302"/>
      <c r="C26" s="293">
        <f aca="true" t="shared" si="3" ref="C26:Y26">SUM(C21:C25)</f>
        <v>927999435</v>
      </c>
      <c r="D26" s="294">
        <f t="shared" si="3"/>
        <v>0</v>
      </c>
      <c r="E26" s="295">
        <f t="shared" si="3"/>
        <v>313750000</v>
      </c>
      <c r="F26" s="295">
        <f t="shared" si="3"/>
        <v>902924831</v>
      </c>
      <c r="G26" s="295">
        <f t="shared" si="3"/>
        <v>8499834</v>
      </c>
      <c r="H26" s="295">
        <f t="shared" si="3"/>
        <v>-4751878</v>
      </c>
      <c r="I26" s="295">
        <f t="shared" si="3"/>
        <v>30425139</v>
      </c>
      <c r="J26" s="295">
        <f t="shared" si="3"/>
        <v>34173095</v>
      </c>
      <c r="K26" s="295">
        <f t="shared" si="3"/>
        <v>64535041</v>
      </c>
      <c r="L26" s="295">
        <f t="shared" si="3"/>
        <v>53961557</v>
      </c>
      <c r="M26" s="295">
        <f t="shared" si="3"/>
        <v>38365851</v>
      </c>
      <c r="N26" s="295">
        <f t="shared" si="3"/>
        <v>156862449</v>
      </c>
      <c r="O26" s="295">
        <f t="shared" si="3"/>
        <v>4610986</v>
      </c>
      <c r="P26" s="295">
        <f t="shared" si="3"/>
        <v>106232643</v>
      </c>
      <c r="Q26" s="295">
        <f t="shared" si="3"/>
        <v>58737310</v>
      </c>
      <c r="R26" s="295">
        <f t="shared" si="3"/>
        <v>169580939</v>
      </c>
      <c r="S26" s="295">
        <f t="shared" si="3"/>
        <v>77924860</v>
      </c>
      <c r="T26" s="295">
        <f t="shared" si="3"/>
        <v>86212202</v>
      </c>
      <c r="U26" s="295">
        <f t="shared" si="3"/>
        <v>198228260</v>
      </c>
      <c r="V26" s="295">
        <f t="shared" si="3"/>
        <v>362365322</v>
      </c>
      <c r="W26" s="295">
        <f t="shared" si="3"/>
        <v>722981805</v>
      </c>
      <c r="X26" s="295">
        <f t="shared" si="3"/>
        <v>902924831</v>
      </c>
      <c r="Y26" s="295">
        <f t="shared" si="3"/>
        <v>-179943026</v>
      </c>
      <c r="Z26" s="296">
        <f>+IF(X26&lt;&gt;0,+(Y26/X26)*100,0)</f>
        <v>-19.928904358595496</v>
      </c>
      <c r="AA26" s="297">
        <f>SUM(AA21:AA25)</f>
        <v>902924831</v>
      </c>
    </row>
    <row r="27" spans="1:27" ht="12.75">
      <c r="A27" s="298" t="s">
        <v>212</v>
      </c>
      <c r="B27" s="147"/>
      <c r="C27" s="62">
        <v>24972850</v>
      </c>
      <c r="D27" s="156"/>
      <c r="E27" s="60"/>
      <c r="F27" s="60">
        <v>97836621</v>
      </c>
      <c r="G27" s="60"/>
      <c r="H27" s="60">
        <v>750000</v>
      </c>
      <c r="I27" s="60"/>
      <c r="J27" s="60">
        <v>750000</v>
      </c>
      <c r="K27" s="60"/>
      <c r="L27" s="60"/>
      <c r="M27" s="60"/>
      <c r="N27" s="60"/>
      <c r="O27" s="60"/>
      <c r="P27" s="60">
        <v>32455</v>
      </c>
      <c r="Q27" s="60">
        <v>2134964</v>
      </c>
      <c r="R27" s="60">
        <v>2167419</v>
      </c>
      <c r="S27" s="60">
        <v>2697613</v>
      </c>
      <c r="T27" s="60">
        <v>8011797</v>
      </c>
      <c r="U27" s="60">
        <v>27901301</v>
      </c>
      <c r="V27" s="60">
        <v>38610711</v>
      </c>
      <c r="W27" s="60">
        <v>41528130</v>
      </c>
      <c r="X27" s="60">
        <v>97836621</v>
      </c>
      <c r="Y27" s="60">
        <v>-56308491</v>
      </c>
      <c r="Z27" s="140">
        <v>-57.55</v>
      </c>
      <c r="AA27" s="155">
        <v>97836621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>
        <v>418984821</v>
      </c>
      <c r="D29" s="156"/>
      <c r="E29" s="60">
        <v>491468469</v>
      </c>
      <c r="F29" s="60">
        <v>4500000</v>
      </c>
      <c r="G29" s="60">
        <v>7691334</v>
      </c>
      <c r="H29" s="60">
        <v>-7691334</v>
      </c>
      <c r="I29" s="60">
        <v>14845571</v>
      </c>
      <c r="J29" s="60">
        <v>14845571</v>
      </c>
      <c r="K29" s="60">
        <v>38254373</v>
      </c>
      <c r="L29" s="60">
        <v>26390356</v>
      </c>
      <c r="M29" s="60">
        <v>39761729</v>
      </c>
      <c r="N29" s="60">
        <v>104406458</v>
      </c>
      <c r="O29" s="60">
        <v>386553</v>
      </c>
      <c r="P29" s="60">
        <v>550970</v>
      </c>
      <c r="Q29" s="60">
        <v>15816713</v>
      </c>
      <c r="R29" s="60">
        <v>16754236</v>
      </c>
      <c r="S29" s="60">
        <v>36431981</v>
      </c>
      <c r="T29" s="60">
        <v>27647372</v>
      </c>
      <c r="U29" s="60">
        <v>27622758</v>
      </c>
      <c r="V29" s="60">
        <v>91702111</v>
      </c>
      <c r="W29" s="60">
        <v>227708376</v>
      </c>
      <c r="X29" s="60">
        <v>4500000</v>
      </c>
      <c r="Y29" s="60">
        <v>223208376</v>
      </c>
      <c r="Z29" s="140">
        <v>4960.19</v>
      </c>
      <c r="AA29" s="155">
        <v>4500000</v>
      </c>
    </row>
    <row r="30" spans="1:27" ht="12.75">
      <c r="A30" s="298" t="s">
        <v>215</v>
      </c>
      <c r="B30" s="136" t="s">
        <v>138</v>
      </c>
      <c r="C30" s="62">
        <v>15311613</v>
      </c>
      <c r="D30" s="156"/>
      <c r="E30" s="60">
        <v>6500000</v>
      </c>
      <c r="F30" s="60">
        <v>188535079</v>
      </c>
      <c r="G30" s="60"/>
      <c r="H30" s="60"/>
      <c r="I30" s="60"/>
      <c r="J30" s="60"/>
      <c r="K30" s="60">
        <v>32659</v>
      </c>
      <c r="L30" s="60">
        <v>29539</v>
      </c>
      <c r="M30" s="60">
        <v>356063</v>
      </c>
      <c r="N30" s="60">
        <v>418261</v>
      </c>
      <c r="O30" s="60">
        <v>199076</v>
      </c>
      <c r="P30" s="60">
        <v>3449677</v>
      </c>
      <c r="Q30" s="60">
        <v>4700520</v>
      </c>
      <c r="R30" s="60">
        <v>8349273</v>
      </c>
      <c r="S30" s="60">
        <v>2656265</v>
      </c>
      <c r="T30" s="60">
        <v>20939066</v>
      </c>
      <c r="U30" s="60">
        <v>139033067</v>
      </c>
      <c r="V30" s="60">
        <v>162628398</v>
      </c>
      <c r="W30" s="60">
        <v>171395932</v>
      </c>
      <c r="X30" s="60">
        <v>188535079</v>
      </c>
      <c r="Y30" s="60">
        <v>-17139147</v>
      </c>
      <c r="Z30" s="140">
        <v>-9.09</v>
      </c>
      <c r="AA30" s="155">
        <v>188535079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>
        <v>14000000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14000000</v>
      </c>
      <c r="Y32" s="60">
        <v>-14000000</v>
      </c>
      <c r="Z32" s="140">
        <v>-100</v>
      </c>
      <c r="AA32" s="155">
        <v>14000000</v>
      </c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1015273997</v>
      </c>
      <c r="D36" s="156">
        <f t="shared" si="4"/>
        <v>0</v>
      </c>
      <c r="E36" s="60">
        <f t="shared" si="4"/>
        <v>1164049571</v>
      </c>
      <c r="F36" s="60">
        <f t="shared" si="4"/>
        <v>1074850247</v>
      </c>
      <c r="G36" s="60">
        <f t="shared" si="4"/>
        <v>5298091</v>
      </c>
      <c r="H36" s="60">
        <f t="shared" si="4"/>
        <v>8366510</v>
      </c>
      <c r="I36" s="60">
        <f t="shared" si="4"/>
        <v>26643811</v>
      </c>
      <c r="J36" s="60">
        <f t="shared" si="4"/>
        <v>40308412</v>
      </c>
      <c r="K36" s="60">
        <f t="shared" si="4"/>
        <v>89642601</v>
      </c>
      <c r="L36" s="60">
        <f t="shared" si="4"/>
        <v>68780623</v>
      </c>
      <c r="M36" s="60">
        <f t="shared" si="4"/>
        <v>59016910</v>
      </c>
      <c r="N36" s="60">
        <f t="shared" si="4"/>
        <v>217440134</v>
      </c>
      <c r="O36" s="60">
        <f t="shared" si="4"/>
        <v>22535249</v>
      </c>
      <c r="P36" s="60">
        <f t="shared" si="4"/>
        <v>137071968</v>
      </c>
      <c r="Q36" s="60">
        <f t="shared" si="4"/>
        <v>64762190</v>
      </c>
      <c r="R36" s="60">
        <f t="shared" si="4"/>
        <v>224369407</v>
      </c>
      <c r="S36" s="60">
        <f t="shared" si="4"/>
        <v>52935393</v>
      </c>
      <c r="T36" s="60">
        <f t="shared" si="4"/>
        <v>106569367</v>
      </c>
      <c r="U36" s="60">
        <f t="shared" si="4"/>
        <v>177916783</v>
      </c>
      <c r="V36" s="60">
        <f t="shared" si="4"/>
        <v>337421543</v>
      </c>
      <c r="W36" s="60">
        <f t="shared" si="4"/>
        <v>819539496</v>
      </c>
      <c r="X36" s="60">
        <f t="shared" si="4"/>
        <v>1074850247</v>
      </c>
      <c r="Y36" s="60">
        <f t="shared" si="4"/>
        <v>-255310751</v>
      </c>
      <c r="Z36" s="140">
        <f aca="true" t="shared" si="5" ref="Z36:Z49">+IF(X36&lt;&gt;0,+(Y36/X36)*100,0)</f>
        <v>-23.753146237124138</v>
      </c>
      <c r="AA36" s="155">
        <f>AA6+AA21</f>
        <v>1074850247</v>
      </c>
    </row>
    <row r="37" spans="1:27" ht="12.75">
      <c r="A37" s="291" t="s">
        <v>207</v>
      </c>
      <c r="B37" s="142"/>
      <c r="C37" s="62">
        <f t="shared" si="4"/>
        <v>645920989</v>
      </c>
      <c r="D37" s="156">
        <f t="shared" si="4"/>
        <v>0</v>
      </c>
      <c r="E37" s="60">
        <f t="shared" si="4"/>
        <v>984704020</v>
      </c>
      <c r="F37" s="60">
        <f t="shared" si="4"/>
        <v>919229000</v>
      </c>
      <c r="G37" s="60">
        <f t="shared" si="4"/>
        <v>11187467</v>
      </c>
      <c r="H37" s="60">
        <f t="shared" si="4"/>
        <v>-2044305</v>
      </c>
      <c r="I37" s="60">
        <f t="shared" si="4"/>
        <v>33608298</v>
      </c>
      <c r="J37" s="60">
        <f t="shared" si="4"/>
        <v>42751460</v>
      </c>
      <c r="K37" s="60">
        <f t="shared" si="4"/>
        <v>47474177</v>
      </c>
      <c r="L37" s="60">
        <f t="shared" si="4"/>
        <v>85706885</v>
      </c>
      <c r="M37" s="60">
        <f t="shared" si="4"/>
        <v>33421199</v>
      </c>
      <c r="N37" s="60">
        <f t="shared" si="4"/>
        <v>166602261</v>
      </c>
      <c r="O37" s="60">
        <f t="shared" si="4"/>
        <v>8006165</v>
      </c>
      <c r="P37" s="60">
        <f t="shared" si="4"/>
        <v>23955021</v>
      </c>
      <c r="Q37" s="60">
        <f t="shared" si="4"/>
        <v>67876272</v>
      </c>
      <c r="R37" s="60">
        <f t="shared" si="4"/>
        <v>99837458</v>
      </c>
      <c r="S37" s="60">
        <f t="shared" si="4"/>
        <v>39635138</v>
      </c>
      <c r="T37" s="60">
        <f t="shared" si="4"/>
        <v>179137330</v>
      </c>
      <c r="U37" s="60">
        <f t="shared" si="4"/>
        <v>460189023</v>
      </c>
      <c r="V37" s="60">
        <f t="shared" si="4"/>
        <v>678961491</v>
      </c>
      <c r="W37" s="60">
        <f t="shared" si="4"/>
        <v>988152670</v>
      </c>
      <c r="X37" s="60">
        <f t="shared" si="4"/>
        <v>919229000</v>
      </c>
      <c r="Y37" s="60">
        <f t="shared" si="4"/>
        <v>68923670</v>
      </c>
      <c r="Z37" s="140">
        <f t="shared" si="5"/>
        <v>7.497986899891104</v>
      </c>
      <c r="AA37" s="155">
        <f>AA7+AA22</f>
        <v>919229000</v>
      </c>
    </row>
    <row r="38" spans="1:27" ht="12.75">
      <c r="A38" s="291" t="s">
        <v>208</v>
      </c>
      <c r="B38" s="142"/>
      <c r="C38" s="62">
        <f t="shared" si="4"/>
        <v>159640537</v>
      </c>
      <c r="D38" s="156">
        <f t="shared" si="4"/>
        <v>0</v>
      </c>
      <c r="E38" s="60">
        <f t="shared" si="4"/>
        <v>156100000</v>
      </c>
      <c r="F38" s="60">
        <f t="shared" si="4"/>
        <v>528932881</v>
      </c>
      <c r="G38" s="60">
        <f t="shared" si="4"/>
        <v>3051234</v>
      </c>
      <c r="H38" s="60">
        <f t="shared" si="4"/>
        <v>-3051234</v>
      </c>
      <c r="I38" s="60">
        <f t="shared" si="4"/>
        <v>15720648</v>
      </c>
      <c r="J38" s="60">
        <f t="shared" si="4"/>
        <v>15720648</v>
      </c>
      <c r="K38" s="60">
        <f t="shared" si="4"/>
        <v>7924873</v>
      </c>
      <c r="L38" s="60">
        <f t="shared" si="4"/>
        <v>4196838</v>
      </c>
      <c r="M38" s="60">
        <f t="shared" si="4"/>
        <v>10129354</v>
      </c>
      <c r="N38" s="60">
        <f t="shared" si="4"/>
        <v>22251065</v>
      </c>
      <c r="O38" s="60">
        <f t="shared" si="4"/>
        <v>649816</v>
      </c>
      <c r="P38" s="60">
        <f t="shared" si="4"/>
        <v>4258750</v>
      </c>
      <c r="Q38" s="60">
        <f t="shared" si="4"/>
        <v>16495034</v>
      </c>
      <c r="R38" s="60">
        <f t="shared" si="4"/>
        <v>21403600</v>
      </c>
      <c r="S38" s="60">
        <f t="shared" si="4"/>
        <v>45612750</v>
      </c>
      <c r="T38" s="60">
        <f t="shared" si="4"/>
        <v>25787776</v>
      </c>
      <c r="U38" s="60">
        <f t="shared" si="4"/>
        <v>57093259</v>
      </c>
      <c r="V38" s="60">
        <f t="shared" si="4"/>
        <v>128493785</v>
      </c>
      <c r="W38" s="60">
        <f t="shared" si="4"/>
        <v>187869098</v>
      </c>
      <c r="X38" s="60">
        <f t="shared" si="4"/>
        <v>528932881</v>
      </c>
      <c r="Y38" s="60">
        <f t="shared" si="4"/>
        <v>-341063783</v>
      </c>
      <c r="Z38" s="140">
        <f t="shared" si="5"/>
        <v>-64.48148626252637</v>
      </c>
      <c r="AA38" s="155">
        <f>AA8+AA23</f>
        <v>528932881</v>
      </c>
    </row>
    <row r="39" spans="1:27" ht="12.75">
      <c r="A39" s="291" t="s">
        <v>209</v>
      </c>
      <c r="B39" s="142"/>
      <c r="C39" s="62">
        <f t="shared" si="4"/>
        <v>27545904</v>
      </c>
      <c r="D39" s="156">
        <f t="shared" si="4"/>
        <v>0</v>
      </c>
      <c r="E39" s="60">
        <f t="shared" si="4"/>
        <v>115000000</v>
      </c>
      <c r="F39" s="60">
        <f t="shared" si="4"/>
        <v>446132163</v>
      </c>
      <c r="G39" s="60">
        <f t="shared" si="4"/>
        <v>0</v>
      </c>
      <c r="H39" s="60">
        <f t="shared" si="4"/>
        <v>0</v>
      </c>
      <c r="I39" s="60">
        <f t="shared" si="4"/>
        <v>4460557</v>
      </c>
      <c r="J39" s="60">
        <f t="shared" si="4"/>
        <v>4460557</v>
      </c>
      <c r="K39" s="60">
        <f t="shared" si="4"/>
        <v>3767232</v>
      </c>
      <c r="L39" s="60">
        <f t="shared" si="4"/>
        <v>7396222</v>
      </c>
      <c r="M39" s="60">
        <f t="shared" si="4"/>
        <v>838411</v>
      </c>
      <c r="N39" s="60">
        <f t="shared" si="4"/>
        <v>12001865</v>
      </c>
      <c r="O39" s="60">
        <f t="shared" si="4"/>
        <v>575705</v>
      </c>
      <c r="P39" s="60">
        <f t="shared" si="4"/>
        <v>0</v>
      </c>
      <c r="Q39" s="60">
        <f t="shared" si="4"/>
        <v>15191076</v>
      </c>
      <c r="R39" s="60">
        <f t="shared" si="4"/>
        <v>15766781</v>
      </c>
      <c r="S39" s="60">
        <f t="shared" si="4"/>
        <v>11810706</v>
      </c>
      <c r="T39" s="60">
        <f t="shared" si="4"/>
        <v>11246538</v>
      </c>
      <c r="U39" s="60">
        <f t="shared" si="4"/>
        <v>23009042</v>
      </c>
      <c r="V39" s="60">
        <f t="shared" si="4"/>
        <v>46066286</v>
      </c>
      <c r="W39" s="60">
        <f t="shared" si="4"/>
        <v>78295489</v>
      </c>
      <c r="X39" s="60">
        <f t="shared" si="4"/>
        <v>446132163</v>
      </c>
      <c r="Y39" s="60">
        <f t="shared" si="4"/>
        <v>-367836674</v>
      </c>
      <c r="Z39" s="140">
        <f t="shared" si="5"/>
        <v>-82.45015816086769</v>
      </c>
      <c r="AA39" s="155">
        <f>AA9+AA24</f>
        <v>446132163</v>
      </c>
    </row>
    <row r="40" spans="1:27" ht="12.75">
      <c r="A40" s="291" t="s">
        <v>210</v>
      </c>
      <c r="B40" s="142"/>
      <c r="C40" s="62">
        <f t="shared" si="4"/>
        <v>62252986</v>
      </c>
      <c r="D40" s="156">
        <f t="shared" si="4"/>
        <v>0</v>
      </c>
      <c r="E40" s="60">
        <f t="shared" si="4"/>
        <v>386950000</v>
      </c>
      <c r="F40" s="60">
        <f t="shared" si="4"/>
        <v>201691604</v>
      </c>
      <c r="G40" s="60">
        <f t="shared" si="4"/>
        <v>3044303</v>
      </c>
      <c r="H40" s="60">
        <f t="shared" si="4"/>
        <v>1616113</v>
      </c>
      <c r="I40" s="60">
        <f t="shared" si="4"/>
        <v>9277820</v>
      </c>
      <c r="J40" s="60">
        <f t="shared" si="4"/>
        <v>13938236</v>
      </c>
      <c r="K40" s="60">
        <f t="shared" si="4"/>
        <v>43712678</v>
      </c>
      <c r="L40" s="60">
        <f t="shared" si="4"/>
        <v>5497242</v>
      </c>
      <c r="M40" s="60">
        <f t="shared" si="4"/>
        <v>12427902</v>
      </c>
      <c r="N40" s="60">
        <f t="shared" si="4"/>
        <v>61637822</v>
      </c>
      <c r="O40" s="60">
        <f t="shared" si="4"/>
        <v>2828670</v>
      </c>
      <c r="P40" s="60">
        <f t="shared" si="4"/>
        <v>8521885</v>
      </c>
      <c r="Q40" s="60">
        <f t="shared" si="4"/>
        <v>7631045</v>
      </c>
      <c r="R40" s="60">
        <f t="shared" si="4"/>
        <v>18981600</v>
      </c>
      <c r="S40" s="60">
        <f t="shared" si="4"/>
        <v>10078740</v>
      </c>
      <c r="T40" s="60">
        <f t="shared" si="4"/>
        <v>6958184</v>
      </c>
      <c r="U40" s="60">
        <f t="shared" si="4"/>
        <v>27995841</v>
      </c>
      <c r="V40" s="60">
        <f t="shared" si="4"/>
        <v>45032765</v>
      </c>
      <c r="W40" s="60">
        <f t="shared" si="4"/>
        <v>139590423</v>
      </c>
      <c r="X40" s="60">
        <f t="shared" si="4"/>
        <v>201691604</v>
      </c>
      <c r="Y40" s="60">
        <f t="shared" si="4"/>
        <v>-62101181</v>
      </c>
      <c r="Z40" s="140">
        <f t="shared" si="5"/>
        <v>-30.79016665463179</v>
      </c>
      <c r="AA40" s="155">
        <f>AA10+AA25</f>
        <v>201691604</v>
      </c>
    </row>
    <row r="41" spans="1:27" ht="12.75">
      <c r="A41" s="292" t="s">
        <v>211</v>
      </c>
      <c r="B41" s="142"/>
      <c r="C41" s="293">
        <f aca="true" t="shared" si="6" ref="C41:Y41">SUM(C36:C40)</f>
        <v>1910634413</v>
      </c>
      <c r="D41" s="294">
        <f t="shared" si="6"/>
        <v>0</v>
      </c>
      <c r="E41" s="295">
        <f t="shared" si="6"/>
        <v>2806803591</v>
      </c>
      <c r="F41" s="295">
        <f t="shared" si="6"/>
        <v>3170835895</v>
      </c>
      <c r="G41" s="295">
        <f t="shared" si="6"/>
        <v>22581095</v>
      </c>
      <c r="H41" s="295">
        <f t="shared" si="6"/>
        <v>4887084</v>
      </c>
      <c r="I41" s="295">
        <f t="shared" si="6"/>
        <v>89711134</v>
      </c>
      <c r="J41" s="295">
        <f t="shared" si="6"/>
        <v>117179313</v>
      </c>
      <c r="K41" s="295">
        <f t="shared" si="6"/>
        <v>192521561</v>
      </c>
      <c r="L41" s="295">
        <f t="shared" si="6"/>
        <v>171577810</v>
      </c>
      <c r="M41" s="295">
        <f t="shared" si="6"/>
        <v>115833776</v>
      </c>
      <c r="N41" s="295">
        <f t="shared" si="6"/>
        <v>479933147</v>
      </c>
      <c r="O41" s="295">
        <f t="shared" si="6"/>
        <v>34595605</v>
      </c>
      <c r="P41" s="295">
        <f t="shared" si="6"/>
        <v>173807624</v>
      </c>
      <c r="Q41" s="295">
        <f t="shared" si="6"/>
        <v>171955617</v>
      </c>
      <c r="R41" s="295">
        <f t="shared" si="6"/>
        <v>380358846</v>
      </c>
      <c r="S41" s="295">
        <f t="shared" si="6"/>
        <v>160072727</v>
      </c>
      <c r="T41" s="295">
        <f t="shared" si="6"/>
        <v>329699195</v>
      </c>
      <c r="U41" s="295">
        <f t="shared" si="6"/>
        <v>746203948</v>
      </c>
      <c r="V41" s="295">
        <f t="shared" si="6"/>
        <v>1235975870</v>
      </c>
      <c r="W41" s="295">
        <f t="shared" si="6"/>
        <v>2213447176</v>
      </c>
      <c r="X41" s="295">
        <f t="shared" si="6"/>
        <v>3170835895</v>
      </c>
      <c r="Y41" s="295">
        <f t="shared" si="6"/>
        <v>-957388719</v>
      </c>
      <c r="Z41" s="296">
        <f t="shared" si="5"/>
        <v>-30.193575155045988</v>
      </c>
      <c r="AA41" s="297">
        <f>SUM(AA36:AA40)</f>
        <v>3170835895</v>
      </c>
    </row>
    <row r="42" spans="1:27" ht="12.75">
      <c r="A42" s="298" t="s">
        <v>212</v>
      </c>
      <c r="B42" s="136"/>
      <c r="C42" s="95">
        <f aca="true" t="shared" si="7" ref="C42:Y48">C12+C27</f>
        <v>120152319</v>
      </c>
      <c r="D42" s="129">
        <f t="shared" si="7"/>
        <v>0</v>
      </c>
      <c r="E42" s="54">
        <f t="shared" si="7"/>
        <v>123600000</v>
      </c>
      <c r="F42" s="54">
        <f t="shared" si="7"/>
        <v>315232658</v>
      </c>
      <c r="G42" s="54">
        <f t="shared" si="7"/>
        <v>0</v>
      </c>
      <c r="H42" s="54">
        <f t="shared" si="7"/>
        <v>750000</v>
      </c>
      <c r="I42" s="54">
        <f t="shared" si="7"/>
        <v>951026</v>
      </c>
      <c r="J42" s="54">
        <f t="shared" si="7"/>
        <v>1701026</v>
      </c>
      <c r="K42" s="54">
        <f t="shared" si="7"/>
        <v>5753764</v>
      </c>
      <c r="L42" s="54">
        <f t="shared" si="7"/>
        <v>156635</v>
      </c>
      <c r="M42" s="54">
        <f t="shared" si="7"/>
        <v>446832</v>
      </c>
      <c r="N42" s="54">
        <f t="shared" si="7"/>
        <v>6357231</v>
      </c>
      <c r="O42" s="54">
        <f t="shared" si="7"/>
        <v>917238</v>
      </c>
      <c r="P42" s="54">
        <f t="shared" si="7"/>
        <v>4827047</v>
      </c>
      <c r="Q42" s="54">
        <f t="shared" si="7"/>
        <v>4463020</v>
      </c>
      <c r="R42" s="54">
        <f t="shared" si="7"/>
        <v>10207305</v>
      </c>
      <c r="S42" s="54">
        <f t="shared" si="7"/>
        <v>10625487</v>
      </c>
      <c r="T42" s="54">
        <f t="shared" si="7"/>
        <v>10901149</v>
      </c>
      <c r="U42" s="54">
        <f t="shared" si="7"/>
        <v>67871504</v>
      </c>
      <c r="V42" s="54">
        <f t="shared" si="7"/>
        <v>89398140</v>
      </c>
      <c r="W42" s="54">
        <f t="shared" si="7"/>
        <v>107663702</v>
      </c>
      <c r="X42" s="54">
        <f t="shared" si="7"/>
        <v>315232658</v>
      </c>
      <c r="Y42" s="54">
        <f t="shared" si="7"/>
        <v>-207568956</v>
      </c>
      <c r="Z42" s="184">
        <f t="shared" si="5"/>
        <v>-65.84627281859864</v>
      </c>
      <c r="AA42" s="130">
        <f aca="true" t="shared" si="8" ref="AA42:AA48">AA12+AA27</f>
        <v>315232658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911076355</v>
      </c>
      <c r="D44" s="129">
        <f t="shared" si="7"/>
        <v>0</v>
      </c>
      <c r="E44" s="54">
        <f t="shared" si="7"/>
        <v>939363469</v>
      </c>
      <c r="F44" s="54">
        <f t="shared" si="7"/>
        <v>4500000</v>
      </c>
      <c r="G44" s="54">
        <f t="shared" si="7"/>
        <v>70885680</v>
      </c>
      <c r="H44" s="54">
        <f t="shared" si="7"/>
        <v>-70885680</v>
      </c>
      <c r="I44" s="54">
        <f t="shared" si="7"/>
        <v>14845571</v>
      </c>
      <c r="J44" s="54">
        <f t="shared" si="7"/>
        <v>14845571</v>
      </c>
      <c r="K44" s="54">
        <f t="shared" si="7"/>
        <v>75329151</v>
      </c>
      <c r="L44" s="54">
        <f t="shared" si="7"/>
        <v>60214965</v>
      </c>
      <c r="M44" s="54">
        <f t="shared" si="7"/>
        <v>121282296</v>
      </c>
      <c r="N44" s="54">
        <f t="shared" si="7"/>
        <v>256826412</v>
      </c>
      <c r="O44" s="54">
        <f t="shared" si="7"/>
        <v>386553</v>
      </c>
      <c r="P44" s="54">
        <f t="shared" si="7"/>
        <v>27645726</v>
      </c>
      <c r="Q44" s="54">
        <f t="shared" si="7"/>
        <v>38324635</v>
      </c>
      <c r="R44" s="54">
        <f t="shared" si="7"/>
        <v>66356914</v>
      </c>
      <c r="S44" s="54">
        <f t="shared" si="7"/>
        <v>45520089</v>
      </c>
      <c r="T44" s="54">
        <f t="shared" si="7"/>
        <v>52685618</v>
      </c>
      <c r="U44" s="54">
        <f t="shared" si="7"/>
        <v>91299217</v>
      </c>
      <c r="V44" s="54">
        <f t="shared" si="7"/>
        <v>189504924</v>
      </c>
      <c r="W44" s="54">
        <f t="shared" si="7"/>
        <v>527533821</v>
      </c>
      <c r="X44" s="54">
        <f t="shared" si="7"/>
        <v>4500000</v>
      </c>
      <c r="Y44" s="54">
        <f t="shared" si="7"/>
        <v>523033821</v>
      </c>
      <c r="Z44" s="184">
        <f t="shared" si="5"/>
        <v>11622.9738</v>
      </c>
      <c r="AA44" s="130">
        <f t="shared" si="8"/>
        <v>4500000</v>
      </c>
    </row>
    <row r="45" spans="1:27" ht="12.75">
      <c r="A45" s="298" t="s">
        <v>215</v>
      </c>
      <c r="B45" s="136" t="s">
        <v>138</v>
      </c>
      <c r="C45" s="95">
        <f t="shared" si="7"/>
        <v>83292904</v>
      </c>
      <c r="D45" s="129">
        <f t="shared" si="7"/>
        <v>0</v>
      </c>
      <c r="E45" s="54">
        <f t="shared" si="7"/>
        <v>153248000</v>
      </c>
      <c r="F45" s="54">
        <f t="shared" si="7"/>
        <v>482842515</v>
      </c>
      <c r="G45" s="54">
        <f t="shared" si="7"/>
        <v>27776</v>
      </c>
      <c r="H45" s="54">
        <f t="shared" si="7"/>
        <v>0</v>
      </c>
      <c r="I45" s="54">
        <f t="shared" si="7"/>
        <v>0</v>
      </c>
      <c r="J45" s="54">
        <f t="shared" si="7"/>
        <v>27776</v>
      </c>
      <c r="K45" s="54">
        <f t="shared" si="7"/>
        <v>1860019</v>
      </c>
      <c r="L45" s="54">
        <f t="shared" si="7"/>
        <v>94208</v>
      </c>
      <c r="M45" s="54">
        <f t="shared" si="7"/>
        <v>8061673</v>
      </c>
      <c r="N45" s="54">
        <f t="shared" si="7"/>
        <v>10015900</v>
      </c>
      <c r="O45" s="54">
        <f t="shared" si="7"/>
        <v>2024472</v>
      </c>
      <c r="P45" s="54">
        <f t="shared" si="7"/>
        <v>12668366</v>
      </c>
      <c r="Q45" s="54">
        <f t="shared" si="7"/>
        <v>11122913</v>
      </c>
      <c r="R45" s="54">
        <f t="shared" si="7"/>
        <v>25815751</v>
      </c>
      <c r="S45" s="54">
        <f t="shared" si="7"/>
        <v>6344866</v>
      </c>
      <c r="T45" s="54">
        <f t="shared" si="7"/>
        <v>27374124</v>
      </c>
      <c r="U45" s="54">
        <f t="shared" si="7"/>
        <v>175601430</v>
      </c>
      <c r="V45" s="54">
        <f t="shared" si="7"/>
        <v>209320420</v>
      </c>
      <c r="W45" s="54">
        <f t="shared" si="7"/>
        <v>245179847</v>
      </c>
      <c r="X45" s="54">
        <f t="shared" si="7"/>
        <v>482842515</v>
      </c>
      <c r="Y45" s="54">
        <f t="shared" si="7"/>
        <v>-237662668</v>
      </c>
      <c r="Z45" s="184">
        <f t="shared" si="5"/>
        <v>-49.22157030848868</v>
      </c>
      <c r="AA45" s="130">
        <f t="shared" si="8"/>
        <v>482842515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14000000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14000000</v>
      </c>
      <c r="Y47" s="54">
        <f t="shared" si="7"/>
        <v>-14000000</v>
      </c>
      <c r="Z47" s="184">
        <f t="shared" si="5"/>
        <v>-100</v>
      </c>
      <c r="AA47" s="130">
        <f t="shared" si="8"/>
        <v>14000000</v>
      </c>
    </row>
    <row r="48" spans="1:27" ht="12.75">
      <c r="A48" s="298" t="s">
        <v>218</v>
      </c>
      <c r="B48" s="136"/>
      <c r="C48" s="95">
        <f t="shared" si="7"/>
        <v>22000000</v>
      </c>
      <c r="D48" s="129">
        <f t="shared" si="7"/>
        <v>0</v>
      </c>
      <c r="E48" s="54">
        <f t="shared" si="7"/>
        <v>0</v>
      </c>
      <c r="F48" s="54">
        <f t="shared" si="7"/>
        <v>46476798</v>
      </c>
      <c r="G48" s="54">
        <f t="shared" si="7"/>
        <v>0</v>
      </c>
      <c r="H48" s="54">
        <f t="shared" si="7"/>
        <v>0</v>
      </c>
      <c r="I48" s="54">
        <f t="shared" si="7"/>
        <v>1942534</v>
      </c>
      <c r="J48" s="54">
        <f t="shared" si="7"/>
        <v>1942534</v>
      </c>
      <c r="K48" s="54">
        <f t="shared" si="7"/>
        <v>0</v>
      </c>
      <c r="L48" s="54">
        <f t="shared" si="7"/>
        <v>1274677</v>
      </c>
      <c r="M48" s="54">
        <f t="shared" si="7"/>
        <v>2856972</v>
      </c>
      <c r="N48" s="54">
        <f t="shared" si="7"/>
        <v>4131649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2265057</v>
      </c>
      <c r="V48" s="54">
        <f t="shared" si="7"/>
        <v>2265057</v>
      </c>
      <c r="W48" s="54">
        <f t="shared" si="7"/>
        <v>8339240</v>
      </c>
      <c r="X48" s="54">
        <f t="shared" si="7"/>
        <v>46476798</v>
      </c>
      <c r="Y48" s="54">
        <f t="shared" si="7"/>
        <v>-38137558</v>
      </c>
      <c r="Z48" s="184">
        <f t="shared" si="5"/>
        <v>-82.05719765806586</v>
      </c>
      <c r="AA48" s="130">
        <f t="shared" si="8"/>
        <v>46476798</v>
      </c>
    </row>
    <row r="49" spans="1:27" ht="12.75">
      <c r="A49" s="308" t="s">
        <v>221</v>
      </c>
      <c r="B49" s="149"/>
      <c r="C49" s="239">
        <f aca="true" t="shared" si="9" ref="C49:Y49">SUM(C41:C48)</f>
        <v>3047155991</v>
      </c>
      <c r="D49" s="218">
        <f t="shared" si="9"/>
        <v>0</v>
      </c>
      <c r="E49" s="220">
        <f t="shared" si="9"/>
        <v>4023015060</v>
      </c>
      <c r="F49" s="220">
        <f t="shared" si="9"/>
        <v>4033887866</v>
      </c>
      <c r="G49" s="220">
        <f t="shared" si="9"/>
        <v>93494551</v>
      </c>
      <c r="H49" s="220">
        <f t="shared" si="9"/>
        <v>-65248596</v>
      </c>
      <c r="I49" s="220">
        <f t="shared" si="9"/>
        <v>107450265</v>
      </c>
      <c r="J49" s="220">
        <f t="shared" si="9"/>
        <v>135696220</v>
      </c>
      <c r="K49" s="220">
        <f t="shared" si="9"/>
        <v>275464495</v>
      </c>
      <c r="L49" s="220">
        <f t="shared" si="9"/>
        <v>233318295</v>
      </c>
      <c r="M49" s="220">
        <f t="shared" si="9"/>
        <v>248481549</v>
      </c>
      <c r="N49" s="220">
        <f t="shared" si="9"/>
        <v>757264339</v>
      </c>
      <c r="O49" s="220">
        <f t="shared" si="9"/>
        <v>37923868</v>
      </c>
      <c r="P49" s="220">
        <f t="shared" si="9"/>
        <v>218948763</v>
      </c>
      <c r="Q49" s="220">
        <f t="shared" si="9"/>
        <v>225866185</v>
      </c>
      <c r="R49" s="220">
        <f t="shared" si="9"/>
        <v>482738816</v>
      </c>
      <c r="S49" s="220">
        <f t="shared" si="9"/>
        <v>222563169</v>
      </c>
      <c r="T49" s="220">
        <f t="shared" si="9"/>
        <v>420660086</v>
      </c>
      <c r="U49" s="220">
        <f t="shared" si="9"/>
        <v>1083241156</v>
      </c>
      <c r="V49" s="220">
        <f t="shared" si="9"/>
        <v>1726464411</v>
      </c>
      <c r="W49" s="220">
        <f t="shared" si="9"/>
        <v>3102163786</v>
      </c>
      <c r="X49" s="220">
        <f t="shared" si="9"/>
        <v>4033887866</v>
      </c>
      <c r="Y49" s="220">
        <f t="shared" si="9"/>
        <v>-931724080</v>
      </c>
      <c r="Z49" s="221">
        <f t="shared" si="5"/>
        <v>-23.097421419497632</v>
      </c>
      <c r="AA49" s="222">
        <f>SUM(AA41:AA48)</f>
        <v>4033887866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1067705180</v>
      </c>
      <c r="D51" s="129">
        <f t="shared" si="10"/>
        <v>0</v>
      </c>
      <c r="E51" s="54">
        <f t="shared" si="10"/>
        <v>1643209521</v>
      </c>
      <c r="F51" s="54">
        <f t="shared" si="10"/>
        <v>1559780622</v>
      </c>
      <c r="G51" s="54">
        <f t="shared" si="10"/>
        <v>15416017</v>
      </c>
      <c r="H51" s="54">
        <f t="shared" si="10"/>
        <v>75315406</v>
      </c>
      <c r="I51" s="54">
        <f t="shared" si="10"/>
        <v>99312274</v>
      </c>
      <c r="J51" s="54">
        <f t="shared" si="10"/>
        <v>190043697</v>
      </c>
      <c r="K51" s="54">
        <f t="shared" si="10"/>
        <v>105854117</v>
      </c>
      <c r="L51" s="54">
        <f t="shared" si="10"/>
        <v>105380183</v>
      </c>
      <c r="M51" s="54">
        <f t="shared" si="10"/>
        <v>83432409</v>
      </c>
      <c r="N51" s="54">
        <f t="shared" si="10"/>
        <v>294666709</v>
      </c>
      <c r="O51" s="54">
        <f t="shared" si="10"/>
        <v>95247042</v>
      </c>
      <c r="P51" s="54">
        <f t="shared" si="10"/>
        <v>93515424</v>
      </c>
      <c r="Q51" s="54">
        <f t="shared" si="10"/>
        <v>107665065</v>
      </c>
      <c r="R51" s="54">
        <f t="shared" si="10"/>
        <v>296427531</v>
      </c>
      <c r="S51" s="54">
        <f t="shared" si="10"/>
        <v>136217497</v>
      </c>
      <c r="T51" s="54">
        <f t="shared" si="10"/>
        <v>171665965</v>
      </c>
      <c r="U51" s="54">
        <f t="shared" si="10"/>
        <v>298702491</v>
      </c>
      <c r="V51" s="54">
        <f t="shared" si="10"/>
        <v>606585953</v>
      </c>
      <c r="W51" s="54">
        <f t="shared" si="10"/>
        <v>1387723890</v>
      </c>
      <c r="X51" s="54">
        <f t="shared" si="10"/>
        <v>1559780622</v>
      </c>
      <c r="Y51" s="54">
        <f t="shared" si="10"/>
        <v>-172056732</v>
      </c>
      <c r="Z51" s="184">
        <f>+IF(X51&lt;&gt;0,+(Y51/X51)*100,0)</f>
        <v>-11.03082892383824</v>
      </c>
      <c r="AA51" s="130">
        <f>SUM(AA57:AA61)</f>
        <v>1559780622</v>
      </c>
    </row>
    <row r="52" spans="1:27" ht="12.75">
      <c r="A52" s="310" t="s">
        <v>206</v>
      </c>
      <c r="B52" s="142"/>
      <c r="C52" s="62">
        <v>42280151</v>
      </c>
      <c r="D52" s="156"/>
      <c r="E52" s="60">
        <v>183812584</v>
      </c>
      <c r="F52" s="60">
        <v>205538160</v>
      </c>
      <c r="G52" s="60">
        <v>1770703</v>
      </c>
      <c r="H52" s="60">
        <v>3001642</v>
      </c>
      <c r="I52" s="60">
        <v>3466762</v>
      </c>
      <c r="J52" s="60">
        <v>8239107</v>
      </c>
      <c r="K52" s="60">
        <v>10897045</v>
      </c>
      <c r="L52" s="60">
        <v>10172891</v>
      </c>
      <c r="M52" s="60">
        <v>17526529</v>
      </c>
      <c r="N52" s="60">
        <v>38596465</v>
      </c>
      <c r="O52" s="60">
        <v>6152976</v>
      </c>
      <c r="P52" s="60">
        <v>9252767</v>
      </c>
      <c r="Q52" s="60">
        <v>11842792</v>
      </c>
      <c r="R52" s="60">
        <v>27248535</v>
      </c>
      <c r="S52" s="60">
        <v>24294584</v>
      </c>
      <c r="T52" s="60">
        <v>29349051</v>
      </c>
      <c r="U52" s="60">
        <v>64873682</v>
      </c>
      <c r="V52" s="60">
        <v>118517317</v>
      </c>
      <c r="W52" s="60">
        <v>192601424</v>
      </c>
      <c r="X52" s="60">
        <v>205538160</v>
      </c>
      <c r="Y52" s="60">
        <v>-12936736</v>
      </c>
      <c r="Z52" s="140">
        <v>-6.29</v>
      </c>
      <c r="AA52" s="155">
        <v>205538160</v>
      </c>
    </row>
    <row r="53" spans="1:27" ht="12.75">
      <c r="A53" s="310" t="s">
        <v>207</v>
      </c>
      <c r="B53" s="142"/>
      <c r="C53" s="62">
        <v>107503906</v>
      </c>
      <c r="D53" s="156"/>
      <c r="E53" s="60">
        <v>408272728</v>
      </c>
      <c r="F53" s="60">
        <v>369538364</v>
      </c>
      <c r="G53" s="60">
        <v>7933667</v>
      </c>
      <c r="H53" s="60">
        <v>27493552</v>
      </c>
      <c r="I53" s="60">
        <v>29434460</v>
      </c>
      <c r="J53" s="60">
        <v>64861679</v>
      </c>
      <c r="K53" s="60">
        <v>27257340</v>
      </c>
      <c r="L53" s="60">
        <v>23511196</v>
      </c>
      <c r="M53" s="60">
        <v>21120401</v>
      </c>
      <c r="N53" s="60">
        <v>71888937</v>
      </c>
      <c r="O53" s="60">
        <v>30434930</v>
      </c>
      <c r="P53" s="60">
        <v>23261220</v>
      </c>
      <c r="Q53" s="60">
        <v>20833770</v>
      </c>
      <c r="R53" s="60">
        <v>74529920</v>
      </c>
      <c r="S53" s="60">
        <v>30780112</v>
      </c>
      <c r="T53" s="60">
        <v>41661208</v>
      </c>
      <c r="U53" s="60">
        <v>65923992</v>
      </c>
      <c r="V53" s="60">
        <v>138365312</v>
      </c>
      <c r="W53" s="60">
        <v>349645848</v>
      </c>
      <c r="X53" s="60">
        <v>369538364</v>
      </c>
      <c r="Y53" s="60">
        <v>-19892516</v>
      </c>
      <c r="Z53" s="140">
        <v>-5.38</v>
      </c>
      <c r="AA53" s="155">
        <v>369538364</v>
      </c>
    </row>
    <row r="54" spans="1:27" ht="12.75">
      <c r="A54" s="310" t="s">
        <v>208</v>
      </c>
      <c r="B54" s="142"/>
      <c r="C54" s="62">
        <v>16498164</v>
      </c>
      <c r="D54" s="156"/>
      <c r="E54" s="60">
        <v>245576927</v>
      </c>
      <c r="F54" s="60">
        <v>207362496</v>
      </c>
      <c r="G54" s="60">
        <v>1826096</v>
      </c>
      <c r="H54" s="60">
        <v>19520707</v>
      </c>
      <c r="I54" s="60">
        <v>12107065</v>
      </c>
      <c r="J54" s="60">
        <v>33453868</v>
      </c>
      <c r="K54" s="60">
        <v>15460108</v>
      </c>
      <c r="L54" s="60">
        <v>13968370</v>
      </c>
      <c r="M54" s="60">
        <v>13604802</v>
      </c>
      <c r="N54" s="60">
        <v>43033280</v>
      </c>
      <c r="O54" s="60">
        <v>12022293</v>
      </c>
      <c r="P54" s="60">
        <v>11489983</v>
      </c>
      <c r="Q54" s="60">
        <v>17471822</v>
      </c>
      <c r="R54" s="60">
        <v>40984098</v>
      </c>
      <c r="S54" s="60">
        <v>13965289</v>
      </c>
      <c r="T54" s="60">
        <v>29979762</v>
      </c>
      <c r="U54" s="60">
        <v>25424357</v>
      </c>
      <c r="V54" s="60">
        <v>69369408</v>
      </c>
      <c r="W54" s="60">
        <v>186840654</v>
      </c>
      <c r="X54" s="60">
        <v>207362496</v>
      </c>
      <c r="Y54" s="60">
        <v>-20521842</v>
      </c>
      <c r="Z54" s="140">
        <v>-9.9</v>
      </c>
      <c r="AA54" s="155">
        <v>207362496</v>
      </c>
    </row>
    <row r="55" spans="1:27" ht="12.75">
      <c r="A55" s="310" t="s">
        <v>209</v>
      </c>
      <c r="B55" s="142"/>
      <c r="C55" s="62">
        <v>8503667</v>
      </c>
      <c r="D55" s="156"/>
      <c r="E55" s="60">
        <v>141272344</v>
      </c>
      <c r="F55" s="60">
        <v>144688557</v>
      </c>
      <c r="G55" s="60">
        <v>430374</v>
      </c>
      <c r="H55" s="60">
        <v>4883466</v>
      </c>
      <c r="I55" s="60">
        <v>10386529</v>
      </c>
      <c r="J55" s="60">
        <v>15700369</v>
      </c>
      <c r="K55" s="60">
        <v>15712509</v>
      </c>
      <c r="L55" s="60">
        <v>9144173</v>
      </c>
      <c r="M55" s="60">
        <v>6380361</v>
      </c>
      <c r="N55" s="60">
        <v>31237043</v>
      </c>
      <c r="O55" s="60">
        <v>10680147</v>
      </c>
      <c r="P55" s="60">
        <v>7318331</v>
      </c>
      <c r="Q55" s="60">
        <v>14706657</v>
      </c>
      <c r="R55" s="60">
        <v>32705135</v>
      </c>
      <c r="S55" s="60">
        <v>17494571</v>
      </c>
      <c r="T55" s="60">
        <v>17368579</v>
      </c>
      <c r="U55" s="60">
        <v>22549942</v>
      </c>
      <c r="V55" s="60">
        <v>57413092</v>
      </c>
      <c r="W55" s="60">
        <v>137055639</v>
      </c>
      <c r="X55" s="60">
        <v>144688557</v>
      </c>
      <c r="Y55" s="60">
        <v>-7632918</v>
      </c>
      <c r="Z55" s="140">
        <v>-5.28</v>
      </c>
      <c r="AA55" s="155">
        <v>144688557</v>
      </c>
    </row>
    <row r="56" spans="1:27" ht="12.75">
      <c r="A56" s="310" t="s">
        <v>210</v>
      </c>
      <c r="B56" s="142"/>
      <c r="C56" s="62">
        <v>23747988</v>
      </c>
      <c r="D56" s="156"/>
      <c r="E56" s="60">
        <v>18600166</v>
      </c>
      <c r="F56" s="60">
        <v>30288305</v>
      </c>
      <c r="G56" s="60">
        <v>37105</v>
      </c>
      <c r="H56" s="60">
        <v>774718</v>
      </c>
      <c r="I56" s="60">
        <v>942993</v>
      </c>
      <c r="J56" s="60">
        <v>1754816</v>
      </c>
      <c r="K56" s="60">
        <v>652261</v>
      </c>
      <c r="L56" s="60">
        <v>570436</v>
      </c>
      <c r="M56" s="60">
        <v>398342</v>
      </c>
      <c r="N56" s="60">
        <v>1621039</v>
      </c>
      <c r="O56" s="60">
        <v>418105</v>
      </c>
      <c r="P56" s="60">
        <v>382098</v>
      </c>
      <c r="Q56" s="60">
        <v>991819</v>
      </c>
      <c r="R56" s="60">
        <v>1792022</v>
      </c>
      <c r="S56" s="60">
        <v>381244</v>
      </c>
      <c r="T56" s="60">
        <v>2501867</v>
      </c>
      <c r="U56" s="60">
        <v>6060691</v>
      </c>
      <c r="V56" s="60">
        <v>8943802</v>
      </c>
      <c r="W56" s="60">
        <v>14111679</v>
      </c>
      <c r="X56" s="60">
        <v>30288305</v>
      </c>
      <c r="Y56" s="60">
        <v>-16176626</v>
      </c>
      <c r="Z56" s="140">
        <v>-53.41</v>
      </c>
      <c r="AA56" s="155">
        <v>30288305</v>
      </c>
    </row>
    <row r="57" spans="1:27" ht="12.75">
      <c r="A57" s="138" t="s">
        <v>211</v>
      </c>
      <c r="B57" s="142"/>
      <c r="C57" s="293">
        <f aca="true" t="shared" si="11" ref="C57:Y57">SUM(C52:C56)</f>
        <v>198533876</v>
      </c>
      <c r="D57" s="294">
        <f t="shared" si="11"/>
        <v>0</v>
      </c>
      <c r="E57" s="295">
        <f t="shared" si="11"/>
        <v>997534749</v>
      </c>
      <c r="F57" s="295">
        <f t="shared" si="11"/>
        <v>957415882</v>
      </c>
      <c r="G57" s="295">
        <f t="shared" si="11"/>
        <v>11997945</v>
      </c>
      <c r="H57" s="295">
        <f t="shared" si="11"/>
        <v>55674085</v>
      </c>
      <c r="I57" s="295">
        <f t="shared" si="11"/>
        <v>56337809</v>
      </c>
      <c r="J57" s="295">
        <f t="shared" si="11"/>
        <v>124009839</v>
      </c>
      <c r="K57" s="295">
        <f t="shared" si="11"/>
        <v>69979263</v>
      </c>
      <c r="L57" s="295">
        <f t="shared" si="11"/>
        <v>57367066</v>
      </c>
      <c r="M57" s="295">
        <f t="shared" si="11"/>
        <v>59030435</v>
      </c>
      <c r="N57" s="295">
        <f t="shared" si="11"/>
        <v>186376764</v>
      </c>
      <c r="O57" s="295">
        <f t="shared" si="11"/>
        <v>59708451</v>
      </c>
      <c r="P57" s="295">
        <f t="shared" si="11"/>
        <v>51704399</v>
      </c>
      <c r="Q57" s="295">
        <f t="shared" si="11"/>
        <v>65846860</v>
      </c>
      <c r="R57" s="295">
        <f t="shared" si="11"/>
        <v>177259710</v>
      </c>
      <c r="S57" s="295">
        <f t="shared" si="11"/>
        <v>86915800</v>
      </c>
      <c r="T57" s="295">
        <f t="shared" si="11"/>
        <v>120860467</v>
      </c>
      <c r="U57" s="295">
        <f t="shared" si="11"/>
        <v>184832664</v>
      </c>
      <c r="V57" s="295">
        <f t="shared" si="11"/>
        <v>392608931</v>
      </c>
      <c r="W57" s="295">
        <f t="shared" si="11"/>
        <v>880255244</v>
      </c>
      <c r="X57" s="295">
        <f t="shared" si="11"/>
        <v>957415882</v>
      </c>
      <c r="Y57" s="295">
        <f t="shared" si="11"/>
        <v>-77160638</v>
      </c>
      <c r="Z57" s="296">
        <f>+IF(X57&lt;&gt;0,+(Y57/X57)*100,0)</f>
        <v>-8.05926029123465</v>
      </c>
      <c r="AA57" s="297">
        <f>SUM(AA52:AA56)</f>
        <v>957415882</v>
      </c>
    </row>
    <row r="58" spans="1:27" ht="12.75">
      <c r="A58" s="311" t="s">
        <v>212</v>
      </c>
      <c r="B58" s="136"/>
      <c r="C58" s="62">
        <v>39555161</v>
      </c>
      <c r="D58" s="156"/>
      <c r="E58" s="60">
        <v>166690901</v>
      </c>
      <c r="F58" s="60">
        <v>139226092</v>
      </c>
      <c r="G58" s="60">
        <v>315771</v>
      </c>
      <c r="H58" s="60">
        <v>3264689</v>
      </c>
      <c r="I58" s="60">
        <v>5427564</v>
      </c>
      <c r="J58" s="60">
        <v>9008024</v>
      </c>
      <c r="K58" s="60">
        <v>13641249</v>
      </c>
      <c r="L58" s="60">
        <v>13880798</v>
      </c>
      <c r="M58" s="60">
        <v>6852401</v>
      </c>
      <c r="N58" s="60">
        <v>34374448</v>
      </c>
      <c r="O58" s="60">
        <v>7077578</v>
      </c>
      <c r="P58" s="60">
        <v>12926890</v>
      </c>
      <c r="Q58" s="60">
        <v>10744491</v>
      </c>
      <c r="R58" s="60">
        <v>30748959</v>
      </c>
      <c r="S58" s="60">
        <v>13799885</v>
      </c>
      <c r="T58" s="60">
        <v>12973716</v>
      </c>
      <c r="U58" s="60">
        <v>28168583</v>
      </c>
      <c r="V58" s="60">
        <v>54942184</v>
      </c>
      <c r="W58" s="60">
        <v>129073615</v>
      </c>
      <c r="X58" s="60">
        <v>139226092</v>
      </c>
      <c r="Y58" s="60">
        <v>-10152477</v>
      </c>
      <c r="Z58" s="140">
        <v>-7.29</v>
      </c>
      <c r="AA58" s="155">
        <v>139226092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>
        <v>6684585</v>
      </c>
      <c r="F60" s="60">
        <v>19200622</v>
      </c>
      <c r="G60" s="60">
        <v>6593</v>
      </c>
      <c r="H60" s="60">
        <v>51103</v>
      </c>
      <c r="I60" s="60">
        <v>72278</v>
      </c>
      <c r="J60" s="60">
        <v>129974</v>
      </c>
      <c r="K60" s="60">
        <v>349541</v>
      </c>
      <c r="L60" s="60">
        <v>2454278</v>
      </c>
      <c r="M60" s="60">
        <v>150534</v>
      </c>
      <c r="N60" s="60">
        <v>2954353</v>
      </c>
      <c r="O60" s="60">
        <v>397561</v>
      </c>
      <c r="P60" s="60">
        <v>290510</v>
      </c>
      <c r="Q60" s="60">
        <v>369279</v>
      </c>
      <c r="R60" s="60">
        <v>1057350</v>
      </c>
      <c r="S60" s="60">
        <v>4367968</v>
      </c>
      <c r="T60" s="60">
        <v>666020</v>
      </c>
      <c r="U60" s="60">
        <v>4504575</v>
      </c>
      <c r="V60" s="60">
        <v>9538563</v>
      </c>
      <c r="W60" s="60">
        <v>13680240</v>
      </c>
      <c r="X60" s="60">
        <v>19200622</v>
      </c>
      <c r="Y60" s="60">
        <v>-5520382</v>
      </c>
      <c r="Z60" s="140">
        <v>-28.75</v>
      </c>
      <c r="AA60" s="155">
        <v>19200622</v>
      </c>
    </row>
    <row r="61" spans="1:27" ht="12.75">
      <c r="A61" s="311" t="s">
        <v>215</v>
      </c>
      <c r="B61" s="136" t="s">
        <v>223</v>
      </c>
      <c r="C61" s="62">
        <v>829616143</v>
      </c>
      <c r="D61" s="156"/>
      <c r="E61" s="60">
        <v>472299286</v>
      </c>
      <c r="F61" s="60">
        <v>443938026</v>
      </c>
      <c r="G61" s="60">
        <v>3095708</v>
      </c>
      <c r="H61" s="60">
        <v>16325529</v>
      </c>
      <c r="I61" s="60">
        <v>37474623</v>
      </c>
      <c r="J61" s="60">
        <v>56895860</v>
      </c>
      <c r="K61" s="60">
        <v>21884064</v>
      </c>
      <c r="L61" s="60">
        <v>31678041</v>
      </c>
      <c r="M61" s="60">
        <v>17399039</v>
      </c>
      <c r="N61" s="60">
        <v>70961144</v>
      </c>
      <c r="O61" s="60">
        <v>28063452</v>
      </c>
      <c r="P61" s="60">
        <v>28593625</v>
      </c>
      <c r="Q61" s="60">
        <v>30704435</v>
      </c>
      <c r="R61" s="60">
        <v>87361512</v>
      </c>
      <c r="S61" s="60">
        <v>31133844</v>
      </c>
      <c r="T61" s="60">
        <v>37165762</v>
      </c>
      <c r="U61" s="60">
        <v>81196669</v>
      </c>
      <c r="V61" s="60">
        <v>149496275</v>
      </c>
      <c r="W61" s="60">
        <v>364714791</v>
      </c>
      <c r="X61" s="60">
        <v>443938026</v>
      </c>
      <c r="Y61" s="60">
        <v>-79223235</v>
      </c>
      <c r="Z61" s="140">
        <v>-17.85</v>
      </c>
      <c r="AA61" s="155">
        <v>443938026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28321124</v>
      </c>
      <c r="I65" s="60">
        <v>31748809</v>
      </c>
      <c r="J65" s="60">
        <v>60069933</v>
      </c>
      <c r="K65" s="60">
        <v>39786137</v>
      </c>
      <c r="L65" s="60">
        <v>38135585</v>
      </c>
      <c r="M65" s="60">
        <v>24416468</v>
      </c>
      <c r="N65" s="60">
        <v>102338190</v>
      </c>
      <c r="O65" s="60">
        <v>24214264</v>
      </c>
      <c r="P65" s="60">
        <v>14639075</v>
      </c>
      <c r="Q65" s="60">
        <v>28600547</v>
      </c>
      <c r="R65" s="60">
        <v>67453886</v>
      </c>
      <c r="S65" s="60">
        <v>31922534</v>
      </c>
      <c r="T65" s="60">
        <v>28783950</v>
      </c>
      <c r="U65" s="60">
        <v>46009156</v>
      </c>
      <c r="V65" s="60">
        <v>106715640</v>
      </c>
      <c r="W65" s="60">
        <v>336577649</v>
      </c>
      <c r="X65" s="60"/>
      <c r="Y65" s="60">
        <v>336577649</v>
      </c>
      <c r="Z65" s="140"/>
      <c r="AA65" s="155"/>
    </row>
    <row r="66" spans="1:27" ht="12.75">
      <c r="A66" s="311" t="s">
        <v>225</v>
      </c>
      <c r="B66" s="316"/>
      <c r="C66" s="273">
        <v>35456831</v>
      </c>
      <c r="D66" s="274"/>
      <c r="E66" s="275"/>
      <c r="F66" s="275">
        <v>1134136591</v>
      </c>
      <c r="G66" s="275">
        <v>1532681</v>
      </c>
      <c r="H66" s="275">
        <v>21745348</v>
      </c>
      <c r="I66" s="275">
        <v>22653805</v>
      </c>
      <c r="J66" s="275">
        <v>45931834</v>
      </c>
      <c r="K66" s="275">
        <v>29335089</v>
      </c>
      <c r="L66" s="275">
        <v>31598985</v>
      </c>
      <c r="M66" s="275">
        <v>26298624</v>
      </c>
      <c r="N66" s="275">
        <v>87232698</v>
      </c>
      <c r="O66" s="275">
        <v>34927797</v>
      </c>
      <c r="P66" s="275">
        <v>31790222</v>
      </c>
      <c r="Q66" s="275">
        <v>19410961</v>
      </c>
      <c r="R66" s="275">
        <v>86128980</v>
      </c>
      <c r="S66" s="275">
        <v>34371814</v>
      </c>
      <c r="T66" s="275">
        <v>56136613</v>
      </c>
      <c r="U66" s="275">
        <v>63800367</v>
      </c>
      <c r="V66" s="275">
        <v>154308794</v>
      </c>
      <c r="W66" s="275">
        <v>373602306</v>
      </c>
      <c r="X66" s="275">
        <v>1134136591</v>
      </c>
      <c r="Y66" s="275">
        <v>-760534285</v>
      </c>
      <c r="Z66" s="140">
        <v>-67.06</v>
      </c>
      <c r="AA66" s="277"/>
    </row>
    <row r="67" spans="1:27" ht="12.75">
      <c r="A67" s="311" t="s">
        <v>226</v>
      </c>
      <c r="B67" s="316"/>
      <c r="C67" s="62">
        <v>1006238475</v>
      </c>
      <c r="D67" s="156"/>
      <c r="E67" s="60"/>
      <c r="F67" s="60">
        <v>40095494</v>
      </c>
      <c r="G67" s="60">
        <v>9965883</v>
      </c>
      <c r="H67" s="60">
        <v>55731761</v>
      </c>
      <c r="I67" s="60">
        <v>78156508</v>
      </c>
      <c r="J67" s="60">
        <v>143854152</v>
      </c>
      <c r="K67" s="60">
        <v>82648731</v>
      </c>
      <c r="L67" s="60">
        <v>72172111</v>
      </c>
      <c r="M67" s="60">
        <v>58862263</v>
      </c>
      <c r="N67" s="60">
        <v>213683105</v>
      </c>
      <c r="O67" s="60">
        <v>61940803</v>
      </c>
      <c r="P67" s="60">
        <v>54487359</v>
      </c>
      <c r="Q67" s="60">
        <v>98161740</v>
      </c>
      <c r="R67" s="60">
        <v>214589902</v>
      </c>
      <c r="S67" s="60">
        <v>105723808</v>
      </c>
      <c r="T67" s="60">
        <v>118181217</v>
      </c>
      <c r="U67" s="60">
        <v>235918447</v>
      </c>
      <c r="V67" s="60">
        <v>459823472</v>
      </c>
      <c r="W67" s="60">
        <v>1031950631</v>
      </c>
      <c r="X67" s="60">
        <v>40095494</v>
      </c>
      <c r="Y67" s="60">
        <v>991855137</v>
      </c>
      <c r="Z67" s="140">
        <v>2473.73</v>
      </c>
      <c r="AA67" s="155"/>
    </row>
    <row r="68" spans="1:27" ht="12.75">
      <c r="A68" s="311" t="s">
        <v>43</v>
      </c>
      <c r="B68" s="316"/>
      <c r="C68" s="62">
        <v>26026136</v>
      </c>
      <c r="D68" s="156"/>
      <c r="E68" s="60"/>
      <c r="F68" s="60">
        <v>385548537</v>
      </c>
      <c r="G68" s="60">
        <v>3917454</v>
      </c>
      <c r="H68" s="60">
        <v>135247</v>
      </c>
      <c r="I68" s="60">
        <v>5383870</v>
      </c>
      <c r="J68" s="60">
        <v>9436571</v>
      </c>
      <c r="K68" s="60">
        <v>1925485</v>
      </c>
      <c r="L68" s="60">
        <v>7857428</v>
      </c>
      <c r="M68" s="60">
        <v>1824553</v>
      </c>
      <c r="N68" s="60">
        <v>11607466</v>
      </c>
      <c r="O68" s="60">
        <v>1686202</v>
      </c>
      <c r="P68" s="60">
        <v>8728848</v>
      </c>
      <c r="Q68" s="60">
        <v>-4870570</v>
      </c>
      <c r="R68" s="60">
        <v>5544480</v>
      </c>
      <c r="S68" s="60">
        <v>1233288</v>
      </c>
      <c r="T68" s="60">
        <v>2917932</v>
      </c>
      <c r="U68" s="60">
        <v>9465705</v>
      </c>
      <c r="V68" s="60">
        <v>13616925</v>
      </c>
      <c r="W68" s="60">
        <v>40205442</v>
      </c>
      <c r="X68" s="60">
        <v>385548537</v>
      </c>
      <c r="Y68" s="60">
        <v>-345343095</v>
      </c>
      <c r="Z68" s="140">
        <v>-89.57</v>
      </c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1067721442</v>
      </c>
      <c r="D69" s="218">
        <f t="shared" si="12"/>
        <v>0</v>
      </c>
      <c r="E69" s="220">
        <f t="shared" si="12"/>
        <v>0</v>
      </c>
      <c r="F69" s="220">
        <f t="shared" si="12"/>
        <v>1559780622</v>
      </c>
      <c r="G69" s="220">
        <f t="shared" si="12"/>
        <v>15416018</v>
      </c>
      <c r="H69" s="220">
        <f t="shared" si="12"/>
        <v>105933480</v>
      </c>
      <c r="I69" s="220">
        <f t="shared" si="12"/>
        <v>137942992</v>
      </c>
      <c r="J69" s="220">
        <f t="shared" si="12"/>
        <v>259292490</v>
      </c>
      <c r="K69" s="220">
        <f t="shared" si="12"/>
        <v>153695442</v>
      </c>
      <c r="L69" s="220">
        <f t="shared" si="12"/>
        <v>149764109</v>
      </c>
      <c r="M69" s="220">
        <f t="shared" si="12"/>
        <v>111401908</v>
      </c>
      <c r="N69" s="220">
        <f t="shared" si="12"/>
        <v>414861459</v>
      </c>
      <c r="O69" s="220">
        <f t="shared" si="12"/>
        <v>122769066</v>
      </c>
      <c r="P69" s="220">
        <f t="shared" si="12"/>
        <v>109645504</v>
      </c>
      <c r="Q69" s="220">
        <f t="shared" si="12"/>
        <v>141302678</v>
      </c>
      <c r="R69" s="220">
        <f t="shared" si="12"/>
        <v>373717248</v>
      </c>
      <c r="S69" s="220">
        <f t="shared" si="12"/>
        <v>173251444</v>
      </c>
      <c r="T69" s="220">
        <f t="shared" si="12"/>
        <v>206019712</v>
      </c>
      <c r="U69" s="220">
        <f t="shared" si="12"/>
        <v>355193675</v>
      </c>
      <c r="V69" s="220">
        <f t="shared" si="12"/>
        <v>734464831</v>
      </c>
      <c r="W69" s="220">
        <f t="shared" si="12"/>
        <v>1782336028</v>
      </c>
      <c r="X69" s="220">
        <f t="shared" si="12"/>
        <v>1559780622</v>
      </c>
      <c r="Y69" s="220">
        <f t="shared" si="12"/>
        <v>222555406</v>
      </c>
      <c r="Z69" s="221">
        <f>+IF(X69&lt;&gt;0,+(Y69/X69)*100,0)</f>
        <v>14.268378697680731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982634978</v>
      </c>
      <c r="D5" s="357">
        <f t="shared" si="0"/>
        <v>0</v>
      </c>
      <c r="E5" s="356">
        <f t="shared" si="0"/>
        <v>2493053591</v>
      </c>
      <c r="F5" s="358">
        <f t="shared" si="0"/>
        <v>2267911064</v>
      </c>
      <c r="G5" s="358">
        <f t="shared" si="0"/>
        <v>14081261</v>
      </c>
      <c r="H5" s="356">
        <f t="shared" si="0"/>
        <v>9638962</v>
      </c>
      <c r="I5" s="356">
        <f t="shared" si="0"/>
        <v>59285995</v>
      </c>
      <c r="J5" s="358">
        <f t="shared" si="0"/>
        <v>83006218</v>
      </c>
      <c r="K5" s="358">
        <f t="shared" si="0"/>
        <v>127986520</v>
      </c>
      <c r="L5" s="356">
        <f t="shared" si="0"/>
        <v>117616253</v>
      </c>
      <c r="M5" s="356">
        <f t="shared" si="0"/>
        <v>77467925</v>
      </c>
      <c r="N5" s="358">
        <f t="shared" si="0"/>
        <v>323070698</v>
      </c>
      <c r="O5" s="358">
        <f t="shared" si="0"/>
        <v>29984619</v>
      </c>
      <c r="P5" s="356">
        <f t="shared" si="0"/>
        <v>67574981</v>
      </c>
      <c r="Q5" s="356">
        <f t="shared" si="0"/>
        <v>113218307</v>
      </c>
      <c r="R5" s="358">
        <f t="shared" si="0"/>
        <v>210777907</v>
      </c>
      <c r="S5" s="358">
        <f t="shared" si="0"/>
        <v>82147867</v>
      </c>
      <c r="T5" s="356">
        <f t="shared" si="0"/>
        <v>243486993</v>
      </c>
      <c r="U5" s="356">
        <f t="shared" si="0"/>
        <v>547975688</v>
      </c>
      <c r="V5" s="358">
        <f t="shared" si="0"/>
        <v>873610548</v>
      </c>
      <c r="W5" s="358">
        <f t="shared" si="0"/>
        <v>1490465371</v>
      </c>
      <c r="X5" s="356">
        <f t="shared" si="0"/>
        <v>2267911064</v>
      </c>
      <c r="Y5" s="358">
        <f t="shared" si="0"/>
        <v>-777445693</v>
      </c>
      <c r="Z5" s="359">
        <f>+IF(X5&lt;&gt;0,+(Y5/X5)*100,0)</f>
        <v>-34.28025487158168</v>
      </c>
      <c r="AA5" s="360">
        <f>+AA6+AA8+AA11+AA13+AA15</f>
        <v>2267911064</v>
      </c>
    </row>
    <row r="6" spans="1:27" ht="12.75">
      <c r="A6" s="361" t="s">
        <v>206</v>
      </c>
      <c r="B6" s="142"/>
      <c r="C6" s="60">
        <f>+C7</f>
        <v>444251719</v>
      </c>
      <c r="D6" s="340">
        <f aca="true" t="shared" si="1" ref="D6:AA6">+D7</f>
        <v>0</v>
      </c>
      <c r="E6" s="60">
        <f t="shared" si="1"/>
        <v>1040049571</v>
      </c>
      <c r="F6" s="59">
        <f t="shared" si="1"/>
        <v>464067777</v>
      </c>
      <c r="G6" s="59">
        <f t="shared" si="1"/>
        <v>0</v>
      </c>
      <c r="H6" s="60">
        <f t="shared" si="1"/>
        <v>14379068</v>
      </c>
      <c r="I6" s="60">
        <f t="shared" si="1"/>
        <v>11620644</v>
      </c>
      <c r="J6" s="59">
        <f t="shared" si="1"/>
        <v>25999712</v>
      </c>
      <c r="K6" s="59">
        <f t="shared" si="1"/>
        <v>40439114</v>
      </c>
      <c r="L6" s="60">
        <f t="shared" si="1"/>
        <v>28266538</v>
      </c>
      <c r="M6" s="60">
        <f t="shared" si="1"/>
        <v>33706761</v>
      </c>
      <c r="N6" s="59">
        <f t="shared" si="1"/>
        <v>102412413</v>
      </c>
      <c r="O6" s="59">
        <f t="shared" si="1"/>
        <v>22538275</v>
      </c>
      <c r="P6" s="60">
        <f t="shared" si="1"/>
        <v>40608540</v>
      </c>
      <c r="Q6" s="60">
        <f t="shared" si="1"/>
        <v>34072612</v>
      </c>
      <c r="R6" s="59">
        <f t="shared" si="1"/>
        <v>97219427</v>
      </c>
      <c r="S6" s="59">
        <f t="shared" si="1"/>
        <v>9202634</v>
      </c>
      <c r="T6" s="60">
        <f t="shared" si="1"/>
        <v>48290124</v>
      </c>
      <c r="U6" s="60">
        <f t="shared" si="1"/>
        <v>87723992</v>
      </c>
      <c r="V6" s="59">
        <f t="shared" si="1"/>
        <v>145216750</v>
      </c>
      <c r="W6" s="59">
        <f t="shared" si="1"/>
        <v>370848302</v>
      </c>
      <c r="X6" s="60">
        <f t="shared" si="1"/>
        <v>464067777</v>
      </c>
      <c r="Y6" s="59">
        <f t="shared" si="1"/>
        <v>-93219475</v>
      </c>
      <c r="Z6" s="61">
        <f>+IF(X6&lt;&gt;0,+(Y6/X6)*100,0)</f>
        <v>-20.087469895588118</v>
      </c>
      <c r="AA6" s="62">
        <f t="shared" si="1"/>
        <v>464067777</v>
      </c>
    </row>
    <row r="7" spans="1:27" ht="12.75">
      <c r="A7" s="291" t="s">
        <v>230</v>
      </c>
      <c r="B7" s="142"/>
      <c r="C7" s="60">
        <v>444251719</v>
      </c>
      <c r="D7" s="340"/>
      <c r="E7" s="60">
        <v>1040049571</v>
      </c>
      <c r="F7" s="59">
        <v>464067777</v>
      </c>
      <c r="G7" s="59"/>
      <c r="H7" s="60">
        <v>14379068</v>
      </c>
      <c r="I7" s="60">
        <v>11620644</v>
      </c>
      <c r="J7" s="59">
        <v>25999712</v>
      </c>
      <c r="K7" s="59">
        <v>40439114</v>
      </c>
      <c r="L7" s="60">
        <v>28266538</v>
      </c>
      <c r="M7" s="60">
        <v>33706761</v>
      </c>
      <c r="N7" s="59">
        <v>102412413</v>
      </c>
      <c r="O7" s="59">
        <v>22538275</v>
      </c>
      <c r="P7" s="60">
        <v>40608540</v>
      </c>
      <c r="Q7" s="60">
        <v>34072612</v>
      </c>
      <c r="R7" s="59">
        <v>97219427</v>
      </c>
      <c r="S7" s="59">
        <v>9202634</v>
      </c>
      <c r="T7" s="60">
        <v>48290124</v>
      </c>
      <c r="U7" s="60">
        <v>87723992</v>
      </c>
      <c r="V7" s="59">
        <v>145216750</v>
      </c>
      <c r="W7" s="59">
        <v>370848302</v>
      </c>
      <c r="X7" s="60">
        <v>464067777</v>
      </c>
      <c r="Y7" s="59">
        <v>-93219475</v>
      </c>
      <c r="Z7" s="61">
        <v>-20.09</v>
      </c>
      <c r="AA7" s="62">
        <v>464067777</v>
      </c>
    </row>
    <row r="8" spans="1:27" ht="12.75">
      <c r="A8" s="361" t="s">
        <v>207</v>
      </c>
      <c r="B8" s="142"/>
      <c r="C8" s="60">
        <f aca="true" t="shared" si="2" ref="C8:Y8">SUM(C9:C10)</f>
        <v>351863829</v>
      </c>
      <c r="D8" s="340">
        <f t="shared" si="2"/>
        <v>0</v>
      </c>
      <c r="E8" s="60">
        <f t="shared" si="2"/>
        <v>947704020</v>
      </c>
      <c r="F8" s="59">
        <f t="shared" si="2"/>
        <v>862729000</v>
      </c>
      <c r="G8" s="59">
        <f t="shared" si="2"/>
        <v>11187467</v>
      </c>
      <c r="H8" s="60">
        <f t="shared" si="2"/>
        <v>-2561947</v>
      </c>
      <c r="I8" s="60">
        <f t="shared" si="2"/>
        <v>25892473</v>
      </c>
      <c r="J8" s="59">
        <f t="shared" si="2"/>
        <v>34517993</v>
      </c>
      <c r="K8" s="59">
        <f t="shared" si="2"/>
        <v>41809036</v>
      </c>
      <c r="L8" s="60">
        <f t="shared" si="2"/>
        <v>81489323</v>
      </c>
      <c r="M8" s="60">
        <f t="shared" si="2"/>
        <v>30245349</v>
      </c>
      <c r="N8" s="59">
        <f t="shared" si="2"/>
        <v>153543708</v>
      </c>
      <c r="O8" s="59">
        <f t="shared" si="2"/>
        <v>5893355</v>
      </c>
      <c r="P8" s="60">
        <f t="shared" si="2"/>
        <v>19497677</v>
      </c>
      <c r="Q8" s="60">
        <f t="shared" si="2"/>
        <v>59377378</v>
      </c>
      <c r="R8" s="59">
        <f t="shared" si="2"/>
        <v>84768410</v>
      </c>
      <c r="S8" s="59">
        <f t="shared" si="2"/>
        <v>31555483</v>
      </c>
      <c r="T8" s="60">
        <f t="shared" si="2"/>
        <v>175213363</v>
      </c>
      <c r="U8" s="60">
        <f t="shared" si="2"/>
        <v>410056773</v>
      </c>
      <c r="V8" s="59">
        <f t="shared" si="2"/>
        <v>616825619</v>
      </c>
      <c r="W8" s="59">
        <f t="shared" si="2"/>
        <v>889655730</v>
      </c>
      <c r="X8" s="60">
        <f t="shared" si="2"/>
        <v>862729000</v>
      </c>
      <c r="Y8" s="59">
        <f t="shared" si="2"/>
        <v>26926730</v>
      </c>
      <c r="Z8" s="61">
        <f>+IF(X8&lt;&gt;0,+(Y8/X8)*100,0)</f>
        <v>3.121111032549039</v>
      </c>
      <c r="AA8" s="62">
        <f>SUM(AA9:AA10)</f>
        <v>862729000</v>
      </c>
    </row>
    <row r="9" spans="1:27" ht="12.75">
      <c r="A9" s="291" t="s">
        <v>231</v>
      </c>
      <c r="B9" s="142"/>
      <c r="C9" s="60">
        <v>313234773</v>
      </c>
      <c r="D9" s="340"/>
      <c r="E9" s="60">
        <v>904704020</v>
      </c>
      <c r="F9" s="59">
        <v>862729000</v>
      </c>
      <c r="G9" s="59">
        <v>11187467</v>
      </c>
      <c r="H9" s="60">
        <v>-2738158</v>
      </c>
      <c r="I9" s="60">
        <v>19348383</v>
      </c>
      <c r="J9" s="59">
        <v>27797692</v>
      </c>
      <c r="K9" s="59">
        <v>35842520</v>
      </c>
      <c r="L9" s="60">
        <v>75067769</v>
      </c>
      <c r="M9" s="60">
        <v>28516653</v>
      </c>
      <c r="N9" s="59">
        <v>139426942</v>
      </c>
      <c r="O9" s="59">
        <v>2147031</v>
      </c>
      <c r="P9" s="60">
        <v>17839153</v>
      </c>
      <c r="Q9" s="60">
        <v>53324776</v>
      </c>
      <c r="R9" s="59">
        <v>73310960</v>
      </c>
      <c r="S9" s="59">
        <v>30248051</v>
      </c>
      <c r="T9" s="60">
        <v>166546846</v>
      </c>
      <c r="U9" s="60">
        <v>358735645</v>
      </c>
      <c r="V9" s="59">
        <v>555530542</v>
      </c>
      <c r="W9" s="59">
        <v>796066136</v>
      </c>
      <c r="X9" s="60">
        <v>862729000</v>
      </c>
      <c r="Y9" s="59">
        <v>-66662864</v>
      </c>
      <c r="Z9" s="61">
        <v>-7.73</v>
      </c>
      <c r="AA9" s="62">
        <v>862729000</v>
      </c>
    </row>
    <row r="10" spans="1:27" ht="12.75">
      <c r="A10" s="291" t="s">
        <v>232</v>
      </c>
      <c r="B10" s="142"/>
      <c r="C10" s="60">
        <v>38629056</v>
      </c>
      <c r="D10" s="340"/>
      <c r="E10" s="60">
        <v>43000000</v>
      </c>
      <c r="F10" s="59"/>
      <c r="G10" s="59"/>
      <c r="H10" s="60">
        <v>176211</v>
      </c>
      <c r="I10" s="60">
        <v>6544090</v>
      </c>
      <c r="J10" s="59">
        <v>6720301</v>
      </c>
      <c r="K10" s="59">
        <v>5966516</v>
      </c>
      <c r="L10" s="60">
        <v>6421554</v>
      </c>
      <c r="M10" s="60">
        <v>1728696</v>
      </c>
      <c r="N10" s="59">
        <v>14116766</v>
      </c>
      <c r="O10" s="59">
        <v>3746324</v>
      </c>
      <c r="P10" s="60">
        <v>1658524</v>
      </c>
      <c r="Q10" s="60">
        <v>6052602</v>
      </c>
      <c r="R10" s="59">
        <v>11457450</v>
      </c>
      <c r="S10" s="59">
        <v>1307432</v>
      </c>
      <c r="T10" s="60">
        <v>8666517</v>
      </c>
      <c r="U10" s="60">
        <v>51321128</v>
      </c>
      <c r="V10" s="59">
        <v>61295077</v>
      </c>
      <c r="W10" s="59">
        <v>93589594</v>
      </c>
      <c r="X10" s="60"/>
      <c r="Y10" s="59">
        <v>93589594</v>
      </c>
      <c r="Z10" s="61"/>
      <c r="AA10" s="62"/>
    </row>
    <row r="11" spans="1:27" ht="12.75">
      <c r="A11" s="361" t="s">
        <v>208</v>
      </c>
      <c r="B11" s="142"/>
      <c r="C11" s="362">
        <f>+C12</f>
        <v>122317023</v>
      </c>
      <c r="D11" s="363">
        <f aca="true" t="shared" si="3" ref="D11:AA11">+D12</f>
        <v>0</v>
      </c>
      <c r="E11" s="362">
        <f t="shared" si="3"/>
        <v>138100000</v>
      </c>
      <c r="F11" s="364">
        <f t="shared" si="3"/>
        <v>439084881</v>
      </c>
      <c r="G11" s="364">
        <f t="shared" si="3"/>
        <v>2893794</v>
      </c>
      <c r="H11" s="362">
        <f t="shared" si="3"/>
        <v>-2893794</v>
      </c>
      <c r="I11" s="362">
        <f t="shared" si="3"/>
        <v>15720648</v>
      </c>
      <c r="J11" s="364">
        <f t="shared" si="3"/>
        <v>15720648</v>
      </c>
      <c r="K11" s="364">
        <f t="shared" si="3"/>
        <v>7924873</v>
      </c>
      <c r="L11" s="362">
        <f t="shared" si="3"/>
        <v>4196838</v>
      </c>
      <c r="M11" s="362">
        <f t="shared" si="3"/>
        <v>10129354</v>
      </c>
      <c r="N11" s="364">
        <f t="shared" si="3"/>
        <v>22251065</v>
      </c>
      <c r="O11" s="364">
        <f t="shared" si="3"/>
        <v>649816</v>
      </c>
      <c r="P11" s="362">
        <f t="shared" si="3"/>
        <v>4258750</v>
      </c>
      <c r="Q11" s="362">
        <f t="shared" si="3"/>
        <v>16495034</v>
      </c>
      <c r="R11" s="364">
        <f t="shared" si="3"/>
        <v>21403600</v>
      </c>
      <c r="S11" s="364">
        <f t="shared" si="3"/>
        <v>39635189</v>
      </c>
      <c r="T11" s="362">
        <f t="shared" si="3"/>
        <v>18152441</v>
      </c>
      <c r="U11" s="362">
        <f t="shared" si="3"/>
        <v>34816472</v>
      </c>
      <c r="V11" s="364">
        <f t="shared" si="3"/>
        <v>92604102</v>
      </c>
      <c r="W11" s="364">
        <f t="shared" si="3"/>
        <v>151979415</v>
      </c>
      <c r="X11" s="362">
        <f t="shared" si="3"/>
        <v>439084881</v>
      </c>
      <c r="Y11" s="364">
        <f t="shared" si="3"/>
        <v>-287105466</v>
      </c>
      <c r="Z11" s="365">
        <f>+IF(X11&lt;&gt;0,+(Y11/X11)*100,0)</f>
        <v>-65.387235685758</v>
      </c>
      <c r="AA11" s="366">
        <f t="shared" si="3"/>
        <v>439084881</v>
      </c>
    </row>
    <row r="12" spans="1:27" ht="12.75">
      <c r="A12" s="291" t="s">
        <v>233</v>
      </c>
      <c r="B12" s="136"/>
      <c r="C12" s="60">
        <v>122317023</v>
      </c>
      <c r="D12" s="340"/>
      <c r="E12" s="60">
        <v>138100000</v>
      </c>
      <c r="F12" s="59">
        <v>439084881</v>
      </c>
      <c r="G12" s="59">
        <v>2893794</v>
      </c>
      <c r="H12" s="60">
        <v>-2893794</v>
      </c>
      <c r="I12" s="60">
        <v>15720648</v>
      </c>
      <c r="J12" s="59">
        <v>15720648</v>
      </c>
      <c r="K12" s="59">
        <v>7924873</v>
      </c>
      <c r="L12" s="60">
        <v>4196838</v>
      </c>
      <c r="M12" s="60">
        <v>10129354</v>
      </c>
      <c r="N12" s="59">
        <v>22251065</v>
      </c>
      <c r="O12" s="59">
        <v>649816</v>
      </c>
      <c r="P12" s="60">
        <v>4258750</v>
      </c>
      <c r="Q12" s="60">
        <v>16495034</v>
      </c>
      <c r="R12" s="59">
        <v>21403600</v>
      </c>
      <c r="S12" s="59">
        <v>39635189</v>
      </c>
      <c r="T12" s="60">
        <v>18152441</v>
      </c>
      <c r="U12" s="60">
        <v>34816472</v>
      </c>
      <c r="V12" s="59">
        <v>92604102</v>
      </c>
      <c r="W12" s="59">
        <v>151979415</v>
      </c>
      <c r="X12" s="60">
        <v>439084881</v>
      </c>
      <c r="Y12" s="59">
        <v>-287105466</v>
      </c>
      <c r="Z12" s="61">
        <v>-65.39</v>
      </c>
      <c r="AA12" s="62">
        <v>439084881</v>
      </c>
    </row>
    <row r="13" spans="1:27" ht="12.75">
      <c r="A13" s="361" t="s">
        <v>209</v>
      </c>
      <c r="B13" s="136"/>
      <c r="C13" s="275">
        <f>+C14</f>
        <v>8649421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362037802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1808967</v>
      </c>
      <c r="U13" s="275">
        <f t="shared" si="4"/>
        <v>9691032</v>
      </c>
      <c r="V13" s="342">
        <f t="shared" si="4"/>
        <v>11499999</v>
      </c>
      <c r="W13" s="342">
        <f t="shared" si="4"/>
        <v>11499999</v>
      </c>
      <c r="X13" s="275">
        <f t="shared" si="4"/>
        <v>362037802</v>
      </c>
      <c r="Y13" s="342">
        <f t="shared" si="4"/>
        <v>-350537803</v>
      </c>
      <c r="Z13" s="335">
        <f>+IF(X13&lt;&gt;0,+(Y13/X13)*100,0)</f>
        <v>-96.82353639966028</v>
      </c>
      <c r="AA13" s="273">
        <f t="shared" si="4"/>
        <v>362037802</v>
      </c>
    </row>
    <row r="14" spans="1:27" ht="12.75">
      <c r="A14" s="291" t="s">
        <v>234</v>
      </c>
      <c r="B14" s="136"/>
      <c r="C14" s="60">
        <v>8649421</v>
      </c>
      <c r="D14" s="340"/>
      <c r="E14" s="60"/>
      <c r="F14" s="59">
        <v>362037802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>
        <v>1808967</v>
      </c>
      <c r="U14" s="60">
        <v>9691032</v>
      </c>
      <c r="V14" s="59">
        <v>11499999</v>
      </c>
      <c r="W14" s="59">
        <v>11499999</v>
      </c>
      <c r="X14" s="60">
        <v>362037802</v>
      </c>
      <c r="Y14" s="59">
        <v>-350537803</v>
      </c>
      <c r="Z14" s="61">
        <v>-96.82</v>
      </c>
      <c r="AA14" s="62">
        <v>362037802</v>
      </c>
    </row>
    <row r="15" spans="1:27" ht="12.75">
      <c r="A15" s="361" t="s">
        <v>210</v>
      </c>
      <c r="B15" s="136"/>
      <c r="C15" s="60">
        <f aca="true" t="shared" si="5" ref="C15:Y15">SUM(C16:C20)</f>
        <v>55552986</v>
      </c>
      <c r="D15" s="340">
        <f t="shared" si="5"/>
        <v>0</v>
      </c>
      <c r="E15" s="60">
        <f t="shared" si="5"/>
        <v>367200000</v>
      </c>
      <c r="F15" s="59">
        <f t="shared" si="5"/>
        <v>139991604</v>
      </c>
      <c r="G15" s="59">
        <f t="shared" si="5"/>
        <v>0</v>
      </c>
      <c r="H15" s="60">
        <f t="shared" si="5"/>
        <v>715635</v>
      </c>
      <c r="I15" s="60">
        <f t="shared" si="5"/>
        <v>6052230</v>
      </c>
      <c r="J15" s="59">
        <f t="shared" si="5"/>
        <v>6767865</v>
      </c>
      <c r="K15" s="59">
        <f t="shared" si="5"/>
        <v>37813497</v>
      </c>
      <c r="L15" s="60">
        <f t="shared" si="5"/>
        <v>3663554</v>
      </c>
      <c r="M15" s="60">
        <f t="shared" si="5"/>
        <v>3386461</v>
      </c>
      <c r="N15" s="59">
        <f t="shared" si="5"/>
        <v>44863512</v>
      </c>
      <c r="O15" s="59">
        <f t="shared" si="5"/>
        <v>903173</v>
      </c>
      <c r="P15" s="60">
        <f t="shared" si="5"/>
        <v>3210014</v>
      </c>
      <c r="Q15" s="60">
        <f t="shared" si="5"/>
        <v>3273283</v>
      </c>
      <c r="R15" s="59">
        <f t="shared" si="5"/>
        <v>7386470</v>
      </c>
      <c r="S15" s="59">
        <f t="shared" si="5"/>
        <v>1754561</v>
      </c>
      <c r="T15" s="60">
        <f t="shared" si="5"/>
        <v>22098</v>
      </c>
      <c r="U15" s="60">
        <f t="shared" si="5"/>
        <v>5687419</v>
      </c>
      <c r="V15" s="59">
        <f t="shared" si="5"/>
        <v>7464078</v>
      </c>
      <c r="W15" s="59">
        <f t="shared" si="5"/>
        <v>66481925</v>
      </c>
      <c r="X15" s="60">
        <f t="shared" si="5"/>
        <v>139991604</v>
      </c>
      <c r="Y15" s="59">
        <f t="shared" si="5"/>
        <v>-73509679</v>
      </c>
      <c r="Z15" s="61">
        <f>+IF(X15&lt;&gt;0,+(Y15/X15)*100,0)</f>
        <v>-52.51006267490156</v>
      </c>
      <c r="AA15" s="62">
        <f>SUM(AA16:AA20)</f>
        <v>139991604</v>
      </c>
    </row>
    <row r="16" spans="1:27" ht="12.75">
      <c r="A16" s="291" t="s">
        <v>235</v>
      </c>
      <c r="B16" s="300"/>
      <c r="C16" s="60"/>
      <c r="D16" s="340"/>
      <c r="E16" s="60"/>
      <c r="F16" s="59">
        <v>7400000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7400000</v>
      </c>
      <c r="Y16" s="59">
        <v>-7400000</v>
      </c>
      <c r="Z16" s="61">
        <v>-100</v>
      </c>
      <c r="AA16" s="62">
        <v>7400000</v>
      </c>
    </row>
    <row r="17" spans="1:27" ht="12.75">
      <c r="A17" s="291" t="s">
        <v>236</v>
      </c>
      <c r="B17" s="136"/>
      <c r="C17" s="60">
        <v>1402277</v>
      </c>
      <c r="D17" s="340"/>
      <c r="E17" s="60">
        <v>30000000</v>
      </c>
      <c r="F17" s="59">
        <v>2000000</v>
      </c>
      <c r="G17" s="59"/>
      <c r="H17" s="60"/>
      <c r="I17" s="60"/>
      <c r="J17" s="59"/>
      <c r="K17" s="59">
        <v>1361334</v>
      </c>
      <c r="L17" s="60">
        <v>1185372</v>
      </c>
      <c r="M17" s="60">
        <v>3199707</v>
      </c>
      <c r="N17" s="59">
        <v>5746413</v>
      </c>
      <c r="O17" s="59"/>
      <c r="P17" s="60">
        <v>2506424</v>
      </c>
      <c r="Q17" s="60">
        <v>1714794</v>
      </c>
      <c r="R17" s="59">
        <v>4221218</v>
      </c>
      <c r="S17" s="59">
        <v>925039</v>
      </c>
      <c r="T17" s="60"/>
      <c r="U17" s="60">
        <v>1057779</v>
      </c>
      <c r="V17" s="59">
        <v>1982818</v>
      </c>
      <c r="W17" s="59">
        <v>11950449</v>
      </c>
      <c r="X17" s="60">
        <v>2000000</v>
      </c>
      <c r="Y17" s="59">
        <v>9950449</v>
      </c>
      <c r="Z17" s="61">
        <v>497.52</v>
      </c>
      <c r="AA17" s="62">
        <v>2000000</v>
      </c>
    </row>
    <row r="18" spans="1:27" ht="12.75">
      <c r="A18" s="291" t="s">
        <v>82</v>
      </c>
      <c r="B18" s="136"/>
      <c r="C18" s="60"/>
      <c r="D18" s="340"/>
      <c r="E18" s="60">
        <v>1000000</v>
      </c>
      <c r="F18" s="59">
        <v>119091604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>
        <v>373578</v>
      </c>
      <c r="V18" s="59">
        <v>373578</v>
      </c>
      <c r="W18" s="59">
        <v>373578</v>
      </c>
      <c r="X18" s="60">
        <v>119091604</v>
      </c>
      <c r="Y18" s="59">
        <v>-118718026</v>
      </c>
      <c r="Z18" s="61">
        <v>-99.69</v>
      </c>
      <c r="AA18" s="62">
        <v>119091604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54150709</v>
      </c>
      <c r="D20" s="340"/>
      <c r="E20" s="60">
        <v>336200000</v>
      </c>
      <c r="F20" s="59">
        <v>11500000</v>
      </c>
      <c r="G20" s="59"/>
      <c r="H20" s="60">
        <v>715635</v>
      </c>
      <c r="I20" s="60">
        <v>6052230</v>
      </c>
      <c r="J20" s="59">
        <v>6767865</v>
      </c>
      <c r="K20" s="59">
        <v>36452163</v>
      </c>
      <c r="L20" s="60">
        <v>2478182</v>
      </c>
      <c r="M20" s="60">
        <v>186754</v>
      </c>
      <c r="N20" s="59">
        <v>39117099</v>
      </c>
      <c r="O20" s="59">
        <v>903173</v>
      </c>
      <c r="P20" s="60">
        <v>703590</v>
      </c>
      <c r="Q20" s="60">
        <v>1558489</v>
      </c>
      <c r="R20" s="59">
        <v>3165252</v>
      </c>
      <c r="S20" s="59">
        <v>829522</v>
      </c>
      <c r="T20" s="60">
        <v>22098</v>
      </c>
      <c r="U20" s="60">
        <v>4256062</v>
      </c>
      <c r="V20" s="59">
        <v>5107682</v>
      </c>
      <c r="W20" s="59">
        <v>54157898</v>
      </c>
      <c r="X20" s="60">
        <v>11500000</v>
      </c>
      <c r="Y20" s="59">
        <v>42657898</v>
      </c>
      <c r="Z20" s="61">
        <v>370.94</v>
      </c>
      <c r="AA20" s="62">
        <v>11500000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95179469</v>
      </c>
      <c r="D22" s="344">
        <f t="shared" si="6"/>
        <v>0</v>
      </c>
      <c r="E22" s="343">
        <f t="shared" si="6"/>
        <v>123600000</v>
      </c>
      <c r="F22" s="345">
        <f t="shared" si="6"/>
        <v>217396037</v>
      </c>
      <c r="G22" s="345">
        <f t="shared" si="6"/>
        <v>0</v>
      </c>
      <c r="H22" s="343">
        <f t="shared" si="6"/>
        <v>0</v>
      </c>
      <c r="I22" s="343">
        <f t="shared" si="6"/>
        <v>951026</v>
      </c>
      <c r="J22" s="345">
        <f t="shared" si="6"/>
        <v>951026</v>
      </c>
      <c r="K22" s="345">
        <f t="shared" si="6"/>
        <v>5753764</v>
      </c>
      <c r="L22" s="343">
        <f t="shared" si="6"/>
        <v>156635</v>
      </c>
      <c r="M22" s="343">
        <f t="shared" si="6"/>
        <v>446832</v>
      </c>
      <c r="N22" s="345">
        <f t="shared" si="6"/>
        <v>6357231</v>
      </c>
      <c r="O22" s="345">
        <f t="shared" si="6"/>
        <v>917238</v>
      </c>
      <c r="P22" s="343">
        <f t="shared" si="6"/>
        <v>4794592</v>
      </c>
      <c r="Q22" s="343">
        <f t="shared" si="6"/>
        <v>2328056</v>
      </c>
      <c r="R22" s="345">
        <f t="shared" si="6"/>
        <v>8039886</v>
      </c>
      <c r="S22" s="345">
        <f t="shared" si="6"/>
        <v>7927874</v>
      </c>
      <c r="T22" s="343">
        <f t="shared" si="6"/>
        <v>2889352</v>
      </c>
      <c r="U22" s="343">
        <f t="shared" si="6"/>
        <v>39970203</v>
      </c>
      <c r="V22" s="345">
        <f t="shared" si="6"/>
        <v>50787429</v>
      </c>
      <c r="W22" s="345">
        <f t="shared" si="6"/>
        <v>66135572</v>
      </c>
      <c r="X22" s="343">
        <f t="shared" si="6"/>
        <v>217396037</v>
      </c>
      <c r="Y22" s="345">
        <f t="shared" si="6"/>
        <v>-151260465</v>
      </c>
      <c r="Z22" s="336">
        <f>+IF(X22&lt;&gt;0,+(Y22/X22)*100,0)</f>
        <v>-69.57829916651148</v>
      </c>
      <c r="AA22" s="350">
        <f>SUM(AA23:AA32)</f>
        <v>217396037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373663</v>
      </c>
      <c r="D24" s="340"/>
      <c r="E24" s="60">
        <v>42600000</v>
      </c>
      <c r="F24" s="59">
        <v>23000000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23000000</v>
      </c>
      <c r="Y24" s="59">
        <v>-23000000</v>
      </c>
      <c r="Z24" s="61">
        <v>-100</v>
      </c>
      <c r="AA24" s="62">
        <v>23000000</v>
      </c>
    </row>
    <row r="25" spans="1:27" ht="12.75">
      <c r="A25" s="361" t="s">
        <v>240</v>
      </c>
      <c r="B25" s="142"/>
      <c r="C25" s="60"/>
      <c r="D25" s="340"/>
      <c r="E25" s="60">
        <v>4000000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>
        <v>5512523</v>
      </c>
      <c r="D26" s="363"/>
      <c r="E26" s="362">
        <v>15000000</v>
      </c>
      <c r="F26" s="364">
        <v>12116800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12116800</v>
      </c>
      <c r="Y26" s="364">
        <v>-12116800</v>
      </c>
      <c r="Z26" s="365">
        <v>-100</v>
      </c>
      <c r="AA26" s="366">
        <v>12116800</v>
      </c>
    </row>
    <row r="27" spans="1:27" ht="12.75">
      <c r="A27" s="361" t="s">
        <v>242</v>
      </c>
      <c r="B27" s="147"/>
      <c r="C27" s="60"/>
      <c r="D27" s="340"/>
      <c r="E27" s="60"/>
      <c r="F27" s="59">
        <v>4000000</v>
      </c>
      <c r="G27" s="59"/>
      <c r="H27" s="60"/>
      <c r="I27" s="60"/>
      <c r="J27" s="59"/>
      <c r="K27" s="59"/>
      <c r="L27" s="60"/>
      <c r="M27" s="60"/>
      <c r="N27" s="59"/>
      <c r="O27" s="59"/>
      <c r="P27" s="60">
        <v>139054</v>
      </c>
      <c r="Q27" s="60"/>
      <c r="R27" s="59">
        <v>139054</v>
      </c>
      <c r="S27" s="59">
        <v>515864</v>
      </c>
      <c r="T27" s="60"/>
      <c r="U27" s="60">
        <v>221206</v>
      </c>
      <c r="V27" s="59">
        <v>737070</v>
      </c>
      <c r="W27" s="59">
        <v>876124</v>
      </c>
      <c r="X27" s="60">
        <v>4000000</v>
      </c>
      <c r="Y27" s="59">
        <v>-3123876</v>
      </c>
      <c r="Z27" s="61">
        <v>-78.1</v>
      </c>
      <c r="AA27" s="62">
        <v>4000000</v>
      </c>
    </row>
    <row r="28" spans="1:27" ht="12.75">
      <c r="A28" s="361" t="s">
        <v>243</v>
      </c>
      <c r="B28" s="147"/>
      <c r="C28" s="275">
        <v>6281256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>
        <v>10495854</v>
      </c>
      <c r="D30" s="340"/>
      <c r="E30" s="60">
        <v>14000000</v>
      </c>
      <c r="F30" s="59">
        <v>37501980</v>
      </c>
      <c r="G30" s="59"/>
      <c r="H30" s="60"/>
      <c r="I30" s="60"/>
      <c r="J30" s="59"/>
      <c r="K30" s="59">
        <v>750000</v>
      </c>
      <c r="L30" s="60"/>
      <c r="M30" s="60"/>
      <c r="N30" s="59">
        <v>750000</v>
      </c>
      <c r="O30" s="59"/>
      <c r="P30" s="60"/>
      <c r="Q30" s="60"/>
      <c r="R30" s="59"/>
      <c r="S30" s="59">
        <v>6412008</v>
      </c>
      <c r="T30" s="60"/>
      <c r="U30" s="60">
        <v>5275553</v>
      </c>
      <c r="V30" s="59">
        <v>11687561</v>
      </c>
      <c r="W30" s="59">
        <v>12437561</v>
      </c>
      <c r="X30" s="60">
        <v>37501980</v>
      </c>
      <c r="Y30" s="59">
        <v>-25064419</v>
      </c>
      <c r="Z30" s="61">
        <v>-66.83</v>
      </c>
      <c r="AA30" s="62">
        <v>37501980</v>
      </c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72516173</v>
      </c>
      <c r="D32" s="340"/>
      <c r="E32" s="60">
        <v>48000000</v>
      </c>
      <c r="F32" s="59">
        <v>140777257</v>
      </c>
      <c r="G32" s="59"/>
      <c r="H32" s="60"/>
      <c r="I32" s="60">
        <v>951026</v>
      </c>
      <c r="J32" s="59">
        <v>951026</v>
      </c>
      <c r="K32" s="59">
        <v>5003764</v>
      </c>
      <c r="L32" s="60">
        <v>156635</v>
      </c>
      <c r="M32" s="60">
        <v>446832</v>
      </c>
      <c r="N32" s="59">
        <v>5607231</v>
      </c>
      <c r="O32" s="59">
        <v>917238</v>
      </c>
      <c r="P32" s="60">
        <v>4655538</v>
      </c>
      <c r="Q32" s="60">
        <v>2328056</v>
      </c>
      <c r="R32" s="59">
        <v>7900832</v>
      </c>
      <c r="S32" s="59">
        <v>1000002</v>
      </c>
      <c r="T32" s="60">
        <v>2889352</v>
      </c>
      <c r="U32" s="60">
        <v>34473444</v>
      </c>
      <c r="V32" s="59">
        <v>38362798</v>
      </c>
      <c r="W32" s="59">
        <v>52821887</v>
      </c>
      <c r="X32" s="60">
        <v>140777257</v>
      </c>
      <c r="Y32" s="59">
        <v>-87955370</v>
      </c>
      <c r="Z32" s="61">
        <v>-62.48</v>
      </c>
      <c r="AA32" s="62">
        <v>140777257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492091534</v>
      </c>
      <c r="D37" s="344">
        <f aca="true" t="shared" si="8" ref="D37:AA37">+D38</f>
        <v>0</v>
      </c>
      <c r="E37" s="343">
        <f t="shared" si="8"/>
        <v>447895000</v>
      </c>
      <c r="F37" s="345">
        <f t="shared" si="8"/>
        <v>0</v>
      </c>
      <c r="G37" s="345">
        <f t="shared" si="8"/>
        <v>63194346</v>
      </c>
      <c r="H37" s="343">
        <f t="shared" si="8"/>
        <v>-63194346</v>
      </c>
      <c r="I37" s="343">
        <f t="shared" si="8"/>
        <v>0</v>
      </c>
      <c r="J37" s="345">
        <f t="shared" si="8"/>
        <v>0</v>
      </c>
      <c r="K37" s="345">
        <f t="shared" si="8"/>
        <v>37074778</v>
      </c>
      <c r="L37" s="343">
        <f t="shared" si="8"/>
        <v>33824609</v>
      </c>
      <c r="M37" s="343">
        <f t="shared" si="8"/>
        <v>81520567</v>
      </c>
      <c r="N37" s="345">
        <f t="shared" si="8"/>
        <v>152419954</v>
      </c>
      <c r="O37" s="345">
        <f t="shared" si="8"/>
        <v>0</v>
      </c>
      <c r="P37" s="343">
        <f t="shared" si="8"/>
        <v>27094756</v>
      </c>
      <c r="Q37" s="343">
        <f t="shared" si="8"/>
        <v>22507922</v>
      </c>
      <c r="R37" s="345">
        <f t="shared" si="8"/>
        <v>49602678</v>
      </c>
      <c r="S37" s="345">
        <f t="shared" si="8"/>
        <v>9088108</v>
      </c>
      <c r="T37" s="343">
        <f t="shared" si="8"/>
        <v>25038246</v>
      </c>
      <c r="U37" s="343">
        <f t="shared" si="8"/>
        <v>63676459</v>
      </c>
      <c r="V37" s="345">
        <f t="shared" si="8"/>
        <v>97802813</v>
      </c>
      <c r="W37" s="345">
        <f t="shared" si="8"/>
        <v>299825445</v>
      </c>
      <c r="X37" s="343">
        <f t="shared" si="8"/>
        <v>0</v>
      </c>
      <c r="Y37" s="345">
        <f t="shared" si="8"/>
        <v>299825445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>
        <v>492091534</v>
      </c>
      <c r="D38" s="340"/>
      <c r="E38" s="60">
        <v>447895000</v>
      </c>
      <c r="F38" s="59"/>
      <c r="G38" s="59">
        <v>63194346</v>
      </c>
      <c r="H38" s="60">
        <v>-63194346</v>
      </c>
      <c r="I38" s="60"/>
      <c r="J38" s="59"/>
      <c r="K38" s="59">
        <v>37074778</v>
      </c>
      <c r="L38" s="60">
        <v>33824609</v>
      </c>
      <c r="M38" s="60">
        <v>81520567</v>
      </c>
      <c r="N38" s="59">
        <v>152419954</v>
      </c>
      <c r="O38" s="59"/>
      <c r="P38" s="60">
        <v>27094756</v>
      </c>
      <c r="Q38" s="60">
        <v>22507922</v>
      </c>
      <c r="R38" s="59">
        <v>49602678</v>
      </c>
      <c r="S38" s="59">
        <v>9088108</v>
      </c>
      <c r="T38" s="60">
        <v>25038246</v>
      </c>
      <c r="U38" s="60">
        <v>63676459</v>
      </c>
      <c r="V38" s="59">
        <v>97802813</v>
      </c>
      <c r="W38" s="59">
        <v>299825445</v>
      </c>
      <c r="X38" s="60"/>
      <c r="Y38" s="59">
        <v>299825445</v>
      </c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67981291</v>
      </c>
      <c r="D40" s="344">
        <f t="shared" si="9"/>
        <v>0</v>
      </c>
      <c r="E40" s="343">
        <f t="shared" si="9"/>
        <v>146748000</v>
      </c>
      <c r="F40" s="345">
        <f t="shared" si="9"/>
        <v>294307436</v>
      </c>
      <c r="G40" s="345">
        <f t="shared" si="9"/>
        <v>27776</v>
      </c>
      <c r="H40" s="343">
        <f t="shared" si="9"/>
        <v>0</v>
      </c>
      <c r="I40" s="343">
        <f t="shared" si="9"/>
        <v>0</v>
      </c>
      <c r="J40" s="345">
        <f t="shared" si="9"/>
        <v>27776</v>
      </c>
      <c r="K40" s="345">
        <f t="shared" si="9"/>
        <v>1827360</v>
      </c>
      <c r="L40" s="343">
        <f t="shared" si="9"/>
        <v>64669</v>
      </c>
      <c r="M40" s="343">
        <f t="shared" si="9"/>
        <v>7705610</v>
      </c>
      <c r="N40" s="345">
        <f t="shared" si="9"/>
        <v>9597639</v>
      </c>
      <c r="O40" s="345">
        <f t="shared" si="9"/>
        <v>1825396</v>
      </c>
      <c r="P40" s="343">
        <f t="shared" si="9"/>
        <v>9218689</v>
      </c>
      <c r="Q40" s="343">
        <f t="shared" si="9"/>
        <v>6422393</v>
      </c>
      <c r="R40" s="345">
        <f t="shared" si="9"/>
        <v>17466478</v>
      </c>
      <c r="S40" s="345">
        <f t="shared" si="9"/>
        <v>3688601</v>
      </c>
      <c r="T40" s="343">
        <f t="shared" si="9"/>
        <v>6435058</v>
      </c>
      <c r="U40" s="343">
        <f t="shared" si="9"/>
        <v>36568363</v>
      </c>
      <c r="V40" s="345">
        <f t="shared" si="9"/>
        <v>46692022</v>
      </c>
      <c r="W40" s="345">
        <f t="shared" si="9"/>
        <v>73783915</v>
      </c>
      <c r="X40" s="343">
        <f t="shared" si="9"/>
        <v>294307436</v>
      </c>
      <c r="Y40" s="345">
        <f t="shared" si="9"/>
        <v>-220523521</v>
      </c>
      <c r="Z40" s="336">
        <f>+IF(X40&lt;&gt;0,+(Y40/X40)*100,0)</f>
        <v>-74.92964635796699</v>
      </c>
      <c r="AA40" s="350">
        <f>SUM(AA41:AA49)</f>
        <v>294307436</v>
      </c>
    </row>
    <row r="41" spans="1:27" ht="12.75">
      <c r="A41" s="361" t="s">
        <v>249</v>
      </c>
      <c r="B41" s="142"/>
      <c r="C41" s="362"/>
      <c r="D41" s="363"/>
      <c r="E41" s="362">
        <v>4000000</v>
      </c>
      <c r="F41" s="364">
        <v>127306172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3910388</v>
      </c>
      <c r="V41" s="364">
        <v>3910388</v>
      </c>
      <c r="W41" s="364">
        <v>3910388</v>
      </c>
      <c r="X41" s="362">
        <v>127306172</v>
      </c>
      <c r="Y41" s="364">
        <v>-123395784</v>
      </c>
      <c r="Z41" s="365">
        <v>-96.93</v>
      </c>
      <c r="AA41" s="366">
        <v>127306172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1084410</v>
      </c>
      <c r="D43" s="369"/>
      <c r="E43" s="305">
        <v>4500000</v>
      </c>
      <c r="F43" s="370">
        <v>45700000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>
        <v>448529</v>
      </c>
      <c r="T43" s="305">
        <v>343408</v>
      </c>
      <c r="U43" s="305">
        <v>3399138</v>
      </c>
      <c r="V43" s="370">
        <v>4191075</v>
      </c>
      <c r="W43" s="370">
        <v>4191075</v>
      </c>
      <c r="X43" s="305">
        <v>45700000</v>
      </c>
      <c r="Y43" s="370">
        <v>-41508925</v>
      </c>
      <c r="Z43" s="371">
        <v>-90.83</v>
      </c>
      <c r="AA43" s="303">
        <v>45700000</v>
      </c>
    </row>
    <row r="44" spans="1:27" ht="12.75">
      <c r="A44" s="361" t="s">
        <v>252</v>
      </c>
      <c r="B44" s="136"/>
      <c r="C44" s="60">
        <v>6795919</v>
      </c>
      <c r="D44" s="368"/>
      <c r="E44" s="54">
        <v>34700000</v>
      </c>
      <c r="F44" s="53">
        <v>94601264</v>
      </c>
      <c r="G44" s="53"/>
      <c r="H44" s="54"/>
      <c r="I44" s="54"/>
      <c r="J44" s="53"/>
      <c r="K44" s="53"/>
      <c r="L44" s="54">
        <v>49240</v>
      </c>
      <c r="M44" s="54">
        <v>40400</v>
      </c>
      <c r="N44" s="53">
        <v>89640</v>
      </c>
      <c r="O44" s="53">
        <v>60100</v>
      </c>
      <c r="P44" s="54">
        <v>109325</v>
      </c>
      <c r="Q44" s="54">
        <v>826132</v>
      </c>
      <c r="R44" s="53">
        <v>995557</v>
      </c>
      <c r="S44" s="53">
        <v>73345</v>
      </c>
      <c r="T44" s="54">
        <v>22277</v>
      </c>
      <c r="U44" s="54">
        <v>231117</v>
      </c>
      <c r="V44" s="53">
        <v>326739</v>
      </c>
      <c r="W44" s="53">
        <v>1411936</v>
      </c>
      <c r="X44" s="54">
        <v>94601264</v>
      </c>
      <c r="Y44" s="53">
        <v>-93189328</v>
      </c>
      <c r="Z44" s="94">
        <v>-98.51</v>
      </c>
      <c r="AA44" s="95">
        <v>94601264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7500000</v>
      </c>
      <c r="F47" s="53">
        <v>26700000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>
        <v>2068952</v>
      </c>
      <c r="R47" s="53">
        <v>2068952</v>
      </c>
      <c r="S47" s="53"/>
      <c r="T47" s="54">
        <v>1424104</v>
      </c>
      <c r="U47" s="54">
        <v>190325</v>
      </c>
      <c r="V47" s="53">
        <v>1614429</v>
      </c>
      <c r="W47" s="53">
        <v>3683381</v>
      </c>
      <c r="X47" s="54">
        <v>26700000</v>
      </c>
      <c r="Y47" s="53">
        <v>-23016619</v>
      </c>
      <c r="Z47" s="94">
        <v>-86.2</v>
      </c>
      <c r="AA47" s="95">
        <v>26700000</v>
      </c>
    </row>
    <row r="48" spans="1:27" ht="12.75">
      <c r="A48" s="361" t="s">
        <v>256</v>
      </c>
      <c r="B48" s="136"/>
      <c r="C48" s="60">
        <v>7582248</v>
      </c>
      <c r="D48" s="368"/>
      <c r="E48" s="54">
        <v>15000000</v>
      </c>
      <c r="F48" s="53"/>
      <c r="G48" s="53"/>
      <c r="H48" s="54"/>
      <c r="I48" s="54"/>
      <c r="J48" s="53"/>
      <c r="K48" s="53"/>
      <c r="L48" s="54"/>
      <c r="M48" s="54">
        <v>6713087</v>
      </c>
      <c r="N48" s="53">
        <v>6713087</v>
      </c>
      <c r="O48" s="53"/>
      <c r="P48" s="54">
        <v>658364</v>
      </c>
      <c r="Q48" s="54"/>
      <c r="R48" s="53">
        <v>658364</v>
      </c>
      <c r="S48" s="53"/>
      <c r="T48" s="54">
        <v>1543796</v>
      </c>
      <c r="U48" s="54">
        <v>11602142</v>
      </c>
      <c r="V48" s="53">
        <v>13145938</v>
      </c>
      <c r="W48" s="53">
        <v>20517389</v>
      </c>
      <c r="X48" s="54"/>
      <c r="Y48" s="53">
        <v>20517389</v>
      </c>
      <c r="Z48" s="94"/>
      <c r="AA48" s="95"/>
    </row>
    <row r="49" spans="1:27" ht="12.75">
      <c r="A49" s="361" t="s">
        <v>93</v>
      </c>
      <c r="B49" s="136"/>
      <c r="C49" s="54">
        <v>52518714</v>
      </c>
      <c r="D49" s="368"/>
      <c r="E49" s="54">
        <v>81048000</v>
      </c>
      <c r="F49" s="53"/>
      <c r="G49" s="53">
        <v>27776</v>
      </c>
      <c r="H49" s="54"/>
      <c r="I49" s="54"/>
      <c r="J49" s="53">
        <v>27776</v>
      </c>
      <c r="K49" s="53">
        <v>1827360</v>
      </c>
      <c r="L49" s="54">
        <v>15429</v>
      </c>
      <c r="M49" s="54">
        <v>952123</v>
      </c>
      <c r="N49" s="53">
        <v>2794912</v>
      </c>
      <c r="O49" s="53">
        <v>1765296</v>
      </c>
      <c r="P49" s="54">
        <v>8451000</v>
      </c>
      <c r="Q49" s="54">
        <v>3527309</v>
      </c>
      <c r="R49" s="53">
        <v>13743605</v>
      </c>
      <c r="S49" s="53">
        <v>3166727</v>
      </c>
      <c r="T49" s="54">
        <v>3101473</v>
      </c>
      <c r="U49" s="54">
        <v>17235253</v>
      </c>
      <c r="V49" s="53">
        <v>23503453</v>
      </c>
      <c r="W49" s="53">
        <v>40069746</v>
      </c>
      <c r="X49" s="54"/>
      <c r="Y49" s="53">
        <v>40069746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22000000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46476798</v>
      </c>
      <c r="G57" s="345">
        <f t="shared" si="13"/>
        <v>0</v>
      </c>
      <c r="H57" s="343">
        <f t="shared" si="13"/>
        <v>0</v>
      </c>
      <c r="I57" s="343">
        <f t="shared" si="13"/>
        <v>1942534</v>
      </c>
      <c r="J57" s="345">
        <f t="shared" si="13"/>
        <v>1942534</v>
      </c>
      <c r="K57" s="345">
        <f t="shared" si="13"/>
        <v>0</v>
      </c>
      <c r="L57" s="343">
        <f t="shared" si="13"/>
        <v>1274677</v>
      </c>
      <c r="M57" s="343">
        <f t="shared" si="13"/>
        <v>2856972</v>
      </c>
      <c r="N57" s="345">
        <f t="shared" si="13"/>
        <v>4131649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2265057</v>
      </c>
      <c r="V57" s="345">
        <f t="shared" si="13"/>
        <v>2265057</v>
      </c>
      <c r="W57" s="345">
        <f t="shared" si="13"/>
        <v>8339240</v>
      </c>
      <c r="X57" s="343">
        <f t="shared" si="13"/>
        <v>46476798</v>
      </c>
      <c r="Y57" s="345">
        <f t="shared" si="13"/>
        <v>-38137558</v>
      </c>
      <c r="Z57" s="336">
        <f>+IF(X57&lt;&gt;0,+(Y57/X57)*100,0)</f>
        <v>-82.05719765806586</v>
      </c>
      <c r="AA57" s="350">
        <f t="shared" si="13"/>
        <v>46476798</v>
      </c>
    </row>
    <row r="58" spans="1:27" ht="12.75">
      <c r="A58" s="361" t="s">
        <v>218</v>
      </c>
      <c r="B58" s="136"/>
      <c r="C58" s="60">
        <v>22000000</v>
      </c>
      <c r="D58" s="340"/>
      <c r="E58" s="60"/>
      <c r="F58" s="59">
        <v>46476798</v>
      </c>
      <c r="G58" s="59"/>
      <c r="H58" s="60"/>
      <c r="I58" s="60">
        <v>1942534</v>
      </c>
      <c r="J58" s="59">
        <v>1942534</v>
      </c>
      <c r="K58" s="59"/>
      <c r="L58" s="60">
        <v>1274677</v>
      </c>
      <c r="M58" s="60">
        <v>2856972</v>
      </c>
      <c r="N58" s="59">
        <v>4131649</v>
      </c>
      <c r="O58" s="59"/>
      <c r="P58" s="60"/>
      <c r="Q58" s="60"/>
      <c r="R58" s="59"/>
      <c r="S58" s="59"/>
      <c r="T58" s="60"/>
      <c r="U58" s="60">
        <v>2265057</v>
      </c>
      <c r="V58" s="59">
        <v>2265057</v>
      </c>
      <c r="W58" s="59">
        <v>8339240</v>
      </c>
      <c r="X58" s="60">
        <v>46476798</v>
      </c>
      <c r="Y58" s="59">
        <v>-38137558</v>
      </c>
      <c r="Z58" s="61">
        <v>-82.06</v>
      </c>
      <c r="AA58" s="62">
        <v>46476798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1659887272</v>
      </c>
      <c r="D60" s="346">
        <f t="shared" si="14"/>
        <v>0</v>
      </c>
      <c r="E60" s="219">
        <f t="shared" si="14"/>
        <v>3211296591</v>
      </c>
      <c r="F60" s="264">
        <f t="shared" si="14"/>
        <v>2826091335</v>
      </c>
      <c r="G60" s="264">
        <f t="shared" si="14"/>
        <v>77303383</v>
      </c>
      <c r="H60" s="219">
        <f t="shared" si="14"/>
        <v>-53555384</v>
      </c>
      <c r="I60" s="219">
        <f t="shared" si="14"/>
        <v>62179555</v>
      </c>
      <c r="J60" s="264">
        <f t="shared" si="14"/>
        <v>85927554</v>
      </c>
      <c r="K60" s="264">
        <f t="shared" si="14"/>
        <v>172642422</v>
      </c>
      <c r="L60" s="219">
        <f t="shared" si="14"/>
        <v>152936843</v>
      </c>
      <c r="M60" s="219">
        <f t="shared" si="14"/>
        <v>169997906</v>
      </c>
      <c r="N60" s="264">
        <f t="shared" si="14"/>
        <v>495577171</v>
      </c>
      <c r="O60" s="264">
        <f t="shared" si="14"/>
        <v>32727253</v>
      </c>
      <c r="P60" s="219">
        <f t="shared" si="14"/>
        <v>108683018</v>
      </c>
      <c r="Q60" s="219">
        <f t="shared" si="14"/>
        <v>144476678</v>
      </c>
      <c r="R60" s="264">
        <f t="shared" si="14"/>
        <v>285886949</v>
      </c>
      <c r="S60" s="264">
        <f t="shared" si="14"/>
        <v>102852450</v>
      </c>
      <c r="T60" s="219">
        <f t="shared" si="14"/>
        <v>277849649</v>
      </c>
      <c r="U60" s="219">
        <f t="shared" si="14"/>
        <v>690455770</v>
      </c>
      <c r="V60" s="264">
        <f t="shared" si="14"/>
        <v>1071157869</v>
      </c>
      <c r="W60" s="264">
        <f t="shared" si="14"/>
        <v>1938549543</v>
      </c>
      <c r="X60" s="219">
        <f t="shared" si="14"/>
        <v>2826091335</v>
      </c>
      <c r="Y60" s="264">
        <f t="shared" si="14"/>
        <v>-887541792</v>
      </c>
      <c r="Z60" s="337">
        <f>+IF(X60&lt;&gt;0,+(Y60/X60)*100,0)</f>
        <v>-31.405276291256172</v>
      </c>
      <c r="AA60" s="232">
        <f>+AA57+AA54+AA51+AA40+AA37+AA34+AA22+AA5</f>
        <v>2826091335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927999435</v>
      </c>
      <c r="D5" s="357">
        <f t="shared" si="0"/>
        <v>0</v>
      </c>
      <c r="E5" s="356">
        <f t="shared" si="0"/>
        <v>313750000</v>
      </c>
      <c r="F5" s="358">
        <f t="shared" si="0"/>
        <v>902924831</v>
      </c>
      <c r="G5" s="358">
        <f t="shared" si="0"/>
        <v>8499834</v>
      </c>
      <c r="H5" s="356">
        <f t="shared" si="0"/>
        <v>-4751878</v>
      </c>
      <c r="I5" s="356">
        <f t="shared" si="0"/>
        <v>30425139</v>
      </c>
      <c r="J5" s="358">
        <f t="shared" si="0"/>
        <v>34173095</v>
      </c>
      <c r="K5" s="358">
        <f t="shared" si="0"/>
        <v>64535041</v>
      </c>
      <c r="L5" s="356">
        <f t="shared" si="0"/>
        <v>53961557</v>
      </c>
      <c r="M5" s="356">
        <f t="shared" si="0"/>
        <v>38365851</v>
      </c>
      <c r="N5" s="358">
        <f t="shared" si="0"/>
        <v>156862449</v>
      </c>
      <c r="O5" s="358">
        <f t="shared" si="0"/>
        <v>4610986</v>
      </c>
      <c r="P5" s="356">
        <f t="shared" si="0"/>
        <v>106232643</v>
      </c>
      <c r="Q5" s="356">
        <f t="shared" si="0"/>
        <v>58737310</v>
      </c>
      <c r="R5" s="358">
        <f t="shared" si="0"/>
        <v>169580939</v>
      </c>
      <c r="S5" s="358">
        <f t="shared" si="0"/>
        <v>77924860</v>
      </c>
      <c r="T5" s="356">
        <f t="shared" si="0"/>
        <v>86212202</v>
      </c>
      <c r="U5" s="356">
        <f t="shared" si="0"/>
        <v>198228260</v>
      </c>
      <c r="V5" s="358">
        <f t="shared" si="0"/>
        <v>362365322</v>
      </c>
      <c r="W5" s="358">
        <f t="shared" si="0"/>
        <v>722981805</v>
      </c>
      <c r="X5" s="356">
        <f t="shared" si="0"/>
        <v>902924831</v>
      </c>
      <c r="Y5" s="358">
        <f t="shared" si="0"/>
        <v>-179943026</v>
      </c>
      <c r="Z5" s="359">
        <f>+IF(X5&lt;&gt;0,+(Y5/X5)*100,0)</f>
        <v>-19.928904358595496</v>
      </c>
      <c r="AA5" s="360">
        <f>+AA6+AA8+AA11+AA13+AA15</f>
        <v>902924831</v>
      </c>
    </row>
    <row r="6" spans="1:27" ht="12.75">
      <c r="A6" s="361" t="s">
        <v>206</v>
      </c>
      <c r="B6" s="142"/>
      <c r="C6" s="60">
        <f>+C7</f>
        <v>571022278</v>
      </c>
      <c r="D6" s="340">
        <f aca="true" t="shared" si="1" ref="D6:AA6">+D7</f>
        <v>0</v>
      </c>
      <c r="E6" s="60">
        <f t="shared" si="1"/>
        <v>124000000</v>
      </c>
      <c r="F6" s="59">
        <f t="shared" si="1"/>
        <v>610782470</v>
      </c>
      <c r="G6" s="59">
        <f t="shared" si="1"/>
        <v>5298091</v>
      </c>
      <c r="H6" s="60">
        <f t="shared" si="1"/>
        <v>-6012558</v>
      </c>
      <c r="I6" s="60">
        <f t="shared" si="1"/>
        <v>15023167</v>
      </c>
      <c r="J6" s="59">
        <f t="shared" si="1"/>
        <v>14308700</v>
      </c>
      <c r="K6" s="59">
        <f t="shared" si="1"/>
        <v>49203487</v>
      </c>
      <c r="L6" s="60">
        <f t="shared" si="1"/>
        <v>40514085</v>
      </c>
      <c r="M6" s="60">
        <f t="shared" si="1"/>
        <v>25310149</v>
      </c>
      <c r="N6" s="59">
        <f t="shared" si="1"/>
        <v>115027721</v>
      </c>
      <c r="O6" s="59">
        <f t="shared" si="1"/>
        <v>-3026</v>
      </c>
      <c r="P6" s="60">
        <f t="shared" si="1"/>
        <v>96463428</v>
      </c>
      <c r="Q6" s="60">
        <f t="shared" si="1"/>
        <v>30689578</v>
      </c>
      <c r="R6" s="59">
        <f t="shared" si="1"/>
        <v>127149980</v>
      </c>
      <c r="S6" s="59">
        <f t="shared" si="1"/>
        <v>43732759</v>
      </c>
      <c r="T6" s="60">
        <f t="shared" si="1"/>
        <v>58279243</v>
      </c>
      <c r="U6" s="60">
        <f t="shared" si="1"/>
        <v>90192791</v>
      </c>
      <c r="V6" s="59">
        <f t="shared" si="1"/>
        <v>192204793</v>
      </c>
      <c r="W6" s="59">
        <f t="shared" si="1"/>
        <v>448691194</v>
      </c>
      <c r="X6" s="60">
        <f t="shared" si="1"/>
        <v>610782470</v>
      </c>
      <c r="Y6" s="59">
        <f t="shared" si="1"/>
        <v>-162091276</v>
      </c>
      <c r="Z6" s="61">
        <f>+IF(X6&lt;&gt;0,+(Y6/X6)*100,0)</f>
        <v>-26.53829865156412</v>
      </c>
      <c r="AA6" s="62">
        <f t="shared" si="1"/>
        <v>610782470</v>
      </c>
    </row>
    <row r="7" spans="1:27" ht="12.75">
      <c r="A7" s="291" t="s">
        <v>230</v>
      </c>
      <c r="B7" s="142"/>
      <c r="C7" s="60">
        <v>571022278</v>
      </c>
      <c r="D7" s="340"/>
      <c r="E7" s="60">
        <v>124000000</v>
      </c>
      <c r="F7" s="59">
        <v>610782470</v>
      </c>
      <c r="G7" s="59">
        <v>5298091</v>
      </c>
      <c r="H7" s="60">
        <v>-6012558</v>
      </c>
      <c r="I7" s="60">
        <v>15023167</v>
      </c>
      <c r="J7" s="59">
        <v>14308700</v>
      </c>
      <c r="K7" s="59">
        <v>49203487</v>
      </c>
      <c r="L7" s="60">
        <v>40514085</v>
      </c>
      <c r="M7" s="60">
        <v>25310149</v>
      </c>
      <c r="N7" s="59">
        <v>115027721</v>
      </c>
      <c r="O7" s="59">
        <v>-3026</v>
      </c>
      <c r="P7" s="60">
        <v>96463428</v>
      </c>
      <c r="Q7" s="60">
        <v>30689578</v>
      </c>
      <c r="R7" s="59">
        <v>127149980</v>
      </c>
      <c r="S7" s="59">
        <v>43732759</v>
      </c>
      <c r="T7" s="60">
        <v>58279243</v>
      </c>
      <c r="U7" s="60">
        <v>90192791</v>
      </c>
      <c r="V7" s="59">
        <v>192204793</v>
      </c>
      <c r="W7" s="59">
        <v>448691194</v>
      </c>
      <c r="X7" s="60">
        <v>610782470</v>
      </c>
      <c r="Y7" s="59">
        <v>-162091276</v>
      </c>
      <c r="Z7" s="61">
        <v>-26.54</v>
      </c>
      <c r="AA7" s="62">
        <v>610782470</v>
      </c>
    </row>
    <row r="8" spans="1:27" ht="12.75">
      <c r="A8" s="361" t="s">
        <v>207</v>
      </c>
      <c r="B8" s="142"/>
      <c r="C8" s="60">
        <f aca="true" t="shared" si="2" ref="C8:Y8">SUM(C9:C10)</f>
        <v>294057160</v>
      </c>
      <c r="D8" s="340">
        <f t="shared" si="2"/>
        <v>0</v>
      </c>
      <c r="E8" s="60">
        <f t="shared" si="2"/>
        <v>37000000</v>
      </c>
      <c r="F8" s="59">
        <f t="shared" si="2"/>
        <v>56500000</v>
      </c>
      <c r="G8" s="59">
        <f t="shared" si="2"/>
        <v>0</v>
      </c>
      <c r="H8" s="60">
        <f t="shared" si="2"/>
        <v>517642</v>
      </c>
      <c r="I8" s="60">
        <f t="shared" si="2"/>
        <v>7715825</v>
      </c>
      <c r="J8" s="59">
        <f t="shared" si="2"/>
        <v>8233467</v>
      </c>
      <c r="K8" s="59">
        <f t="shared" si="2"/>
        <v>5665141</v>
      </c>
      <c r="L8" s="60">
        <f t="shared" si="2"/>
        <v>4217562</v>
      </c>
      <c r="M8" s="60">
        <f t="shared" si="2"/>
        <v>3175850</v>
      </c>
      <c r="N8" s="59">
        <f t="shared" si="2"/>
        <v>13058553</v>
      </c>
      <c r="O8" s="59">
        <f t="shared" si="2"/>
        <v>2112810</v>
      </c>
      <c r="P8" s="60">
        <f t="shared" si="2"/>
        <v>4457344</v>
      </c>
      <c r="Q8" s="60">
        <f t="shared" si="2"/>
        <v>8498894</v>
      </c>
      <c r="R8" s="59">
        <f t="shared" si="2"/>
        <v>15069048</v>
      </c>
      <c r="S8" s="59">
        <f t="shared" si="2"/>
        <v>8079655</v>
      </c>
      <c r="T8" s="60">
        <f t="shared" si="2"/>
        <v>3923967</v>
      </c>
      <c r="U8" s="60">
        <f t="shared" si="2"/>
        <v>50132250</v>
      </c>
      <c r="V8" s="59">
        <f t="shared" si="2"/>
        <v>62135872</v>
      </c>
      <c r="W8" s="59">
        <f t="shared" si="2"/>
        <v>98496940</v>
      </c>
      <c r="X8" s="60">
        <f t="shared" si="2"/>
        <v>56500000</v>
      </c>
      <c r="Y8" s="59">
        <f t="shared" si="2"/>
        <v>41996940</v>
      </c>
      <c r="Z8" s="61">
        <f>+IF(X8&lt;&gt;0,+(Y8/X8)*100,0)</f>
        <v>74.33086725663716</v>
      </c>
      <c r="AA8" s="62">
        <f>SUM(AA9:AA10)</f>
        <v>56500000</v>
      </c>
    </row>
    <row r="9" spans="1:27" ht="12.75">
      <c r="A9" s="291" t="s">
        <v>231</v>
      </c>
      <c r="B9" s="142"/>
      <c r="C9" s="60">
        <v>249573489</v>
      </c>
      <c r="D9" s="340"/>
      <c r="E9" s="60">
        <v>37000000</v>
      </c>
      <c r="F9" s="59">
        <v>56500000</v>
      </c>
      <c r="G9" s="59"/>
      <c r="H9" s="60">
        <v>517642</v>
      </c>
      <c r="I9" s="60">
        <v>7715825</v>
      </c>
      <c r="J9" s="59">
        <v>8233467</v>
      </c>
      <c r="K9" s="59">
        <v>5665141</v>
      </c>
      <c r="L9" s="60">
        <v>4217562</v>
      </c>
      <c r="M9" s="60">
        <v>3175850</v>
      </c>
      <c r="N9" s="59">
        <v>13058553</v>
      </c>
      <c r="O9" s="59">
        <v>2112810</v>
      </c>
      <c r="P9" s="60">
        <v>4457344</v>
      </c>
      <c r="Q9" s="60">
        <v>8498894</v>
      </c>
      <c r="R9" s="59">
        <v>15069048</v>
      </c>
      <c r="S9" s="59">
        <v>8079655</v>
      </c>
      <c r="T9" s="60">
        <v>3923967</v>
      </c>
      <c r="U9" s="60">
        <v>50132250</v>
      </c>
      <c r="V9" s="59">
        <v>62135872</v>
      </c>
      <c r="W9" s="59">
        <v>98496940</v>
      </c>
      <c r="X9" s="60">
        <v>56500000</v>
      </c>
      <c r="Y9" s="59">
        <v>41996940</v>
      </c>
      <c r="Z9" s="61">
        <v>74.33</v>
      </c>
      <c r="AA9" s="62">
        <v>56500000</v>
      </c>
    </row>
    <row r="10" spans="1:27" ht="12.75">
      <c r="A10" s="291" t="s">
        <v>232</v>
      </c>
      <c r="B10" s="142"/>
      <c r="C10" s="60">
        <v>44483671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37323514</v>
      </c>
      <c r="D11" s="363">
        <f aca="true" t="shared" si="3" ref="D11:AA11">+D12</f>
        <v>0</v>
      </c>
      <c r="E11" s="362">
        <f t="shared" si="3"/>
        <v>18000000</v>
      </c>
      <c r="F11" s="364">
        <f t="shared" si="3"/>
        <v>89848000</v>
      </c>
      <c r="G11" s="364">
        <f t="shared" si="3"/>
        <v>157440</v>
      </c>
      <c r="H11" s="362">
        <f t="shared" si="3"/>
        <v>-157440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5977561</v>
      </c>
      <c r="T11" s="362">
        <f t="shared" si="3"/>
        <v>7635335</v>
      </c>
      <c r="U11" s="362">
        <f t="shared" si="3"/>
        <v>22276787</v>
      </c>
      <c r="V11" s="364">
        <f t="shared" si="3"/>
        <v>35889683</v>
      </c>
      <c r="W11" s="364">
        <f t="shared" si="3"/>
        <v>35889683</v>
      </c>
      <c r="X11" s="362">
        <f t="shared" si="3"/>
        <v>89848000</v>
      </c>
      <c r="Y11" s="364">
        <f t="shared" si="3"/>
        <v>-53958317</v>
      </c>
      <c r="Z11" s="365">
        <f>+IF(X11&lt;&gt;0,+(Y11/X11)*100,0)</f>
        <v>-60.0551119668774</v>
      </c>
      <c r="AA11" s="366">
        <f t="shared" si="3"/>
        <v>89848000</v>
      </c>
    </row>
    <row r="12" spans="1:27" ht="12.75">
      <c r="A12" s="291" t="s">
        <v>233</v>
      </c>
      <c r="B12" s="136"/>
      <c r="C12" s="60">
        <v>37323514</v>
      </c>
      <c r="D12" s="340"/>
      <c r="E12" s="60">
        <v>18000000</v>
      </c>
      <c r="F12" s="59">
        <v>89848000</v>
      </c>
      <c r="G12" s="59">
        <v>157440</v>
      </c>
      <c r="H12" s="60">
        <v>-157440</v>
      </c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>
        <v>5977561</v>
      </c>
      <c r="T12" s="60">
        <v>7635335</v>
      </c>
      <c r="U12" s="60">
        <v>22276787</v>
      </c>
      <c r="V12" s="59">
        <v>35889683</v>
      </c>
      <c r="W12" s="59">
        <v>35889683</v>
      </c>
      <c r="X12" s="60">
        <v>89848000</v>
      </c>
      <c r="Y12" s="59">
        <v>-53958317</v>
      </c>
      <c r="Z12" s="61">
        <v>-60.06</v>
      </c>
      <c r="AA12" s="62">
        <v>89848000</v>
      </c>
    </row>
    <row r="13" spans="1:27" ht="12.75">
      <c r="A13" s="361" t="s">
        <v>209</v>
      </c>
      <c r="B13" s="136"/>
      <c r="C13" s="275">
        <f>+C14</f>
        <v>18896483</v>
      </c>
      <c r="D13" s="341">
        <f aca="true" t="shared" si="4" ref="D13:AA13">+D14</f>
        <v>0</v>
      </c>
      <c r="E13" s="275">
        <f t="shared" si="4"/>
        <v>115000000</v>
      </c>
      <c r="F13" s="342">
        <f t="shared" si="4"/>
        <v>84094361</v>
      </c>
      <c r="G13" s="342">
        <f t="shared" si="4"/>
        <v>0</v>
      </c>
      <c r="H13" s="275">
        <f t="shared" si="4"/>
        <v>0</v>
      </c>
      <c r="I13" s="275">
        <f t="shared" si="4"/>
        <v>4460557</v>
      </c>
      <c r="J13" s="342">
        <f t="shared" si="4"/>
        <v>4460557</v>
      </c>
      <c r="K13" s="342">
        <f t="shared" si="4"/>
        <v>3767232</v>
      </c>
      <c r="L13" s="275">
        <f t="shared" si="4"/>
        <v>7396222</v>
      </c>
      <c r="M13" s="275">
        <f t="shared" si="4"/>
        <v>838411</v>
      </c>
      <c r="N13" s="342">
        <f t="shared" si="4"/>
        <v>12001865</v>
      </c>
      <c r="O13" s="342">
        <f t="shared" si="4"/>
        <v>575705</v>
      </c>
      <c r="P13" s="275">
        <f t="shared" si="4"/>
        <v>0</v>
      </c>
      <c r="Q13" s="275">
        <f t="shared" si="4"/>
        <v>15191076</v>
      </c>
      <c r="R13" s="342">
        <f t="shared" si="4"/>
        <v>15766781</v>
      </c>
      <c r="S13" s="342">
        <f t="shared" si="4"/>
        <v>11810706</v>
      </c>
      <c r="T13" s="275">
        <f t="shared" si="4"/>
        <v>9437571</v>
      </c>
      <c r="U13" s="275">
        <f t="shared" si="4"/>
        <v>13318010</v>
      </c>
      <c r="V13" s="342">
        <f t="shared" si="4"/>
        <v>34566287</v>
      </c>
      <c r="W13" s="342">
        <f t="shared" si="4"/>
        <v>66795490</v>
      </c>
      <c r="X13" s="275">
        <f t="shared" si="4"/>
        <v>84094361</v>
      </c>
      <c r="Y13" s="342">
        <f t="shared" si="4"/>
        <v>-17298871</v>
      </c>
      <c r="Z13" s="335">
        <f>+IF(X13&lt;&gt;0,+(Y13/X13)*100,0)</f>
        <v>-20.57078595317467</v>
      </c>
      <c r="AA13" s="273">
        <f t="shared" si="4"/>
        <v>84094361</v>
      </c>
    </row>
    <row r="14" spans="1:27" ht="12.75">
      <c r="A14" s="291" t="s">
        <v>234</v>
      </c>
      <c r="B14" s="136"/>
      <c r="C14" s="60">
        <v>18896483</v>
      </c>
      <c r="D14" s="340"/>
      <c r="E14" s="60">
        <v>115000000</v>
      </c>
      <c r="F14" s="59">
        <v>84094361</v>
      </c>
      <c r="G14" s="59"/>
      <c r="H14" s="60"/>
      <c r="I14" s="60">
        <v>4460557</v>
      </c>
      <c r="J14" s="59">
        <v>4460557</v>
      </c>
      <c r="K14" s="59">
        <v>3767232</v>
      </c>
      <c r="L14" s="60">
        <v>7396222</v>
      </c>
      <c r="M14" s="60">
        <v>838411</v>
      </c>
      <c r="N14" s="59">
        <v>12001865</v>
      </c>
      <c r="O14" s="59">
        <v>575705</v>
      </c>
      <c r="P14" s="60"/>
      <c r="Q14" s="60">
        <v>15191076</v>
      </c>
      <c r="R14" s="59">
        <v>15766781</v>
      </c>
      <c r="S14" s="59">
        <v>11810706</v>
      </c>
      <c r="T14" s="60">
        <v>9437571</v>
      </c>
      <c r="U14" s="60">
        <v>13318010</v>
      </c>
      <c r="V14" s="59">
        <v>34566287</v>
      </c>
      <c r="W14" s="59">
        <v>66795490</v>
      </c>
      <c r="X14" s="60">
        <v>84094361</v>
      </c>
      <c r="Y14" s="59">
        <v>-17298871</v>
      </c>
      <c r="Z14" s="61">
        <v>-20.57</v>
      </c>
      <c r="AA14" s="62">
        <v>84094361</v>
      </c>
    </row>
    <row r="15" spans="1:27" ht="12.75">
      <c r="A15" s="361" t="s">
        <v>210</v>
      </c>
      <c r="B15" s="136"/>
      <c r="C15" s="60">
        <f aca="true" t="shared" si="5" ref="C15:Y15">SUM(C16:C20)</f>
        <v>6700000</v>
      </c>
      <c r="D15" s="340">
        <f t="shared" si="5"/>
        <v>0</v>
      </c>
      <c r="E15" s="60">
        <f t="shared" si="5"/>
        <v>19750000</v>
      </c>
      <c r="F15" s="59">
        <f t="shared" si="5"/>
        <v>61700000</v>
      </c>
      <c r="G15" s="59">
        <f t="shared" si="5"/>
        <v>3044303</v>
      </c>
      <c r="H15" s="60">
        <f t="shared" si="5"/>
        <v>900478</v>
      </c>
      <c r="I15" s="60">
        <f t="shared" si="5"/>
        <v>3225590</v>
      </c>
      <c r="J15" s="59">
        <f t="shared" si="5"/>
        <v>7170371</v>
      </c>
      <c r="K15" s="59">
        <f t="shared" si="5"/>
        <v>5899181</v>
      </c>
      <c r="L15" s="60">
        <f t="shared" si="5"/>
        <v>1833688</v>
      </c>
      <c r="M15" s="60">
        <f t="shared" si="5"/>
        <v>9041441</v>
      </c>
      <c r="N15" s="59">
        <f t="shared" si="5"/>
        <v>16774310</v>
      </c>
      <c r="O15" s="59">
        <f t="shared" si="5"/>
        <v>1925497</v>
      </c>
      <c r="P15" s="60">
        <f t="shared" si="5"/>
        <v>5311871</v>
      </c>
      <c r="Q15" s="60">
        <f t="shared" si="5"/>
        <v>4357762</v>
      </c>
      <c r="R15" s="59">
        <f t="shared" si="5"/>
        <v>11595130</v>
      </c>
      <c r="S15" s="59">
        <f t="shared" si="5"/>
        <v>8324179</v>
      </c>
      <c r="T15" s="60">
        <f t="shared" si="5"/>
        <v>6936086</v>
      </c>
      <c r="U15" s="60">
        <f t="shared" si="5"/>
        <v>22308422</v>
      </c>
      <c r="V15" s="59">
        <f t="shared" si="5"/>
        <v>37568687</v>
      </c>
      <c r="W15" s="59">
        <f t="shared" si="5"/>
        <v>73108498</v>
      </c>
      <c r="X15" s="60">
        <f t="shared" si="5"/>
        <v>61700000</v>
      </c>
      <c r="Y15" s="59">
        <f t="shared" si="5"/>
        <v>11408498</v>
      </c>
      <c r="Z15" s="61">
        <f>+IF(X15&lt;&gt;0,+(Y15/X15)*100,0)</f>
        <v>18.490272285251216</v>
      </c>
      <c r="AA15" s="62">
        <f>SUM(AA16:AA20)</f>
        <v>61700000</v>
      </c>
    </row>
    <row r="16" spans="1:27" ht="12.75">
      <c r="A16" s="291" t="s">
        <v>235</v>
      </c>
      <c r="B16" s="300"/>
      <c r="C16" s="60"/>
      <c r="D16" s="340"/>
      <c r="E16" s="60">
        <v>4000000</v>
      </c>
      <c r="F16" s="59">
        <v>14900000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4170245</v>
      </c>
      <c r="V16" s="59">
        <v>4170245</v>
      </c>
      <c r="W16" s="59">
        <v>4170245</v>
      </c>
      <c r="X16" s="60">
        <v>14900000</v>
      </c>
      <c r="Y16" s="59">
        <v>-10729755</v>
      </c>
      <c r="Z16" s="61">
        <v>-72.01</v>
      </c>
      <c r="AA16" s="62">
        <v>14900000</v>
      </c>
    </row>
    <row r="17" spans="1:27" ht="12.75">
      <c r="A17" s="291" t="s">
        <v>236</v>
      </c>
      <c r="B17" s="136"/>
      <c r="C17" s="60"/>
      <c r="D17" s="340"/>
      <c r="E17" s="60"/>
      <c r="F17" s="59">
        <v>10800000</v>
      </c>
      <c r="G17" s="59"/>
      <c r="H17" s="60"/>
      <c r="I17" s="60"/>
      <c r="J17" s="59"/>
      <c r="K17" s="59">
        <v>434658</v>
      </c>
      <c r="L17" s="60">
        <v>843887</v>
      </c>
      <c r="M17" s="60">
        <v>4964855</v>
      </c>
      <c r="N17" s="59">
        <v>6243400</v>
      </c>
      <c r="O17" s="59"/>
      <c r="P17" s="60">
        <v>4003146</v>
      </c>
      <c r="Q17" s="60">
        <v>2145808</v>
      </c>
      <c r="R17" s="59">
        <v>6148954</v>
      </c>
      <c r="S17" s="59">
        <v>2883374</v>
      </c>
      <c r="T17" s="60">
        <v>5934520</v>
      </c>
      <c r="U17" s="60">
        <v>4677678</v>
      </c>
      <c r="V17" s="59">
        <v>13495572</v>
      </c>
      <c r="W17" s="59">
        <v>25887926</v>
      </c>
      <c r="X17" s="60">
        <v>10800000</v>
      </c>
      <c r="Y17" s="59">
        <v>15087926</v>
      </c>
      <c r="Z17" s="61">
        <v>139.7</v>
      </c>
      <c r="AA17" s="62">
        <v>10800000</v>
      </c>
    </row>
    <row r="18" spans="1:27" ht="12.75">
      <c r="A18" s="291" t="s">
        <v>82</v>
      </c>
      <c r="B18" s="136"/>
      <c r="C18" s="60"/>
      <c r="D18" s="340"/>
      <c r="E18" s="60"/>
      <c r="F18" s="59">
        <v>12500000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12500000</v>
      </c>
      <c r="Y18" s="59">
        <v>-12500000</v>
      </c>
      <c r="Z18" s="61">
        <v>-100</v>
      </c>
      <c r="AA18" s="62">
        <v>12500000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6700000</v>
      </c>
      <c r="D20" s="340"/>
      <c r="E20" s="60">
        <v>15750000</v>
      </c>
      <c r="F20" s="59">
        <v>23500000</v>
      </c>
      <c r="G20" s="59">
        <v>3044303</v>
      </c>
      <c r="H20" s="60">
        <v>900478</v>
      </c>
      <c r="I20" s="60">
        <v>3225590</v>
      </c>
      <c r="J20" s="59">
        <v>7170371</v>
      </c>
      <c r="K20" s="59">
        <v>5464523</v>
      </c>
      <c r="L20" s="60">
        <v>989801</v>
      </c>
      <c r="M20" s="60">
        <v>4076586</v>
      </c>
      <c r="N20" s="59">
        <v>10530910</v>
      </c>
      <c r="O20" s="59">
        <v>1925497</v>
      </c>
      <c r="P20" s="60">
        <v>1308725</v>
      </c>
      <c r="Q20" s="60">
        <v>2211954</v>
      </c>
      <c r="R20" s="59">
        <v>5446176</v>
      </c>
      <c r="S20" s="59">
        <v>5440805</v>
      </c>
      <c r="T20" s="60">
        <v>1001566</v>
      </c>
      <c r="U20" s="60">
        <v>13460499</v>
      </c>
      <c r="V20" s="59">
        <v>19902870</v>
      </c>
      <c r="W20" s="59">
        <v>43050327</v>
      </c>
      <c r="X20" s="60">
        <v>23500000</v>
      </c>
      <c r="Y20" s="59">
        <v>19550327</v>
      </c>
      <c r="Z20" s="61">
        <v>83.19</v>
      </c>
      <c r="AA20" s="62">
        <v>23500000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24972850</v>
      </c>
      <c r="D22" s="344">
        <f t="shared" si="6"/>
        <v>0</v>
      </c>
      <c r="E22" s="343">
        <f t="shared" si="6"/>
        <v>0</v>
      </c>
      <c r="F22" s="345">
        <f t="shared" si="6"/>
        <v>97836621</v>
      </c>
      <c r="G22" s="345">
        <f t="shared" si="6"/>
        <v>0</v>
      </c>
      <c r="H22" s="343">
        <f t="shared" si="6"/>
        <v>750000</v>
      </c>
      <c r="I22" s="343">
        <f t="shared" si="6"/>
        <v>0</v>
      </c>
      <c r="J22" s="345">
        <f t="shared" si="6"/>
        <v>750000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32455</v>
      </c>
      <c r="Q22" s="343">
        <f t="shared" si="6"/>
        <v>2134964</v>
      </c>
      <c r="R22" s="345">
        <f t="shared" si="6"/>
        <v>2167419</v>
      </c>
      <c r="S22" s="345">
        <f t="shared" si="6"/>
        <v>2697613</v>
      </c>
      <c r="T22" s="343">
        <f t="shared" si="6"/>
        <v>8011797</v>
      </c>
      <c r="U22" s="343">
        <f t="shared" si="6"/>
        <v>27901301</v>
      </c>
      <c r="V22" s="345">
        <f t="shared" si="6"/>
        <v>38610711</v>
      </c>
      <c r="W22" s="345">
        <f t="shared" si="6"/>
        <v>41528130</v>
      </c>
      <c r="X22" s="343">
        <f t="shared" si="6"/>
        <v>97836621</v>
      </c>
      <c r="Y22" s="345">
        <f t="shared" si="6"/>
        <v>-56308491</v>
      </c>
      <c r="Z22" s="336">
        <f>+IF(X22&lt;&gt;0,+(Y22/X22)*100,0)</f>
        <v>-57.5535933523297</v>
      </c>
      <c r="AA22" s="350">
        <f>SUM(AA23:AA32)</f>
        <v>97836621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15552714</v>
      </c>
      <c r="D24" s="340"/>
      <c r="E24" s="60"/>
      <c r="F24" s="59">
        <v>30500000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7319846</v>
      </c>
      <c r="U24" s="60">
        <v>14644565</v>
      </c>
      <c r="V24" s="59">
        <v>21964411</v>
      </c>
      <c r="W24" s="59">
        <v>21964411</v>
      </c>
      <c r="X24" s="60">
        <v>30500000</v>
      </c>
      <c r="Y24" s="59">
        <v>-8535589</v>
      </c>
      <c r="Z24" s="61">
        <v>-27.99</v>
      </c>
      <c r="AA24" s="62">
        <v>30500000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>
        <v>2451578</v>
      </c>
      <c r="V25" s="59">
        <v>2451578</v>
      </c>
      <c r="W25" s="59">
        <v>2451578</v>
      </c>
      <c r="X25" s="60"/>
      <c r="Y25" s="59">
        <v>2451578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>
        <v>4000000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4000000</v>
      </c>
      <c r="Y27" s="59">
        <v>-4000000</v>
      </c>
      <c r="Z27" s="61">
        <v>-100</v>
      </c>
      <c r="AA27" s="62">
        <v>4000000</v>
      </c>
    </row>
    <row r="28" spans="1:27" ht="12.75">
      <c r="A28" s="361" t="s">
        <v>243</v>
      </c>
      <c r="B28" s="147"/>
      <c r="C28" s="275">
        <v>749687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>
        <v>3658740</v>
      </c>
      <c r="D30" s="340"/>
      <c r="E30" s="60"/>
      <c r="F30" s="59">
        <v>25936621</v>
      </c>
      <c r="G30" s="59"/>
      <c r="H30" s="60">
        <v>750000</v>
      </c>
      <c r="I30" s="60"/>
      <c r="J30" s="59">
        <v>750000</v>
      </c>
      <c r="K30" s="59"/>
      <c r="L30" s="60"/>
      <c r="M30" s="60"/>
      <c r="N30" s="59"/>
      <c r="O30" s="59"/>
      <c r="P30" s="60"/>
      <c r="Q30" s="60">
        <v>1429621</v>
      </c>
      <c r="R30" s="59">
        <v>1429621</v>
      </c>
      <c r="S30" s="59"/>
      <c r="T30" s="60">
        <v>188266</v>
      </c>
      <c r="U30" s="60">
        <v>209836</v>
      </c>
      <c r="V30" s="59">
        <v>398102</v>
      </c>
      <c r="W30" s="59">
        <v>2577723</v>
      </c>
      <c r="X30" s="60">
        <v>25936621</v>
      </c>
      <c r="Y30" s="59">
        <v>-23358898</v>
      </c>
      <c r="Z30" s="61">
        <v>-90.06</v>
      </c>
      <c r="AA30" s="62">
        <v>25936621</v>
      </c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5011709</v>
      </c>
      <c r="D32" s="340"/>
      <c r="E32" s="60"/>
      <c r="F32" s="59">
        <v>37400000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32455</v>
      </c>
      <c r="Q32" s="60">
        <v>705343</v>
      </c>
      <c r="R32" s="59">
        <v>737798</v>
      </c>
      <c r="S32" s="59">
        <v>2697613</v>
      </c>
      <c r="T32" s="60">
        <v>503685</v>
      </c>
      <c r="U32" s="60">
        <v>10595322</v>
      </c>
      <c r="V32" s="59">
        <v>13796620</v>
      </c>
      <c r="W32" s="59">
        <v>14534418</v>
      </c>
      <c r="X32" s="60">
        <v>37400000</v>
      </c>
      <c r="Y32" s="59">
        <v>-22865582</v>
      </c>
      <c r="Z32" s="61">
        <v>-61.14</v>
      </c>
      <c r="AA32" s="62">
        <v>37400000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418984821</v>
      </c>
      <c r="D37" s="344">
        <f aca="true" t="shared" si="8" ref="D37:AA37">+D38</f>
        <v>0</v>
      </c>
      <c r="E37" s="343">
        <f t="shared" si="8"/>
        <v>491468469</v>
      </c>
      <c r="F37" s="345">
        <f t="shared" si="8"/>
        <v>4500000</v>
      </c>
      <c r="G37" s="345">
        <f t="shared" si="8"/>
        <v>7691334</v>
      </c>
      <c r="H37" s="343">
        <f t="shared" si="8"/>
        <v>-7691334</v>
      </c>
      <c r="I37" s="343">
        <f t="shared" si="8"/>
        <v>14845571</v>
      </c>
      <c r="J37" s="345">
        <f t="shared" si="8"/>
        <v>14845571</v>
      </c>
      <c r="K37" s="345">
        <f t="shared" si="8"/>
        <v>38254373</v>
      </c>
      <c r="L37" s="343">
        <f t="shared" si="8"/>
        <v>26390356</v>
      </c>
      <c r="M37" s="343">
        <f t="shared" si="8"/>
        <v>39761729</v>
      </c>
      <c r="N37" s="345">
        <f t="shared" si="8"/>
        <v>104406458</v>
      </c>
      <c r="O37" s="345">
        <f t="shared" si="8"/>
        <v>386553</v>
      </c>
      <c r="P37" s="343">
        <f t="shared" si="8"/>
        <v>550970</v>
      </c>
      <c r="Q37" s="343">
        <f t="shared" si="8"/>
        <v>15816713</v>
      </c>
      <c r="R37" s="345">
        <f t="shared" si="8"/>
        <v>16754236</v>
      </c>
      <c r="S37" s="345">
        <f t="shared" si="8"/>
        <v>36431981</v>
      </c>
      <c r="T37" s="343">
        <f t="shared" si="8"/>
        <v>27647372</v>
      </c>
      <c r="U37" s="343">
        <f t="shared" si="8"/>
        <v>27622758</v>
      </c>
      <c r="V37" s="345">
        <f t="shared" si="8"/>
        <v>91702111</v>
      </c>
      <c r="W37" s="345">
        <f t="shared" si="8"/>
        <v>227708376</v>
      </c>
      <c r="X37" s="343">
        <f t="shared" si="8"/>
        <v>4500000</v>
      </c>
      <c r="Y37" s="345">
        <f t="shared" si="8"/>
        <v>223208376</v>
      </c>
      <c r="Z37" s="336">
        <f>+IF(X37&lt;&gt;0,+(Y37/X37)*100,0)</f>
        <v>4960.186133333334</v>
      </c>
      <c r="AA37" s="350">
        <f t="shared" si="8"/>
        <v>4500000</v>
      </c>
    </row>
    <row r="38" spans="1:27" ht="12.75">
      <c r="A38" s="361" t="s">
        <v>214</v>
      </c>
      <c r="B38" s="142"/>
      <c r="C38" s="60">
        <v>418984821</v>
      </c>
      <c r="D38" s="340"/>
      <c r="E38" s="60">
        <v>491468469</v>
      </c>
      <c r="F38" s="59">
        <v>4500000</v>
      </c>
      <c r="G38" s="59">
        <v>7691334</v>
      </c>
      <c r="H38" s="60">
        <v>-7691334</v>
      </c>
      <c r="I38" s="60">
        <v>14845571</v>
      </c>
      <c r="J38" s="59">
        <v>14845571</v>
      </c>
      <c r="K38" s="59">
        <v>38254373</v>
      </c>
      <c r="L38" s="60">
        <v>26390356</v>
      </c>
      <c r="M38" s="60">
        <v>39761729</v>
      </c>
      <c r="N38" s="59">
        <v>104406458</v>
      </c>
      <c r="O38" s="59">
        <v>386553</v>
      </c>
      <c r="P38" s="60">
        <v>550970</v>
      </c>
      <c r="Q38" s="60">
        <v>15816713</v>
      </c>
      <c r="R38" s="59">
        <v>16754236</v>
      </c>
      <c r="S38" s="59">
        <v>36431981</v>
      </c>
      <c r="T38" s="60">
        <v>27647372</v>
      </c>
      <c r="U38" s="60">
        <v>27622758</v>
      </c>
      <c r="V38" s="59">
        <v>91702111</v>
      </c>
      <c r="W38" s="59">
        <v>227708376</v>
      </c>
      <c r="X38" s="60">
        <v>4500000</v>
      </c>
      <c r="Y38" s="59">
        <v>223208376</v>
      </c>
      <c r="Z38" s="61">
        <v>4960.19</v>
      </c>
      <c r="AA38" s="62">
        <v>4500000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15311613</v>
      </c>
      <c r="D40" s="344">
        <f t="shared" si="9"/>
        <v>0</v>
      </c>
      <c r="E40" s="343">
        <f t="shared" si="9"/>
        <v>6500000</v>
      </c>
      <c r="F40" s="345">
        <f t="shared" si="9"/>
        <v>188535079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32659</v>
      </c>
      <c r="L40" s="343">
        <f t="shared" si="9"/>
        <v>29539</v>
      </c>
      <c r="M40" s="343">
        <f t="shared" si="9"/>
        <v>356063</v>
      </c>
      <c r="N40" s="345">
        <f t="shared" si="9"/>
        <v>418261</v>
      </c>
      <c r="O40" s="345">
        <f t="shared" si="9"/>
        <v>199076</v>
      </c>
      <c r="P40" s="343">
        <f t="shared" si="9"/>
        <v>3449677</v>
      </c>
      <c r="Q40" s="343">
        <f t="shared" si="9"/>
        <v>4700520</v>
      </c>
      <c r="R40" s="345">
        <f t="shared" si="9"/>
        <v>8349273</v>
      </c>
      <c r="S40" s="345">
        <f t="shared" si="9"/>
        <v>2656265</v>
      </c>
      <c r="T40" s="343">
        <f t="shared" si="9"/>
        <v>20939066</v>
      </c>
      <c r="U40" s="343">
        <f t="shared" si="9"/>
        <v>139033067</v>
      </c>
      <c r="V40" s="345">
        <f t="shared" si="9"/>
        <v>162628398</v>
      </c>
      <c r="W40" s="345">
        <f t="shared" si="9"/>
        <v>171395932</v>
      </c>
      <c r="X40" s="343">
        <f t="shared" si="9"/>
        <v>188535079</v>
      </c>
      <c r="Y40" s="345">
        <f t="shared" si="9"/>
        <v>-17139147</v>
      </c>
      <c r="Z40" s="336">
        <f>+IF(X40&lt;&gt;0,+(Y40/X40)*100,0)</f>
        <v>-9.090693939242998</v>
      </c>
      <c r="AA40" s="350">
        <f>SUM(AA41:AA49)</f>
        <v>188535079</v>
      </c>
    </row>
    <row r="41" spans="1:27" ht="12.75">
      <c r="A41" s="361" t="s">
        <v>249</v>
      </c>
      <c r="B41" s="142"/>
      <c r="C41" s="362"/>
      <c r="D41" s="363"/>
      <c r="E41" s="362"/>
      <c r="F41" s="364">
        <v>110373444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8690508</v>
      </c>
      <c r="U41" s="362">
        <v>93797711</v>
      </c>
      <c r="V41" s="364">
        <v>102488219</v>
      </c>
      <c r="W41" s="364">
        <v>102488219</v>
      </c>
      <c r="X41" s="362">
        <v>110373444</v>
      </c>
      <c r="Y41" s="364">
        <v>-7885225</v>
      </c>
      <c r="Z41" s="365">
        <v>-7.14</v>
      </c>
      <c r="AA41" s="366">
        <v>110373444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>
        <v>45000000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45000000</v>
      </c>
      <c r="Y43" s="370">
        <v>-45000000</v>
      </c>
      <c r="Z43" s="371">
        <v>-100</v>
      </c>
      <c r="AA43" s="303">
        <v>45000000</v>
      </c>
    </row>
    <row r="44" spans="1:27" ht="12.75">
      <c r="A44" s="361" t="s">
        <v>252</v>
      </c>
      <c r="B44" s="136"/>
      <c r="C44" s="60">
        <v>5339170</v>
      </c>
      <c r="D44" s="368"/>
      <c r="E44" s="54"/>
      <c r="F44" s="53">
        <v>1661635</v>
      </c>
      <c r="G44" s="53"/>
      <c r="H44" s="54"/>
      <c r="I44" s="54"/>
      <c r="J44" s="53"/>
      <c r="K44" s="53">
        <v>32659</v>
      </c>
      <c r="L44" s="54">
        <v>29539</v>
      </c>
      <c r="M44" s="54">
        <v>130192</v>
      </c>
      <c r="N44" s="53">
        <v>192390</v>
      </c>
      <c r="O44" s="53">
        <v>199076</v>
      </c>
      <c r="P44" s="54">
        <v>2998400</v>
      </c>
      <c r="Q44" s="54">
        <v>4700520</v>
      </c>
      <c r="R44" s="53">
        <v>7897996</v>
      </c>
      <c r="S44" s="53">
        <v>1641543</v>
      </c>
      <c r="T44" s="54">
        <v>9225230</v>
      </c>
      <c r="U44" s="54">
        <v>20349880</v>
      </c>
      <c r="V44" s="53">
        <v>31216653</v>
      </c>
      <c r="W44" s="53">
        <v>39307039</v>
      </c>
      <c r="X44" s="54">
        <v>1661635</v>
      </c>
      <c r="Y44" s="53">
        <v>37645404</v>
      </c>
      <c r="Z44" s="94">
        <v>2265.56</v>
      </c>
      <c r="AA44" s="95">
        <v>1661635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>
        <v>11500000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11500000</v>
      </c>
      <c r="Y46" s="53">
        <v>-11500000</v>
      </c>
      <c r="Z46" s="94">
        <v>-100</v>
      </c>
      <c r="AA46" s="95">
        <v>11500000</v>
      </c>
    </row>
    <row r="47" spans="1:27" ht="12.75">
      <c r="A47" s="361" t="s">
        <v>255</v>
      </c>
      <c r="B47" s="136"/>
      <c r="C47" s="60"/>
      <c r="D47" s="368"/>
      <c r="E47" s="54"/>
      <c r="F47" s="53">
        <v>20000000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11965366</v>
      </c>
      <c r="V47" s="53">
        <v>11965366</v>
      </c>
      <c r="W47" s="53">
        <v>11965366</v>
      </c>
      <c r="X47" s="54">
        <v>20000000</v>
      </c>
      <c r="Y47" s="53">
        <v>-8034634</v>
      </c>
      <c r="Z47" s="94">
        <v>-40.17</v>
      </c>
      <c r="AA47" s="95">
        <v>20000000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9972443</v>
      </c>
      <c r="D49" s="368"/>
      <c r="E49" s="54">
        <v>6500000</v>
      </c>
      <c r="F49" s="53"/>
      <c r="G49" s="53"/>
      <c r="H49" s="54"/>
      <c r="I49" s="54"/>
      <c r="J49" s="53"/>
      <c r="K49" s="53"/>
      <c r="L49" s="54"/>
      <c r="M49" s="54">
        <v>225871</v>
      </c>
      <c r="N49" s="53">
        <v>225871</v>
      </c>
      <c r="O49" s="53"/>
      <c r="P49" s="54">
        <v>451277</v>
      </c>
      <c r="Q49" s="54"/>
      <c r="R49" s="53">
        <v>451277</v>
      </c>
      <c r="S49" s="53">
        <v>1014722</v>
      </c>
      <c r="T49" s="54">
        <v>3023328</v>
      </c>
      <c r="U49" s="54">
        <v>12920110</v>
      </c>
      <c r="V49" s="53">
        <v>16958160</v>
      </c>
      <c r="W49" s="53">
        <v>17635308</v>
      </c>
      <c r="X49" s="54"/>
      <c r="Y49" s="53">
        <v>17635308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14000000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14000000</v>
      </c>
      <c r="Y54" s="345">
        <f t="shared" si="12"/>
        <v>-14000000</v>
      </c>
      <c r="Z54" s="336">
        <f>+IF(X54&lt;&gt;0,+(Y54/X54)*100,0)</f>
        <v>-100</v>
      </c>
      <c r="AA54" s="350">
        <f t="shared" si="12"/>
        <v>14000000</v>
      </c>
    </row>
    <row r="55" spans="1:27" ht="12.75">
      <c r="A55" s="361" t="s">
        <v>258</v>
      </c>
      <c r="B55" s="142"/>
      <c r="C55" s="60"/>
      <c r="D55" s="340"/>
      <c r="E55" s="60"/>
      <c r="F55" s="59">
        <v>14000000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14000000</v>
      </c>
      <c r="Y55" s="59">
        <v>-14000000</v>
      </c>
      <c r="Z55" s="61">
        <v>-100</v>
      </c>
      <c r="AA55" s="62">
        <v>14000000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1387268719</v>
      </c>
      <c r="D60" s="346">
        <f t="shared" si="14"/>
        <v>0</v>
      </c>
      <c r="E60" s="219">
        <f t="shared" si="14"/>
        <v>811718469</v>
      </c>
      <c r="F60" s="264">
        <f t="shared" si="14"/>
        <v>1207796531</v>
      </c>
      <c r="G60" s="264">
        <f t="shared" si="14"/>
        <v>16191168</v>
      </c>
      <c r="H60" s="219">
        <f t="shared" si="14"/>
        <v>-11693212</v>
      </c>
      <c r="I60" s="219">
        <f t="shared" si="14"/>
        <v>45270710</v>
      </c>
      <c r="J60" s="264">
        <f t="shared" si="14"/>
        <v>49768666</v>
      </c>
      <c r="K60" s="264">
        <f t="shared" si="14"/>
        <v>102822073</v>
      </c>
      <c r="L60" s="219">
        <f t="shared" si="14"/>
        <v>80381452</v>
      </c>
      <c r="M60" s="219">
        <f t="shared" si="14"/>
        <v>78483643</v>
      </c>
      <c r="N60" s="264">
        <f t="shared" si="14"/>
        <v>261687168</v>
      </c>
      <c r="O60" s="264">
        <f t="shared" si="14"/>
        <v>5196615</v>
      </c>
      <c r="P60" s="219">
        <f t="shared" si="14"/>
        <v>110265745</v>
      </c>
      <c r="Q60" s="219">
        <f t="shared" si="14"/>
        <v>81389507</v>
      </c>
      <c r="R60" s="264">
        <f t="shared" si="14"/>
        <v>196851867</v>
      </c>
      <c r="S60" s="264">
        <f t="shared" si="14"/>
        <v>119710719</v>
      </c>
      <c r="T60" s="219">
        <f t="shared" si="14"/>
        <v>142810437</v>
      </c>
      <c r="U60" s="219">
        <f t="shared" si="14"/>
        <v>392785386</v>
      </c>
      <c r="V60" s="264">
        <f t="shared" si="14"/>
        <v>655306542</v>
      </c>
      <c r="W60" s="264">
        <f t="shared" si="14"/>
        <v>1163614243</v>
      </c>
      <c r="X60" s="219">
        <f t="shared" si="14"/>
        <v>1207796531</v>
      </c>
      <c r="Y60" s="264">
        <f t="shared" si="14"/>
        <v>-44182288</v>
      </c>
      <c r="Z60" s="337">
        <f>+IF(X60&lt;&gt;0,+(Y60/X60)*100,0)</f>
        <v>-3.6580903211751314</v>
      </c>
      <c r="AA60" s="232">
        <f>+AA57+AA54+AA51+AA40+AA37+AA34+AA22+AA5</f>
        <v>1207796531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2019-08-08T11:31:08Z</dcterms:created>
  <dcterms:modified xsi:type="dcterms:W3CDTF">2019-08-08T11:31:13Z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