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<sst xmlns="http://schemas.openxmlformats.org/spreadsheetml/2006/main" count="859" uniqueCount="304">
  <si>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Moqhaka(FS201)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</si>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</sst>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58953722</v>
      </c>
      <c r="C5" s="19">
        <v>0</v>
      </c>
      <c r="D5" s="59">
        <v>70608063</v>
      </c>
      <c r="E5" s="60">
        <v>64340287</v>
      </c>
      <c r="F5" s="60">
        <v>10735411</v>
      </c>
      <c r="G5" s="60">
        <v>5149532</v>
      </c>
      <c r="H5" s="60">
        <v>4779845</v>
      </c>
      <c r="I5" s="60">
        <v>20664788</v>
      </c>
      <c r="J5" s="60">
        <v>4811672</v>
      </c>
      <c r="K5" s="60">
        <v>4834485</v>
      </c>
      <c r="L5" s="60">
        <v>4832155</v>
      </c>
      <c r="M5" s="60">
        <v>14478312</v>
      </c>
      <c r="N5" s="60">
        <v>4805257</v>
      </c>
      <c r="O5" s="60">
        <v>4839208</v>
      </c>
      <c r="P5" s="60">
        <v>4817822</v>
      </c>
      <c r="Q5" s="60">
        <v>14462287</v>
      </c>
      <c r="R5" s="60">
        <v>4835492</v>
      </c>
      <c r="S5" s="60">
        <v>4819248</v>
      </c>
      <c r="T5" s="60">
        <v>4836282</v>
      </c>
      <c r="U5" s="60">
        <v>14491022</v>
      </c>
      <c r="V5" s="60">
        <v>64096409</v>
      </c>
      <c r="W5" s="60">
        <v>70608060</v>
      </c>
      <c r="X5" s="60">
        <v>-6511651</v>
      </c>
      <c r="Y5" s="61">
        <v>-9.22</v>
      </c>
      <c r="Z5" s="62">
        <v>64340287</v>
      </c>
    </row>
    <row r="6" spans="1:26" ht="12.75">
      <c r="A6" s="58" t="s">
        <v>32</v>
      </c>
      <c r="B6" s="19">
        <v>391833339</v>
      </c>
      <c r="C6" s="19">
        <v>0</v>
      </c>
      <c r="D6" s="59">
        <v>501278974</v>
      </c>
      <c r="E6" s="60">
        <v>504851117</v>
      </c>
      <c r="F6" s="60">
        <v>36857120</v>
      </c>
      <c r="G6" s="60">
        <v>36936846</v>
      </c>
      <c r="H6" s="60">
        <v>39908073</v>
      </c>
      <c r="I6" s="60">
        <v>113702039</v>
      </c>
      <c r="J6" s="60">
        <v>31440921</v>
      </c>
      <c r="K6" s="60">
        <v>36711716</v>
      </c>
      <c r="L6" s="60">
        <v>31208632</v>
      </c>
      <c r="M6" s="60">
        <v>99361269</v>
      </c>
      <c r="N6" s="60">
        <v>35742412</v>
      </c>
      <c r="O6" s="60">
        <v>38287950</v>
      </c>
      <c r="P6" s="60">
        <v>30871426</v>
      </c>
      <c r="Q6" s="60">
        <v>104901788</v>
      </c>
      <c r="R6" s="60">
        <v>32304962</v>
      </c>
      <c r="S6" s="60">
        <v>33920114</v>
      </c>
      <c r="T6" s="60">
        <v>33300137</v>
      </c>
      <c r="U6" s="60">
        <v>99525213</v>
      </c>
      <c r="V6" s="60">
        <v>417490309</v>
      </c>
      <c r="W6" s="60">
        <v>501279024</v>
      </c>
      <c r="X6" s="60">
        <v>-83788715</v>
      </c>
      <c r="Y6" s="61">
        <v>-16.71</v>
      </c>
      <c r="Z6" s="62">
        <v>504851117</v>
      </c>
    </row>
    <row r="7" spans="1:26" ht="12.75">
      <c r="A7" s="58" t="s">
        <v>33</v>
      </c>
      <c r="B7" s="19">
        <v>1583081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0</v>
      </c>
    </row>
    <row r="8" spans="1:26" ht="12.75">
      <c r="A8" s="58" t="s">
        <v>34</v>
      </c>
      <c r="B8" s="19">
        <v>168237000</v>
      </c>
      <c r="C8" s="19">
        <v>0</v>
      </c>
      <c r="D8" s="59">
        <v>188893240</v>
      </c>
      <c r="E8" s="60">
        <v>229303240</v>
      </c>
      <c r="F8" s="60">
        <v>77143000</v>
      </c>
      <c r="G8" s="60">
        <v>0</v>
      </c>
      <c r="H8" s="60">
        <v>0</v>
      </c>
      <c r="I8" s="60">
        <v>77143000</v>
      </c>
      <c r="J8" s="60">
        <v>0</v>
      </c>
      <c r="K8" s="60">
        <v>0</v>
      </c>
      <c r="L8" s="60">
        <v>61715000</v>
      </c>
      <c r="M8" s="60">
        <v>61715000</v>
      </c>
      <c r="N8" s="60">
        <v>0</v>
      </c>
      <c r="O8" s="60">
        <v>0</v>
      </c>
      <c r="P8" s="60">
        <v>46286000</v>
      </c>
      <c r="Q8" s="60">
        <v>46286000</v>
      </c>
      <c r="R8" s="60">
        <v>0</v>
      </c>
      <c r="S8" s="60">
        <v>0</v>
      </c>
      <c r="T8" s="60">
        <v>0</v>
      </c>
      <c r="U8" s="60">
        <v>0</v>
      </c>
      <c r="V8" s="60">
        <v>185144000</v>
      </c>
      <c r="W8" s="60">
        <v>188893238</v>
      </c>
      <c r="X8" s="60">
        <v>-3749238</v>
      </c>
      <c r="Y8" s="61">
        <v>-1.98</v>
      </c>
      <c r="Z8" s="62">
        <v>229303240</v>
      </c>
    </row>
    <row r="9" spans="1:26" ht="12.75">
      <c r="A9" s="58" t="s">
        <v>35</v>
      </c>
      <c r="B9" s="19">
        <v>62187594</v>
      </c>
      <c r="C9" s="19">
        <v>0</v>
      </c>
      <c r="D9" s="59">
        <v>46385910</v>
      </c>
      <c r="E9" s="60">
        <v>48788907</v>
      </c>
      <c r="F9" s="60">
        <v>2974634</v>
      </c>
      <c r="G9" s="60">
        <v>3877801</v>
      </c>
      <c r="H9" s="60">
        <v>3422323</v>
      </c>
      <c r="I9" s="60">
        <v>10274758</v>
      </c>
      <c r="J9" s="60">
        <v>2918206</v>
      </c>
      <c r="K9" s="60">
        <v>5145610</v>
      </c>
      <c r="L9" s="60">
        <v>2445033</v>
      </c>
      <c r="M9" s="60">
        <v>10508849</v>
      </c>
      <c r="N9" s="60">
        <v>4222998</v>
      </c>
      <c r="O9" s="60">
        <v>3692434</v>
      </c>
      <c r="P9" s="60">
        <v>3128555</v>
      </c>
      <c r="Q9" s="60">
        <v>11043987</v>
      </c>
      <c r="R9" s="60">
        <v>4542314</v>
      </c>
      <c r="S9" s="60">
        <v>7840386</v>
      </c>
      <c r="T9" s="60">
        <v>4417922</v>
      </c>
      <c r="U9" s="60">
        <v>16800622</v>
      </c>
      <c r="V9" s="60">
        <v>48628216</v>
      </c>
      <c r="W9" s="60">
        <v>46385857</v>
      </c>
      <c r="X9" s="60">
        <v>2242359</v>
      </c>
      <c r="Y9" s="61">
        <v>4.83</v>
      </c>
      <c r="Z9" s="62">
        <v>48788907</v>
      </c>
    </row>
    <row r="10" spans="1:26" ht="22.5">
      <c r="A10" s="63" t="s">
        <v>279</v>
      </c>
      <c r="B10" s="64">
        <f>SUM(B5:B9)</f>
        <v>682794736</v>
      </c>
      <c r="C10" s="64">
        <f>SUM(C5:C9)</f>
        <v>0</v>
      </c>
      <c r="D10" s="65">
        <f aca="true" t="shared" si="0" ref="D10:Z10">SUM(D5:D9)</f>
        <v>807166187</v>
      </c>
      <c r="E10" s="66">
        <f t="shared" si="0"/>
        <v>847283551</v>
      </c>
      <c r="F10" s="66">
        <f t="shared" si="0"/>
        <v>127710165</v>
      </c>
      <c r="G10" s="66">
        <f t="shared" si="0"/>
        <v>45964179</v>
      </c>
      <c r="H10" s="66">
        <f t="shared" si="0"/>
        <v>48110241</v>
      </c>
      <c r="I10" s="66">
        <f t="shared" si="0"/>
        <v>221784585</v>
      </c>
      <c r="J10" s="66">
        <f t="shared" si="0"/>
        <v>39170799</v>
      </c>
      <c r="K10" s="66">
        <f t="shared" si="0"/>
        <v>46691811</v>
      </c>
      <c r="L10" s="66">
        <f t="shared" si="0"/>
        <v>100200820</v>
      </c>
      <c r="M10" s="66">
        <f t="shared" si="0"/>
        <v>186063430</v>
      </c>
      <c r="N10" s="66">
        <f t="shared" si="0"/>
        <v>44770667</v>
      </c>
      <c r="O10" s="66">
        <f t="shared" si="0"/>
        <v>46819592</v>
      </c>
      <c r="P10" s="66">
        <f t="shared" si="0"/>
        <v>85103803</v>
      </c>
      <c r="Q10" s="66">
        <f t="shared" si="0"/>
        <v>176694062</v>
      </c>
      <c r="R10" s="66">
        <f t="shared" si="0"/>
        <v>41682768</v>
      </c>
      <c r="S10" s="66">
        <f t="shared" si="0"/>
        <v>46579748</v>
      </c>
      <c r="T10" s="66">
        <f t="shared" si="0"/>
        <v>42554341</v>
      </c>
      <c r="U10" s="66">
        <f t="shared" si="0"/>
        <v>130816857</v>
      </c>
      <c r="V10" s="66">
        <f t="shared" si="0"/>
        <v>715358934</v>
      </c>
      <c r="W10" s="66">
        <f t="shared" si="0"/>
        <v>807166179</v>
      </c>
      <c r="X10" s="66">
        <f t="shared" si="0"/>
        <v>-91807245</v>
      </c>
      <c r="Y10" s="67">
        <f>+IF(W10&lt;&gt;0,(X10/W10)*100,0)</f>
        <v>-11.37402029328585</v>
      </c>
      <c r="Z10" s="68">
        <f t="shared" si="0"/>
        <v>847283551</v>
      </c>
    </row>
    <row r="11" spans="1:26" ht="12.75">
      <c r="A11" s="58" t="s">
        <v>37</v>
      </c>
      <c r="B11" s="19">
        <v>244795860</v>
      </c>
      <c r="C11" s="19">
        <v>0</v>
      </c>
      <c r="D11" s="59">
        <v>267548781</v>
      </c>
      <c r="E11" s="60">
        <v>258885933</v>
      </c>
      <c r="F11" s="60">
        <v>21327805</v>
      </c>
      <c r="G11" s="60">
        <v>22315150</v>
      </c>
      <c r="H11" s="60">
        <v>11632</v>
      </c>
      <c r="I11" s="60">
        <v>43654587</v>
      </c>
      <c r="J11" s="60">
        <v>42989379</v>
      </c>
      <c r="K11" s="60">
        <v>23137522</v>
      </c>
      <c r="L11" s="60">
        <v>46084685</v>
      </c>
      <c r="M11" s="60">
        <v>112211586</v>
      </c>
      <c r="N11" s="60">
        <v>21417015</v>
      </c>
      <c r="O11" s="60">
        <v>-1340167</v>
      </c>
      <c r="P11" s="60">
        <v>21472374</v>
      </c>
      <c r="Q11" s="60">
        <v>41549222</v>
      </c>
      <c r="R11" s="60">
        <v>20675604</v>
      </c>
      <c r="S11" s="60">
        <v>22743185</v>
      </c>
      <c r="T11" s="60">
        <v>22228343</v>
      </c>
      <c r="U11" s="60">
        <v>65647132</v>
      </c>
      <c r="V11" s="60">
        <v>263062527</v>
      </c>
      <c r="W11" s="60">
        <v>267548785</v>
      </c>
      <c r="X11" s="60">
        <v>-4486258</v>
      </c>
      <c r="Y11" s="61">
        <v>-1.68</v>
      </c>
      <c r="Z11" s="62">
        <v>258885933</v>
      </c>
    </row>
    <row r="12" spans="1:26" ht="12.75">
      <c r="A12" s="58" t="s">
        <v>38</v>
      </c>
      <c r="B12" s="19">
        <v>19257695</v>
      </c>
      <c r="C12" s="19">
        <v>0</v>
      </c>
      <c r="D12" s="59">
        <v>18192324</v>
      </c>
      <c r="E12" s="60">
        <v>18378165</v>
      </c>
      <c r="F12" s="60">
        <v>1585776</v>
      </c>
      <c r="G12" s="60">
        <v>1616980</v>
      </c>
      <c r="H12" s="60">
        <v>13769</v>
      </c>
      <c r="I12" s="60">
        <v>3216525</v>
      </c>
      <c r="J12" s="60">
        <v>3062110</v>
      </c>
      <c r="K12" s="60">
        <v>1603072</v>
      </c>
      <c r="L12" s="60">
        <v>1578451</v>
      </c>
      <c r="M12" s="60">
        <v>6243633</v>
      </c>
      <c r="N12" s="60">
        <v>2128624</v>
      </c>
      <c r="O12" s="60">
        <v>1640057</v>
      </c>
      <c r="P12" s="60">
        <v>1635093</v>
      </c>
      <c r="Q12" s="60">
        <v>5403774</v>
      </c>
      <c r="R12" s="60">
        <v>1619337</v>
      </c>
      <c r="S12" s="60">
        <v>1586597</v>
      </c>
      <c r="T12" s="60">
        <v>1562344</v>
      </c>
      <c r="U12" s="60">
        <v>4768278</v>
      </c>
      <c r="V12" s="60">
        <v>19632210</v>
      </c>
      <c r="W12" s="60">
        <v>18192324</v>
      </c>
      <c r="X12" s="60">
        <v>1439886</v>
      </c>
      <c r="Y12" s="61">
        <v>7.91</v>
      </c>
      <c r="Z12" s="62">
        <v>18378165</v>
      </c>
    </row>
    <row r="13" spans="1:26" ht="12.75">
      <c r="A13" s="58" t="s">
        <v>280</v>
      </c>
      <c r="B13" s="19">
        <v>113084616</v>
      </c>
      <c r="C13" s="19">
        <v>0</v>
      </c>
      <c r="D13" s="59">
        <v>32881142</v>
      </c>
      <c r="E13" s="60">
        <v>32907843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32881140</v>
      </c>
      <c r="X13" s="60">
        <v>-32881140</v>
      </c>
      <c r="Y13" s="61">
        <v>-100</v>
      </c>
      <c r="Z13" s="62">
        <v>32907843</v>
      </c>
    </row>
    <row r="14" spans="1:26" ht="12.75">
      <c r="A14" s="58" t="s">
        <v>40</v>
      </c>
      <c r="B14" s="19">
        <v>25171355</v>
      </c>
      <c r="C14" s="19">
        <v>0</v>
      </c>
      <c r="D14" s="59">
        <v>3140266</v>
      </c>
      <c r="E14" s="60">
        <v>3140266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3566</v>
      </c>
      <c r="L14" s="60">
        <v>3173</v>
      </c>
      <c r="M14" s="60">
        <v>6739</v>
      </c>
      <c r="N14" s="60">
        <v>0</v>
      </c>
      <c r="O14" s="60">
        <v>0</v>
      </c>
      <c r="P14" s="60">
        <v>2756</v>
      </c>
      <c r="Q14" s="60">
        <v>2756</v>
      </c>
      <c r="R14" s="60">
        <v>0</v>
      </c>
      <c r="S14" s="60">
        <v>3734634</v>
      </c>
      <c r="T14" s="60">
        <v>0</v>
      </c>
      <c r="U14" s="60">
        <v>3734634</v>
      </c>
      <c r="V14" s="60">
        <v>3744129</v>
      </c>
      <c r="W14" s="60">
        <v>3140268</v>
      </c>
      <c r="X14" s="60">
        <v>603861</v>
      </c>
      <c r="Y14" s="61">
        <v>19.23</v>
      </c>
      <c r="Z14" s="62">
        <v>3140266</v>
      </c>
    </row>
    <row r="15" spans="1:26" ht="12.75">
      <c r="A15" s="58" t="s">
        <v>41</v>
      </c>
      <c r="B15" s="19">
        <v>266297844</v>
      </c>
      <c r="C15" s="19">
        <v>0</v>
      </c>
      <c r="D15" s="59">
        <v>261942658</v>
      </c>
      <c r="E15" s="60">
        <v>261908514</v>
      </c>
      <c r="F15" s="60">
        <v>89428</v>
      </c>
      <c r="G15" s="60">
        <v>21796454</v>
      </c>
      <c r="H15" s="60">
        <v>625001</v>
      </c>
      <c r="I15" s="60">
        <v>22510883</v>
      </c>
      <c r="J15" s="60">
        <v>9739729</v>
      </c>
      <c r="K15" s="60">
        <v>8361457</v>
      </c>
      <c r="L15" s="60">
        <v>23251361</v>
      </c>
      <c r="M15" s="60">
        <v>41352547</v>
      </c>
      <c r="N15" s="60">
        <v>21985573</v>
      </c>
      <c r="O15" s="60">
        <v>1807432</v>
      </c>
      <c r="P15" s="60">
        <v>46465941</v>
      </c>
      <c r="Q15" s="60">
        <v>70258946</v>
      </c>
      <c r="R15" s="60">
        <v>702112</v>
      </c>
      <c r="S15" s="60">
        <v>62059915</v>
      </c>
      <c r="T15" s="60">
        <v>2429341</v>
      </c>
      <c r="U15" s="60">
        <v>65191368</v>
      </c>
      <c r="V15" s="60">
        <v>199313744</v>
      </c>
      <c r="W15" s="60">
        <v>261942660</v>
      </c>
      <c r="X15" s="60">
        <v>-62628916</v>
      </c>
      <c r="Y15" s="61">
        <v>-23.91</v>
      </c>
      <c r="Z15" s="62">
        <v>261908514</v>
      </c>
    </row>
    <row r="16" spans="1:26" ht="12.75">
      <c r="A16" s="69" t="s">
        <v>42</v>
      </c>
      <c r="B16" s="19">
        <v>3423388</v>
      </c>
      <c r="C16" s="19">
        <v>0</v>
      </c>
      <c r="D16" s="59">
        <v>0</v>
      </c>
      <c r="E16" s="60">
        <v>1000000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1000000</v>
      </c>
    </row>
    <row r="17" spans="1:26" ht="12.75">
      <c r="A17" s="58" t="s">
        <v>43</v>
      </c>
      <c r="B17" s="19">
        <v>204799890</v>
      </c>
      <c r="C17" s="19">
        <v>0</v>
      </c>
      <c r="D17" s="59">
        <v>206867844</v>
      </c>
      <c r="E17" s="60">
        <v>211077922</v>
      </c>
      <c r="F17" s="60">
        <v>5050367</v>
      </c>
      <c r="G17" s="60">
        <v>5778939</v>
      </c>
      <c r="H17" s="60">
        <v>6616346</v>
      </c>
      <c r="I17" s="60">
        <v>17445652</v>
      </c>
      <c r="J17" s="60">
        <v>6104798</v>
      </c>
      <c r="K17" s="60">
        <v>7737287</v>
      </c>
      <c r="L17" s="60">
        <v>6753107</v>
      </c>
      <c r="M17" s="60">
        <v>20595192</v>
      </c>
      <c r="N17" s="60">
        <v>10772809</v>
      </c>
      <c r="O17" s="60">
        <v>13313605</v>
      </c>
      <c r="P17" s="60">
        <v>7786010</v>
      </c>
      <c r="Q17" s="60">
        <v>31872424</v>
      </c>
      <c r="R17" s="60">
        <v>6362972</v>
      </c>
      <c r="S17" s="60">
        <v>16990526</v>
      </c>
      <c r="T17" s="60">
        <v>7079180</v>
      </c>
      <c r="U17" s="60">
        <v>30432678</v>
      </c>
      <c r="V17" s="60">
        <v>100345946</v>
      </c>
      <c r="W17" s="60">
        <v>206867843</v>
      </c>
      <c r="X17" s="60">
        <v>-106521897</v>
      </c>
      <c r="Y17" s="61">
        <v>-51.49</v>
      </c>
      <c r="Z17" s="62">
        <v>211077922</v>
      </c>
    </row>
    <row r="18" spans="1:26" ht="12.75">
      <c r="A18" s="70" t="s">
        <v>44</v>
      </c>
      <c r="B18" s="71">
        <f>SUM(B11:B17)</f>
        <v>876830648</v>
      </c>
      <c r="C18" s="71">
        <f>SUM(C11:C17)</f>
        <v>0</v>
      </c>
      <c r="D18" s="72">
        <f aca="true" t="shared" si="1" ref="D18:Z18">SUM(D11:D17)</f>
        <v>790573015</v>
      </c>
      <c r="E18" s="73">
        <f t="shared" si="1"/>
        <v>787298643</v>
      </c>
      <c r="F18" s="73">
        <f t="shared" si="1"/>
        <v>28053376</v>
      </c>
      <c r="G18" s="73">
        <f t="shared" si="1"/>
        <v>51507523</v>
      </c>
      <c r="H18" s="73">
        <f t="shared" si="1"/>
        <v>7266748</v>
      </c>
      <c r="I18" s="73">
        <f t="shared" si="1"/>
        <v>86827647</v>
      </c>
      <c r="J18" s="73">
        <f t="shared" si="1"/>
        <v>61896016</v>
      </c>
      <c r="K18" s="73">
        <f t="shared" si="1"/>
        <v>40842904</v>
      </c>
      <c r="L18" s="73">
        <f t="shared" si="1"/>
        <v>77670777</v>
      </c>
      <c r="M18" s="73">
        <f t="shared" si="1"/>
        <v>180409697</v>
      </c>
      <c r="N18" s="73">
        <f t="shared" si="1"/>
        <v>56304021</v>
      </c>
      <c r="O18" s="73">
        <f t="shared" si="1"/>
        <v>15420927</v>
      </c>
      <c r="P18" s="73">
        <f t="shared" si="1"/>
        <v>77362174</v>
      </c>
      <c r="Q18" s="73">
        <f t="shared" si="1"/>
        <v>149087122</v>
      </c>
      <c r="R18" s="73">
        <f t="shared" si="1"/>
        <v>29360025</v>
      </c>
      <c r="S18" s="73">
        <f t="shared" si="1"/>
        <v>107114857</v>
      </c>
      <c r="T18" s="73">
        <f t="shared" si="1"/>
        <v>33299208</v>
      </c>
      <c r="U18" s="73">
        <f t="shared" si="1"/>
        <v>169774090</v>
      </c>
      <c r="V18" s="73">
        <f t="shared" si="1"/>
        <v>586098556</v>
      </c>
      <c r="W18" s="73">
        <f t="shared" si="1"/>
        <v>790573020</v>
      </c>
      <c r="X18" s="73">
        <f t="shared" si="1"/>
        <v>-204474464</v>
      </c>
      <c r="Y18" s="67">
        <f>+IF(W18&lt;&gt;0,(X18/W18)*100,0)</f>
        <v>-25.864083244328274</v>
      </c>
      <c r="Z18" s="74">
        <f t="shared" si="1"/>
        <v>787298643</v>
      </c>
    </row>
    <row r="19" spans="1:26" ht="12.75">
      <c r="A19" s="70" t="s">
        <v>45</v>
      </c>
      <c r="B19" s="75">
        <f>+B10-B18</f>
        <v>-194035912</v>
      </c>
      <c r="C19" s="75">
        <f>+C10-C18</f>
        <v>0</v>
      </c>
      <c r="D19" s="76">
        <f aca="true" t="shared" si="2" ref="D19:Z19">+D10-D18</f>
        <v>16593172</v>
      </c>
      <c r="E19" s="77">
        <f t="shared" si="2"/>
        <v>59984908</v>
      </c>
      <c r="F19" s="77">
        <f t="shared" si="2"/>
        <v>99656789</v>
      </c>
      <c r="G19" s="77">
        <f t="shared" si="2"/>
        <v>-5543344</v>
      </c>
      <c r="H19" s="77">
        <f t="shared" si="2"/>
        <v>40843493</v>
      </c>
      <c r="I19" s="77">
        <f t="shared" si="2"/>
        <v>134956938</v>
      </c>
      <c r="J19" s="77">
        <f t="shared" si="2"/>
        <v>-22725217</v>
      </c>
      <c r="K19" s="77">
        <f t="shared" si="2"/>
        <v>5848907</v>
      </c>
      <c r="L19" s="77">
        <f t="shared" si="2"/>
        <v>22530043</v>
      </c>
      <c r="M19" s="77">
        <f t="shared" si="2"/>
        <v>5653733</v>
      </c>
      <c r="N19" s="77">
        <f t="shared" si="2"/>
        <v>-11533354</v>
      </c>
      <c r="O19" s="77">
        <f t="shared" si="2"/>
        <v>31398665</v>
      </c>
      <c r="P19" s="77">
        <f t="shared" si="2"/>
        <v>7741629</v>
      </c>
      <c r="Q19" s="77">
        <f t="shared" si="2"/>
        <v>27606940</v>
      </c>
      <c r="R19" s="77">
        <f t="shared" si="2"/>
        <v>12322743</v>
      </c>
      <c r="S19" s="77">
        <f t="shared" si="2"/>
        <v>-60535109</v>
      </c>
      <c r="T19" s="77">
        <f t="shared" si="2"/>
        <v>9255133</v>
      </c>
      <c r="U19" s="77">
        <f t="shared" si="2"/>
        <v>-38957233</v>
      </c>
      <c r="V19" s="77">
        <f t="shared" si="2"/>
        <v>129260378</v>
      </c>
      <c r="W19" s="77">
        <f>IF(E10=E18,0,W10-W18)</f>
        <v>16593159</v>
      </c>
      <c r="X19" s="77">
        <f t="shared" si="2"/>
        <v>112667219</v>
      </c>
      <c r="Y19" s="78">
        <f>+IF(W19&lt;&gt;0,(X19/W19)*100,0)</f>
        <v>678.9980075523896</v>
      </c>
      <c r="Z19" s="79">
        <f t="shared" si="2"/>
        <v>59984908</v>
      </c>
    </row>
    <row r="20" spans="1:26" ht="12.75">
      <c r="A20" s="58" t="s">
        <v>46</v>
      </c>
      <c r="B20" s="19">
        <v>73609000</v>
      </c>
      <c r="C20" s="19">
        <v>0</v>
      </c>
      <c r="D20" s="59">
        <v>49410000</v>
      </c>
      <c r="E20" s="60">
        <v>9994181</v>
      </c>
      <c r="F20" s="60">
        <v>0</v>
      </c>
      <c r="G20" s="60">
        <v>0</v>
      </c>
      <c r="H20" s="60">
        <v>-705</v>
      </c>
      <c r="I20" s="60">
        <v>-705</v>
      </c>
      <c r="J20" s="60">
        <v>0</v>
      </c>
      <c r="K20" s="60">
        <v>-605</v>
      </c>
      <c r="L20" s="60">
        <v>-1210</v>
      </c>
      <c r="M20" s="60">
        <v>-1815</v>
      </c>
      <c r="N20" s="60">
        <v>0</v>
      </c>
      <c r="O20" s="60">
        <v>815</v>
      </c>
      <c r="P20" s="60">
        <v>0</v>
      </c>
      <c r="Q20" s="60">
        <v>815</v>
      </c>
      <c r="R20" s="60">
        <v>-330</v>
      </c>
      <c r="S20" s="60">
        <v>-230</v>
      </c>
      <c r="T20" s="60">
        <v>1503851</v>
      </c>
      <c r="U20" s="60">
        <v>1503291</v>
      </c>
      <c r="V20" s="60">
        <v>1501586</v>
      </c>
      <c r="W20" s="60">
        <v>49410000</v>
      </c>
      <c r="X20" s="60">
        <v>-47908414</v>
      </c>
      <c r="Y20" s="61">
        <v>-96.96</v>
      </c>
      <c r="Z20" s="62">
        <v>9994181</v>
      </c>
    </row>
    <row r="21" spans="1:26" ht="12.75">
      <c r="A21" s="58" t="s">
        <v>281</v>
      </c>
      <c r="B21" s="80">
        <v>19104681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-5819</v>
      </c>
      <c r="X21" s="82">
        <v>5819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-101322231</v>
      </c>
      <c r="C22" s="86">
        <f>SUM(C19:C21)</f>
        <v>0</v>
      </c>
      <c r="D22" s="87">
        <f aca="true" t="shared" si="3" ref="D22:Z22">SUM(D19:D21)</f>
        <v>66003172</v>
      </c>
      <c r="E22" s="88">
        <f t="shared" si="3"/>
        <v>69979089</v>
      </c>
      <c r="F22" s="88">
        <f t="shared" si="3"/>
        <v>99656789</v>
      </c>
      <c r="G22" s="88">
        <f t="shared" si="3"/>
        <v>-5543344</v>
      </c>
      <c r="H22" s="88">
        <f t="shared" si="3"/>
        <v>40842788</v>
      </c>
      <c r="I22" s="88">
        <f t="shared" si="3"/>
        <v>134956233</v>
      </c>
      <c r="J22" s="88">
        <f t="shared" si="3"/>
        <v>-22725217</v>
      </c>
      <c r="K22" s="88">
        <f t="shared" si="3"/>
        <v>5848302</v>
      </c>
      <c r="L22" s="88">
        <f t="shared" si="3"/>
        <v>22528833</v>
      </c>
      <c r="M22" s="88">
        <f t="shared" si="3"/>
        <v>5651918</v>
      </c>
      <c r="N22" s="88">
        <f t="shared" si="3"/>
        <v>-11533354</v>
      </c>
      <c r="O22" s="88">
        <f t="shared" si="3"/>
        <v>31399480</v>
      </c>
      <c r="P22" s="88">
        <f t="shared" si="3"/>
        <v>7741629</v>
      </c>
      <c r="Q22" s="88">
        <f t="shared" si="3"/>
        <v>27607755</v>
      </c>
      <c r="R22" s="88">
        <f t="shared" si="3"/>
        <v>12322413</v>
      </c>
      <c r="S22" s="88">
        <f t="shared" si="3"/>
        <v>-60535339</v>
      </c>
      <c r="T22" s="88">
        <f t="shared" si="3"/>
        <v>10758984</v>
      </c>
      <c r="U22" s="88">
        <f t="shared" si="3"/>
        <v>-37453942</v>
      </c>
      <c r="V22" s="88">
        <f t="shared" si="3"/>
        <v>130761964</v>
      </c>
      <c r="W22" s="88">
        <f t="shared" si="3"/>
        <v>65997340</v>
      </c>
      <c r="X22" s="88">
        <f t="shared" si="3"/>
        <v>64764624</v>
      </c>
      <c r="Y22" s="89">
        <f>+IF(W22&lt;&gt;0,(X22/W22)*100,0)</f>
        <v>98.1321732057686</v>
      </c>
      <c r="Z22" s="90">
        <f t="shared" si="3"/>
        <v>69979089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-101322231</v>
      </c>
      <c r="C24" s="75">
        <f>SUM(C22:C23)</f>
        <v>0</v>
      </c>
      <c r="D24" s="76">
        <f aca="true" t="shared" si="4" ref="D24:Z24">SUM(D22:D23)</f>
        <v>66003172</v>
      </c>
      <c r="E24" s="77">
        <f t="shared" si="4"/>
        <v>69979089</v>
      </c>
      <c r="F24" s="77">
        <f t="shared" si="4"/>
        <v>99656789</v>
      </c>
      <c r="G24" s="77">
        <f t="shared" si="4"/>
        <v>-5543344</v>
      </c>
      <c r="H24" s="77">
        <f t="shared" si="4"/>
        <v>40842788</v>
      </c>
      <c r="I24" s="77">
        <f t="shared" si="4"/>
        <v>134956233</v>
      </c>
      <c r="J24" s="77">
        <f t="shared" si="4"/>
        <v>-22725217</v>
      </c>
      <c r="K24" s="77">
        <f t="shared" si="4"/>
        <v>5848302</v>
      </c>
      <c r="L24" s="77">
        <f t="shared" si="4"/>
        <v>22528833</v>
      </c>
      <c r="M24" s="77">
        <f t="shared" si="4"/>
        <v>5651918</v>
      </c>
      <c r="N24" s="77">
        <f t="shared" si="4"/>
        <v>-11533354</v>
      </c>
      <c r="O24" s="77">
        <f t="shared" si="4"/>
        <v>31399480</v>
      </c>
      <c r="P24" s="77">
        <f t="shared" si="4"/>
        <v>7741629</v>
      </c>
      <c r="Q24" s="77">
        <f t="shared" si="4"/>
        <v>27607755</v>
      </c>
      <c r="R24" s="77">
        <f t="shared" si="4"/>
        <v>12322413</v>
      </c>
      <c r="S24" s="77">
        <f t="shared" si="4"/>
        <v>-60535339</v>
      </c>
      <c r="T24" s="77">
        <f t="shared" si="4"/>
        <v>10758984</v>
      </c>
      <c r="U24" s="77">
        <f t="shared" si="4"/>
        <v>-37453942</v>
      </c>
      <c r="V24" s="77">
        <f t="shared" si="4"/>
        <v>130761964</v>
      </c>
      <c r="W24" s="77">
        <f t="shared" si="4"/>
        <v>65997340</v>
      </c>
      <c r="X24" s="77">
        <f t="shared" si="4"/>
        <v>64764624</v>
      </c>
      <c r="Y24" s="78">
        <f>+IF(W24&lt;&gt;0,(X24/W24)*100,0)</f>
        <v>98.1321732057686</v>
      </c>
      <c r="Z24" s="79">
        <f t="shared" si="4"/>
        <v>69979089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86463532</v>
      </c>
      <c r="C27" s="22">
        <v>0</v>
      </c>
      <c r="D27" s="99">
        <v>66283400</v>
      </c>
      <c r="E27" s="100">
        <v>67017615</v>
      </c>
      <c r="F27" s="100">
        <v>2940308</v>
      </c>
      <c r="G27" s="100">
        <v>2940308</v>
      </c>
      <c r="H27" s="100">
        <v>4008010</v>
      </c>
      <c r="I27" s="100">
        <v>9888626</v>
      </c>
      <c r="J27" s="100">
        <v>6570642</v>
      </c>
      <c r="K27" s="100">
        <v>8715353</v>
      </c>
      <c r="L27" s="100">
        <v>3142048</v>
      </c>
      <c r="M27" s="100">
        <v>18428043</v>
      </c>
      <c r="N27" s="100">
        <v>1189664</v>
      </c>
      <c r="O27" s="100">
        <v>1888251</v>
      </c>
      <c r="P27" s="100">
        <v>5488008</v>
      </c>
      <c r="Q27" s="100">
        <v>8565923</v>
      </c>
      <c r="R27" s="100">
        <v>182460</v>
      </c>
      <c r="S27" s="100">
        <v>5955844</v>
      </c>
      <c r="T27" s="100">
        <v>24147834</v>
      </c>
      <c r="U27" s="100">
        <v>30286138</v>
      </c>
      <c r="V27" s="100">
        <v>67168730</v>
      </c>
      <c r="W27" s="100">
        <v>66283383</v>
      </c>
      <c r="X27" s="100">
        <v>885347</v>
      </c>
      <c r="Y27" s="101">
        <v>1.34</v>
      </c>
      <c r="Z27" s="102">
        <v>67017615</v>
      </c>
    </row>
    <row r="28" spans="1:26" ht="12.75">
      <c r="A28" s="103" t="s">
        <v>46</v>
      </c>
      <c r="B28" s="19">
        <v>81100854</v>
      </c>
      <c r="C28" s="19">
        <v>0</v>
      </c>
      <c r="D28" s="59">
        <v>51817323</v>
      </c>
      <c r="E28" s="60">
        <v>53926615</v>
      </c>
      <c r="F28" s="60">
        <v>2900041</v>
      </c>
      <c r="G28" s="60">
        <v>2900041</v>
      </c>
      <c r="H28" s="60">
        <v>3862476</v>
      </c>
      <c r="I28" s="60">
        <v>9662558</v>
      </c>
      <c r="J28" s="60">
        <v>6541861</v>
      </c>
      <c r="K28" s="60">
        <v>8709339</v>
      </c>
      <c r="L28" s="60">
        <v>2972805</v>
      </c>
      <c r="M28" s="60">
        <v>18224005</v>
      </c>
      <c r="N28" s="60">
        <v>1084623</v>
      </c>
      <c r="O28" s="60">
        <v>1880162</v>
      </c>
      <c r="P28" s="60">
        <v>4443181</v>
      </c>
      <c r="Q28" s="60">
        <v>7407966</v>
      </c>
      <c r="R28" s="60">
        <v>0</v>
      </c>
      <c r="S28" s="60">
        <v>5356452</v>
      </c>
      <c r="T28" s="60">
        <v>18720787</v>
      </c>
      <c r="U28" s="60">
        <v>24077239</v>
      </c>
      <c r="V28" s="60">
        <v>59371768</v>
      </c>
      <c r="W28" s="60">
        <v>51817323</v>
      </c>
      <c r="X28" s="60">
        <v>7554445</v>
      </c>
      <c r="Y28" s="61">
        <v>14.58</v>
      </c>
      <c r="Z28" s="62">
        <v>53926615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1405812</v>
      </c>
      <c r="U29" s="60">
        <v>1405812</v>
      </c>
      <c r="V29" s="60">
        <v>1405812</v>
      </c>
      <c r="W29" s="60"/>
      <c r="X29" s="60">
        <v>1405812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3172900</v>
      </c>
      <c r="U30" s="60">
        <v>3172900</v>
      </c>
      <c r="V30" s="60">
        <v>3172900</v>
      </c>
      <c r="W30" s="60"/>
      <c r="X30" s="60">
        <v>3172900</v>
      </c>
      <c r="Y30" s="61">
        <v>0</v>
      </c>
      <c r="Z30" s="62">
        <v>0</v>
      </c>
    </row>
    <row r="31" spans="1:26" ht="12.75">
      <c r="A31" s="58" t="s">
        <v>53</v>
      </c>
      <c r="B31" s="19">
        <v>5362678</v>
      </c>
      <c r="C31" s="19">
        <v>0</v>
      </c>
      <c r="D31" s="59">
        <v>14466078</v>
      </c>
      <c r="E31" s="60">
        <v>13091000</v>
      </c>
      <c r="F31" s="60">
        <v>40267</v>
      </c>
      <c r="G31" s="60">
        <v>40267</v>
      </c>
      <c r="H31" s="60">
        <v>145534</v>
      </c>
      <c r="I31" s="60">
        <v>226068</v>
      </c>
      <c r="J31" s="60">
        <v>28781</v>
      </c>
      <c r="K31" s="60">
        <v>6014</v>
      </c>
      <c r="L31" s="60">
        <v>169243</v>
      </c>
      <c r="M31" s="60">
        <v>204038</v>
      </c>
      <c r="N31" s="60">
        <v>105041</v>
      </c>
      <c r="O31" s="60">
        <v>8089</v>
      </c>
      <c r="P31" s="60">
        <v>1044827</v>
      </c>
      <c r="Q31" s="60">
        <v>1157957</v>
      </c>
      <c r="R31" s="60">
        <v>182460</v>
      </c>
      <c r="S31" s="60">
        <v>599392</v>
      </c>
      <c r="T31" s="60">
        <v>848335</v>
      </c>
      <c r="U31" s="60">
        <v>1630187</v>
      </c>
      <c r="V31" s="60">
        <v>3218250</v>
      </c>
      <c r="W31" s="60">
        <v>14466073</v>
      </c>
      <c r="X31" s="60">
        <v>-11247823</v>
      </c>
      <c r="Y31" s="61">
        <v>-77.75</v>
      </c>
      <c r="Z31" s="62">
        <v>13091000</v>
      </c>
    </row>
    <row r="32" spans="1:26" ht="12.75">
      <c r="A32" s="70" t="s">
        <v>54</v>
      </c>
      <c r="B32" s="22">
        <f>SUM(B28:B31)</f>
        <v>86463532</v>
      </c>
      <c r="C32" s="22">
        <f>SUM(C28:C31)</f>
        <v>0</v>
      </c>
      <c r="D32" s="99">
        <f aca="true" t="shared" si="5" ref="D32:Z32">SUM(D28:D31)</f>
        <v>66283401</v>
      </c>
      <c r="E32" s="100">
        <f t="shared" si="5"/>
        <v>67017615</v>
      </c>
      <c r="F32" s="100">
        <f t="shared" si="5"/>
        <v>2940308</v>
      </c>
      <c r="G32" s="100">
        <f t="shared" si="5"/>
        <v>2940308</v>
      </c>
      <c r="H32" s="100">
        <f t="shared" si="5"/>
        <v>4008010</v>
      </c>
      <c r="I32" s="100">
        <f t="shared" si="5"/>
        <v>9888626</v>
      </c>
      <c r="J32" s="100">
        <f t="shared" si="5"/>
        <v>6570642</v>
      </c>
      <c r="K32" s="100">
        <f t="shared" si="5"/>
        <v>8715353</v>
      </c>
      <c r="L32" s="100">
        <f t="shared" si="5"/>
        <v>3142048</v>
      </c>
      <c r="M32" s="100">
        <f t="shared" si="5"/>
        <v>18428043</v>
      </c>
      <c r="N32" s="100">
        <f t="shared" si="5"/>
        <v>1189664</v>
      </c>
      <c r="O32" s="100">
        <f t="shared" si="5"/>
        <v>1888251</v>
      </c>
      <c r="P32" s="100">
        <f t="shared" si="5"/>
        <v>5488008</v>
      </c>
      <c r="Q32" s="100">
        <f t="shared" si="5"/>
        <v>8565923</v>
      </c>
      <c r="R32" s="100">
        <f t="shared" si="5"/>
        <v>182460</v>
      </c>
      <c r="S32" s="100">
        <f t="shared" si="5"/>
        <v>5955844</v>
      </c>
      <c r="T32" s="100">
        <f t="shared" si="5"/>
        <v>24147834</v>
      </c>
      <c r="U32" s="100">
        <f t="shared" si="5"/>
        <v>30286138</v>
      </c>
      <c r="V32" s="100">
        <f t="shared" si="5"/>
        <v>67168730</v>
      </c>
      <c r="W32" s="100">
        <f t="shared" si="5"/>
        <v>66283396</v>
      </c>
      <c r="X32" s="100">
        <f t="shared" si="5"/>
        <v>885334</v>
      </c>
      <c r="Y32" s="101">
        <f>+IF(W32&lt;&gt;0,(X32/W32)*100,0)</f>
        <v>1.3356799039083636</v>
      </c>
      <c r="Z32" s="102">
        <f t="shared" si="5"/>
        <v>67017615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173985708</v>
      </c>
      <c r="C35" s="19">
        <v>0</v>
      </c>
      <c r="D35" s="59">
        <v>125781977</v>
      </c>
      <c r="E35" s="60">
        <v>125783000</v>
      </c>
      <c r="F35" s="60">
        <v>19417674</v>
      </c>
      <c r="G35" s="60">
        <v>214662674</v>
      </c>
      <c r="H35" s="60">
        <v>219243763</v>
      </c>
      <c r="I35" s="60">
        <v>219243763</v>
      </c>
      <c r="J35" s="60">
        <v>211385722</v>
      </c>
      <c r="K35" s="60">
        <v>211016075</v>
      </c>
      <c r="L35" s="60">
        <v>0</v>
      </c>
      <c r="M35" s="60">
        <v>0</v>
      </c>
      <c r="N35" s="60">
        <v>262339327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125783000</v>
      </c>
      <c r="X35" s="60">
        <v>-125783000</v>
      </c>
      <c r="Y35" s="61">
        <v>-100</v>
      </c>
      <c r="Z35" s="62">
        <v>125783000</v>
      </c>
    </row>
    <row r="36" spans="1:26" ht="12.75">
      <c r="A36" s="58" t="s">
        <v>57</v>
      </c>
      <c r="B36" s="19">
        <v>2333309403</v>
      </c>
      <c r="C36" s="19">
        <v>0</v>
      </c>
      <c r="D36" s="59">
        <v>2406438511</v>
      </c>
      <c r="E36" s="60">
        <v>2407172000</v>
      </c>
      <c r="F36" s="60">
        <v>2940307</v>
      </c>
      <c r="G36" s="60">
        <v>2320655229</v>
      </c>
      <c r="H36" s="60">
        <v>2324663238</v>
      </c>
      <c r="I36" s="60">
        <v>2324663238</v>
      </c>
      <c r="J36" s="60">
        <v>2331112381</v>
      </c>
      <c r="K36" s="60">
        <v>2331115930</v>
      </c>
      <c r="L36" s="60">
        <v>0</v>
      </c>
      <c r="M36" s="60">
        <v>0</v>
      </c>
      <c r="N36" s="60">
        <v>2360598788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2407172000</v>
      </c>
      <c r="X36" s="60">
        <v>-2407172000</v>
      </c>
      <c r="Y36" s="61">
        <v>-100</v>
      </c>
      <c r="Z36" s="62">
        <v>2407172000</v>
      </c>
    </row>
    <row r="37" spans="1:26" ht="12.75">
      <c r="A37" s="58" t="s">
        <v>58</v>
      </c>
      <c r="B37" s="19">
        <v>381556125</v>
      </c>
      <c r="C37" s="19">
        <v>0</v>
      </c>
      <c r="D37" s="59">
        <v>309579402</v>
      </c>
      <c r="E37" s="60">
        <v>309579000</v>
      </c>
      <c r="F37" s="60">
        <v>-77137922</v>
      </c>
      <c r="G37" s="60">
        <v>382157890</v>
      </c>
      <c r="H37" s="60">
        <v>350532747</v>
      </c>
      <c r="I37" s="60">
        <v>350532747</v>
      </c>
      <c r="J37" s="60">
        <v>371704930</v>
      </c>
      <c r="K37" s="60">
        <v>375857968</v>
      </c>
      <c r="L37" s="60">
        <v>0</v>
      </c>
      <c r="M37" s="60">
        <v>0</v>
      </c>
      <c r="N37" s="60">
        <v>426748657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309579000</v>
      </c>
      <c r="X37" s="60">
        <v>-309579000</v>
      </c>
      <c r="Y37" s="61">
        <v>-100</v>
      </c>
      <c r="Z37" s="62">
        <v>309579000</v>
      </c>
    </row>
    <row r="38" spans="1:26" ht="12.75">
      <c r="A38" s="58" t="s">
        <v>59</v>
      </c>
      <c r="B38" s="19">
        <v>113599821</v>
      </c>
      <c r="C38" s="19">
        <v>0</v>
      </c>
      <c r="D38" s="59">
        <v>58081477</v>
      </c>
      <c r="E38" s="60">
        <v>58081000</v>
      </c>
      <c r="F38" s="60">
        <v>-166017</v>
      </c>
      <c r="G38" s="60">
        <v>58851004</v>
      </c>
      <c r="H38" s="60">
        <v>58612197</v>
      </c>
      <c r="I38" s="60">
        <v>58612197</v>
      </c>
      <c r="J38" s="60">
        <v>58426332</v>
      </c>
      <c r="K38" s="60">
        <v>58426332</v>
      </c>
      <c r="L38" s="60">
        <v>0</v>
      </c>
      <c r="M38" s="60">
        <v>0</v>
      </c>
      <c r="N38" s="60">
        <v>57945933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58081000</v>
      </c>
      <c r="X38" s="60">
        <v>-58081000</v>
      </c>
      <c r="Y38" s="61">
        <v>-100</v>
      </c>
      <c r="Z38" s="62">
        <v>58081000</v>
      </c>
    </row>
    <row r="39" spans="1:26" ht="12.75">
      <c r="A39" s="58" t="s">
        <v>60</v>
      </c>
      <c r="B39" s="19">
        <v>2012139165</v>
      </c>
      <c r="C39" s="19">
        <v>0</v>
      </c>
      <c r="D39" s="59">
        <v>2164559609</v>
      </c>
      <c r="E39" s="60">
        <v>2165295000</v>
      </c>
      <c r="F39" s="60">
        <v>99661919</v>
      </c>
      <c r="G39" s="60">
        <v>2094309011</v>
      </c>
      <c r="H39" s="60">
        <v>2134762056</v>
      </c>
      <c r="I39" s="60">
        <v>2134762056</v>
      </c>
      <c r="J39" s="60">
        <v>2112366840</v>
      </c>
      <c r="K39" s="60">
        <v>2107847705</v>
      </c>
      <c r="L39" s="60">
        <v>0</v>
      </c>
      <c r="M39" s="60">
        <v>0</v>
      </c>
      <c r="N39" s="60">
        <v>2138243526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2165295000</v>
      </c>
      <c r="X39" s="60">
        <v>-2165295000</v>
      </c>
      <c r="Y39" s="61">
        <v>-100</v>
      </c>
      <c r="Z39" s="62">
        <v>2165295000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86848821</v>
      </c>
      <c r="C42" s="19">
        <v>0</v>
      </c>
      <c r="D42" s="59">
        <v>63699410</v>
      </c>
      <c r="E42" s="60">
        <v>305220</v>
      </c>
      <c r="F42" s="60">
        <v>29467023</v>
      </c>
      <c r="G42" s="60">
        <v>-3025346</v>
      </c>
      <c r="H42" s="60">
        <v>-4790534</v>
      </c>
      <c r="I42" s="60">
        <v>21651143</v>
      </c>
      <c r="J42" s="60">
        <v>6012455</v>
      </c>
      <c r="K42" s="60">
        <v>-2726835</v>
      </c>
      <c r="L42" s="60">
        <v>30137358</v>
      </c>
      <c r="M42" s="60">
        <v>33422978</v>
      </c>
      <c r="N42" s="60">
        <v>-19106180</v>
      </c>
      <c r="O42" s="60">
        <v>-1900611</v>
      </c>
      <c r="P42" s="60">
        <v>35655325</v>
      </c>
      <c r="Q42" s="60">
        <v>14648534</v>
      </c>
      <c r="R42" s="60">
        <v>3215544</v>
      </c>
      <c r="S42" s="60">
        <v>174064</v>
      </c>
      <c r="T42" s="60">
        <v>0</v>
      </c>
      <c r="U42" s="60">
        <v>3389608</v>
      </c>
      <c r="V42" s="60">
        <v>73112263</v>
      </c>
      <c r="W42" s="60">
        <v>305220</v>
      </c>
      <c r="X42" s="60">
        <v>72807043</v>
      </c>
      <c r="Y42" s="61">
        <v>23853.96</v>
      </c>
      <c r="Z42" s="62">
        <v>305220</v>
      </c>
    </row>
    <row r="43" spans="1:26" ht="12.75">
      <c r="A43" s="58" t="s">
        <v>63</v>
      </c>
      <c r="B43" s="19">
        <v>-85461031</v>
      </c>
      <c r="C43" s="19">
        <v>0</v>
      </c>
      <c r="D43" s="59">
        <v>-49410000</v>
      </c>
      <c r="E43" s="60">
        <v>49404</v>
      </c>
      <c r="F43" s="60">
        <v>-2940306</v>
      </c>
      <c r="G43" s="60">
        <v>-4392988</v>
      </c>
      <c r="H43" s="60">
        <v>-4008009</v>
      </c>
      <c r="I43" s="60">
        <v>-11341303</v>
      </c>
      <c r="J43" s="60">
        <v>-6570641</v>
      </c>
      <c r="K43" s="60">
        <v>-2555424</v>
      </c>
      <c r="L43" s="60">
        <v>0</v>
      </c>
      <c r="M43" s="60">
        <v>-9126065</v>
      </c>
      <c r="N43" s="60">
        <v>-1189663</v>
      </c>
      <c r="O43" s="60">
        <v>-1888250</v>
      </c>
      <c r="P43" s="60">
        <v>-5488008</v>
      </c>
      <c r="Q43" s="60">
        <v>-8565921</v>
      </c>
      <c r="R43" s="60">
        <v>-182459</v>
      </c>
      <c r="S43" s="60">
        <v>-5955844</v>
      </c>
      <c r="T43" s="60">
        <v>0</v>
      </c>
      <c r="U43" s="60">
        <v>-6138303</v>
      </c>
      <c r="V43" s="60">
        <v>-35171592</v>
      </c>
      <c r="W43" s="60">
        <v>49404</v>
      </c>
      <c r="X43" s="60">
        <v>-35220996</v>
      </c>
      <c r="Y43" s="61">
        <v>-71291.79</v>
      </c>
      <c r="Z43" s="62">
        <v>49404</v>
      </c>
    </row>
    <row r="44" spans="1:26" ht="12.75">
      <c r="A44" s="58" t="s">
        <v>64</v>
      </c>
      <c r="B44" s="19">
        <v>-372345</v>
      </c>
      <c r="C44" s="19">
        <v>0</v>
      </c>
      <c r="D44" s="59">
        <v>-3200000</v>
      </c>
      <c r="E44" s="60">
        <v>3192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3192</v>
      </c>
      <c r="X44" s="60">
        <v>-3192</v>
      </c>
      <c r="Y44" s="61">
        <v>-100</v>
      </c>
      <c r="Z44" s="62">
        <v>3192</v>
      </c>
    </row>
    <row r="45" spans="1:26" ht="12.75">
      <c r="A45" s="70" t="s">
        <v>65</v>
      </c>
      <c r="B45" s="22">
        <v>6161181</v>
      </c>
      <c r="C45" s="22">
        <v>0</v>
      </c>
      <c r="D45" s="99">
        <v>11668410</v>
      </c>
      <c r="E45" s="100">
        <v>357816</v>
      </c>
      <c r="F45" s="100">
        <v>31280662</v>
      </c>
      <c r="G45" s="100">
        <v>23862328</v>
      </c>
      <c r="H45" s="100">
        <v>15063785</v>
      </c>
      <c r="I45" s="100">
        <v>15063785</v>
      </c>
      <c r="J45" s="100">
        <v>14505599</v>
      </c>
      <c r="K45" s="100">
        <v>9223340</v>
      </c>
      <c r="L45" s="100">
        <v>39360698</v>
      </c>
      <c r="M45" s="100">
        <v>39360698</v>
      </c>
      <c r="N45" s="100">
        <v>19064855</v>
      </c>
      <c r="O45" s="100">
        <v>15275994</v>
      </c>
      <c r="P45" s="100">
        <v>45443311</v>
      </c>
      <c r="Q45" s="100">
        <v>19064855</v>
      </c>
      <c r="R45" s="100">
        <v>48476396</v>
      </c>
      <c r="S45" s="100">
        <v>42694616</v>
      </c>
      <c r="T45" s="100">
        <v>0</v>
      </c>
      <c r="U45" s="100">
        <v>42694616</v>
      </c>
      <c r="V45" s="100">
        <v>42694616</v>
      </c>
      <c r="W45" s="100">
        <v>357816</v>
      </c>
      <c r="X45" s="100">
        <v>42336800</v>
      </c>
      <c r="Y45" s="101">
        <v>11832</v>
      </c>
      <c r="Z45" s="102">
        <v>357816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35390410</v>
      </c>
      <c r="C49" s="52">
        <v>0</v>
      </c>
      <c r="D49" s="129">
        <v>20204329</v>
      </c>
      <c r="E49" s="54">
        <v>14692410</v>
      </c>
      <c r="F49" s="54">
        <v>0</v>
      </c>
      <c r="G49" s="54">
        <v>0</v>
      </c>
      <c r="H49" s="54">
        <v>0</v>
      </c>
      <c r="I49" s="54">
        <v>610774507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681061656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42355918</v>
      </c>
      <c r="C51" s="52">
        <v>0</v>
      </c>
      <c r="D51" s="129">
        <v>25080883</v>
      </c>
      <c r="E51" s="54">
        <v>21213780</v>
      </c>
      <c r="F51" s="54">
        <v>0</v>
      </c>
      <c r="G51" s="54">
        <v>0</v>
      </c>
      <c r="H51" s="54">
        <v>0</v>
      </c>
      <c r="I51" s="54">
        <v>127515308</v>
      </c>
      <c r="J51" s="54">
        <v>0</v>
      </c>
      <c r="K51" s="54">
        <v>0</v>
      </c>
      <c r="L51" s="54">
        <v>0</v>
      </c>
      <c r="M51" s="54">
        <v>934415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152632816</v>
      </c>
      <c r="W51" s="54">
        <v>369733120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83.21440025463286</v>
      </c>
      <c r="C58" s="5">
        <f>IF(C67=0,0,+(C76/C67)*100)</f>
        <v>0</v>
      </c>
      <c r="D58" s="6">
        <f aca="true" t="shared" si="6" ref="D58:Z58">IF(D67=0,0,+(D76/D67)*100)</f>
        <v>86.97544203175266</v>
      </c>
      <c r="E58" s="7">
        <f t="shared" si="6"/>
        <v>0.01793902466012372</v>
      </c>
      <c r="F58" s="7">
        <f t="shared" si="6"/>
        <v>67.29820571167306</v>
      </c>
      <c r="G58" s="7">
        <f t="shared" si="6"/>
        <v>68.42490634929045</v>
      </c>
      <c r="H58" s="7">
        <f t="shared" si="6"/>
        <v>67.07108546322476</v>
      </c>
      <c r="I58" s="7">
        <f t="shared" si="6"/>
        <v>67.57618024945438</v>
      </c>
      <c r="J58" s="7">
        <f t="shared" si="6"/>
        <v>95.19231233540097</v>
      </c>
      <c r="K58" s="7">
        <f t="shared" si="6"/>
        <v>80.10737387125326</v>
      </c>
      <c r="L58" s="7">
        <f t="shared" si="6"/>
        <v>77.60332829997307</v>
      </c>
      <c r="M58" s="7">
        <f t="shared" si="6"/>
        <v>84.12515260761865</v>
      </c>
      <c r="N58" s="7">
        <f t="shared" si="6"/>
        <v>100.7081115433196</v>
      </c>
      <c r="O58" s="7">
        <f t="shared" si="6"/>
        <v>55.2700020500772</v>
      </c>
      <c r="P58" s="7">
        <f t="shared" si="6"/>
        <v>81.28781046113946</v>
      </c>
      <c r="Q58" s="7">
        <f t="shared" si="6"/>
        <v>78.5104883351677</v>
      </c>
      <c r="R58" s="7">
        <f t="shared" si="6"/>
        <v>72.99164593050229</v>
      </c>
      <c r="S58" s="7">
        <f t="shared" si="6"/>
        <v>74.64291560934687</v>
      </c>
      <c r="T58" s="7">
        <f t="shared" si="6"/>
        <v>0</v>
      </c>
      <c r="U58" s="7">
        <f t="shared" si="6"/>
        <v>49.27631467365328</v>
      </c>
      <c r="V58" s="7">
        <f t="shared" si="6"/>
        <v>69.86443584581905</v>
      </c>
      <c r="W58" s="7">
        <f t="shared" si="6"/>
        <v>0.01791527819711252</v>
      </c>
      <c r="X58" s="7">
        <f t="shared" si="6"/>
        <v>0</v>
      </c>
      <c r="Y58" s="7">
        <f t="shared" si="6"/>
        <v>0</v>
      </c>
      <c r="Z58" s="8">
        <f t="shared" si="6"/>
        <v>0.01793902466012372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89.99963644378688</v>
      </c>
      <c r="E59" s="10">
        <f t="shared" si="7"/>
        <v>0.08999027312389825</v>
      </c>
      <c r="F59" s="10">
        <f t="shared" si="7"/>
        <v>24.872182350540655</v>
      </c>
      <c r="G59" s="10">
        <f t="shared" si="7"/>
        <v>61.01762257230365</v>
      </c>
      <c r="H59" s="10">
        <f t="shared" si="7"/>
        <v>95.51205112299667</v>
      </c>
      <c r="I59" s="10">
        <f t="shared" si="7"/>
        <v>50.21866665169756</v>
      </c>
      <c r="J59" s="10">
        <f t="shared" si="7"/>
        <v>60.60030692033871</v>
      </c>
      <c r="K59" s="10">
        <f t="shared" si="7"/>
        <v>56.90895721054052</v>
      </c>
      <c r="L59" s="10">
        <f t="shared" si="7"/>
        <v>147.98420166571645</v>
      </c>
      <c r="M59" s="10">
        <f t="shared" si="7"/>
        <v>88.5322059643417</v>
      </c>
      <c r="N59" s="10">
        <f t="shared" si="7"/>
        <v>173.80791495647372</v>
      </c>
      <c r="O59" s="10">
        <f t="shared" si="7"/>
        <v>71.64122724214376</v>
      </c>
      <c r="P59" s="10">
        <f t="shared" si="7"/>
        <v>70.4046766360401</v>
      </c>
      <c r="Q59" s="10">
        <f t="shared" si="7"/>
        <v>105.17532254753345</v>
      </c>
      <c r="R59" s="10">
        <f t="shared" si="7"/>
        <v>77.34092001393033</v>
      </c>
      <c r="S59" s="10">
        <f t="shared" si="7"/>
        <v>86.48372111167552</v>
      </c>
      <c r="T59" s="10">
        <f t="shared" si="7"/>
        <v>0</v>
      </c>
      <c r="U59" s="10">
        <f t="shared" si="7"/>
        <v>54.56950517361715</v>
      </c>
      <c r="V59" s="10">
        <f t="shared" si="7"/>
        <v>72.25675622483001</v>
      </c>
      <c r="W59" s="10">
        <f t="shared" si="7"/>
        <v>0.08200196974679662</v>
      </c>
      <c r="X59" s="10">
        <f t="shared" si="7"/>
        <v>0</v>
      </c>
      <c r="Y59" s="10">
        <f t="shared" si="7"/>
        <v>0</v>
      </c>
      <c r="Z59" s="11">
        <f t="shared" si="7"/>
        <v>0.08999027312389825</v>
      </c>
    </row>
    <row r="60" spans="1:26" ht="12.75">
      <c r="A60" s="38" t="s">
        <v>32</v>
      </c>
      <c r="B60" s="12">
        <f t="shared" si="7"/>
        <v>79.34322939273935</v>
      </c>
      <c r="C60" s="12">
        <f t="shared" si="7"/>
        <v>0</v>
      </c>
      <c r="D60" s="3">
        <f t="shared" si="7"/>
        <v>88.00736373993617</v>
      </c>
      <c r="E60" s="13">
        <f t="shared" si="7"/>
        <v>0.007570548764379578</v>
      </c>
      <c r="F60" s="13">
        <f t="shared" si="7"/>
        <v>82.49130425817319</v>
      </c>
      <c r="G60" s="13">
        <f t="shared" si="7"/>
        <v>72.75475821622669</v>
      </c>
      <c r="H60" s="13">
        <f t="shared" si="7"/>
        <v>66.81746572930244</v>
      </c>
      <c r="I60" s="13">
        <f t="shared" si="7"/>
        <v>73.8269917921173</v>
      </c>
      <c r="J60" s="13">
        <f t="shared" si="7"/>
        <v>106.28792966974471</v>
      </c>
      <c r="K60" s="13">
        <f t="shared" si="7"/>
        <v>87.05783733999249</v>
      </c>
      <c r="L60" s="13">
        <f t="shared" si="7"/>
        <v>71.69289893898585</v>
      </c>
      <c r="M60" s="13">
        <f t="shared" si="7"/>
        <v>88.31680984267622</v>
      </c>
      <c r="N60" s="13">
        <f t="shared" si="7"/>
        <v>95.97761337427367</v>
      </c>
      <c r="O60" s="13">
        <f t="shared" si="7"/>
        <v>56.07670820715134</v>
      </c>
      <c r="P60" s="13">
        <f t="shared" si="7"/>
        <v>87.9603196820257</v>
      </c>
      <c r="Q60" s="13">
        <f t="shared" si="7"/>
        <v>79.05484032359867</v>
      </c>
      <c r="R60" s="13">
        <f t="shared" si="7"/>
        <v>76.93096187514476</v>
      </c>
      <c r="S60" s="13">
        <f t="shared" si="7"/>
        <v>77.30948663674893</v>
      </c>
      <c r="T60" s="13">
        <f t="shared" si="7"/>
        <v>0</v>
      </c>
      <c r="U60" s="13">
        <f t="shared" si="7"/>
        <v>51.31964299337898</v>
      </c>
      <c r="V60" s="13">
        <f t="shared" si="7"/>
        <v>73.22359738893964</v>
      </c>
      <c r="W60" s="13">
        <f t="shared" si="7"/>
        <v>0.0076244961728141256</v>
      </c>
      <c r="X60" s="13">
        <f t="shared" si="7"/>
        <v>0</v>
      </c>
      <c r="Y60" s="13">
        <f t="shared" si="7"/>
        <v>0</v>
      </c>
      <c r="Z60" s="14">
        <f t="shared" si="7"/>
        <v>0.007570548764379578</v>
      </c>
    </row>
    <row r="61" spans="1:26" ht="12.75">
      <c r="A61" s="39" t="s">
        <v>103</v>
      </c>
      <c r="B61" s="12">
        <f t="shared" si="7"/>
        <v>66.60212903741534</v>
      </c>
      <c r="C61" s="12">
        <f t="shared" si="7"/>
        <v>0</v>
      </c>
      <c r="D61" s="3">
        <f t="shared" si="7"/>
        <v>95</v>
      </c>
      <c r="E61" s="13">
        <f t="shared" si="7"/>
        <v>0</v>
      </c>
      <c r="F61" s="13">
        <f t="shared" si="7"/>
        <v>85.50539288182276</v>
      </c>
      <c r="G61" s="13">
        <f t="shared" si="7"/>
        <v>88.36933689979946</v>
      </c>
      <c r="H61" s="13">
        <f t="shared" si="7"/>
        <v>96.70829172431029</v>
      </c>
      <c r="I61" s="13">
        <f t="shared" si="7"/>
        <v>90.016791838972</v>
      </c>
      <c r="J61" s="13">
        <f t="shared" si="7"/>
        <v>120.93443456874044</v>
      </c>
      <c r="K61" s="13">
        <f t="shared" si="7"/>
        <v>99.99999575672885</v>
      </c>
      <c r="L61" s="13">
        <f t="shared" si="7"/>
        <v>86.31298305109338</v>
      </c>
      <c r="M61" s="13">
        <f t="shared" si="7"/>
        <v>102.66943570841602</v>
      </c>
      <c r="N61" s="13">
        <f t="shared" si="7"/>
        <v>103.96053948524933</v>
      </c>
      <c r="O61" s="13">
        <f t="shared" si="7"/>
        <v>73.26853893088166</v>
      </c>
      <c r="P61" s="13">
        <f t="shared" si="7"/>
        <v>96.68234444030183</v>
      </c>
      <c r="Q61" s="13">
        <f t="shared" si="7"/>
        <v>91.68891552256355</v>
      </c>
      <c r="R61" s="13">
        <f t="shared" si="7"/>
        <v>90.3175854769169</v>
      </c>
      <c r="S61" s="13">
        <f t="shared" si="7"/>
        <v>88.89642719307474</v>
      </c>
      <c r="T61" s="13">
        <f t="shared" si="7"/>
        <v>0</v>
      </c>
      <c r="U61" s="13">
        <f t="shared" si="7"/>
        <v>57.45024594802411</v>
      </c>
      <c r="V61" s="13">
        <f t="shared" si="7"/>
        <v>85.72952178033584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79.99986500214196</v>
      </c>
      <c r="E62" s="13">
        <f t="shared" si="7"/>
        <v>0</v>
      </c>
      <c r="F62" s="13">
        <f t="shared" si="7"/>
        <v>41.84639463700773</v>
      </c>
      <c r="G62" s="13">
        <f t="shared" si="7"/>
        <v>36.03100119607412</v>
      </c>
      <c r="H62" s="13">
        <f t="shared" si="7"/>
        <v>17.92858595727228</v>
      </c>
      <c r="I62" s="13">
        <f t="shared" si="7"/>
        <v>29.349006063848414</v>
      </c>
      <c r="J62" s="13">
        <f t="shared" si="7"/>
        <v>73.39186507670125</v>
      </c>
      <c r="K62" s="13">
        <f t="shared" si="7"/>
        <v>56.86650495837331</v>
      </c>
      <c r="L62" s="13">
        <f t="shared" si="7"/>
        <v>43.97877155318298</v>
      </c>
      <c r="M62" s="13">
        <f t="shared" si="7"/>
        <v>56.95261703166541</v>
      </c>
      <c r="N62" s="13">
        <f t="shared" si="7"/>
        <v>76.31039140921433</v>
      </c>
      <c r="O62" s="13">
        <f t="shared" si="7"/>
        <v>27.71803347942298</v>
      </c>
      <c r="P62" s="13">
        <f t="shared" si="7"/>
        <v>80.65771837466758</v>
      </c>
      <c r="Q62" s="13">
        <f t="shared" si="7"/>
        <v>53.80481608833097</v>
      </c>
      <c r="R62" s="13">
        <f t="shared" si="7"/>
        <v>53.68334847141279</v>
      </c>
      <c r="S62" s="13">
        <f t="shared" si="7"/>
        <v>45.46303346822691</v>
      </c>
      <c r="T62" s="13">
        <f t="shared" si="7"/>
        <v>0</v>
      </c>
      <c r="U62" s="13">
        <f t="shared" si="7"/>
        <v>36.628676268338516</v>
      </c>
      <c r="V62" s="13">
        <f t="shared" si="7"/>
        <v>43.24491958406295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71.00297986846844</v>
      </c>
      <c r="E63" s="13">
        <f t="shared" si="7"/>
        <v>0</v>
      </c>
      <c r="F63" s="13">
        <f t="shared" si="7"/>
        <v>124.5734983363149</v>
      </c>
      <c r="G63" s="13">
        <f t="shared" si="7"/>
        <v>62.14775742670378</v>
      </c>
      <c r="H63" s="13">
        <f t="shared" si="7"/>
        <v>54.15609756962745</v>
      </c>
      <c r="I63" s="13">
        <f t="shared" si="7"/>
        <v>80.30761498535604</v>
      </c>
      <c r="J63" s="13">
        <f t="shared" si="7"/>
        <v>82.68521490759727</v>
      </c>
      <c r="K63" s="13">
        <f t="shared" si="7"/>
        <v>85.47611004189373</v>
      </c>
      <c r="L63" s="13">
        <f t="shared" si="7"/>
        <v>48.31253337646753</v>
      </c>
      <c r="M63" s="13">
        <f t="shared" si="7"/>
        <v>72.17565314833733</v>
      </c>
      <c r="N63" s="13">
        <f t="shared" si="7"/>
        <v>88.18385123539056</v>
      </c>
      <c r="O63" s="13">
        <f t="shared" si="7"/>
        <v>52.5476891031667</v>
      </c>
      <c r="P63" s="13">
        <f t="shared" si="7"/>
        <v>65.65322915412284</v>
      </c>
      <c r="Q63" s="13">
        <f t="shared" si="7"/>
        <v>68.72607360950784</v>
      </c>
      <c r="R63" s="13">
        <f t="shared" si="7"/>
        <v>62.41948414563348</v>
      </c>
      <c r="S63" s="13">
        <f t="shared" si="7"/>
        <v>77.7136026047766</v>
      </c>
      <c r="T63" s="13">
        <f t="shared" si="7"/>
        <v>0</v>
      </c>
      <c r="U63" s="13">
        <f t="shared" si="7"/>
        <v>46.81925684740166</v>
      </c>
      <c r="V63" s="13">
        <f t="shared" si="7"/>
        <v>67.01290539874275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73.99634562075221</v>
      </c>
      <c r="E64" s="13">
        <f t="shared" si="7"/>
        <v>0</v>
      </c>
      <c r="F64" s="13">
        <f t="shared" si="7"/>
        <v>106.07254823899868</v>
      </c>
      <c r="G64" s="13">
        <f t="shared" si="7"/>
        <v>58.60256552701476</v>
      </c>
      <c r="H64" s="13">
        <f t="shared" si="7"/>
        <v>53.22907263891208</v>
      </c>
      <c r="I64" s="13">
        <f t="shared" si="7"/>
        <v>72.63979462424207</v>
      </c>
      <c r="J64" s="13">
        <f t="shared" si="7"/>
        <v>70.99638725939946</v>
      </c>
      <c r="K64" s="13">
        <f t="shared" si="7"/>
        <v>54.83589950869019</v>
      </c>
      <c r="L64" s="13">
        <f t="shared" si="7"/>
        <v>48.200694626298436</v>
      </c>
      <c r="M64" s="13">
        <f t="shared" si="7"/>
        <v>58.029088162304156</v>
      </c>
      <c r="N64" s="13">
        <f t="shared" si="7"/>
        <v>88.27812237029976</v>
      </c>
      <c r="O64" s="13">
        <f t="shared" si="7"/>
        <v>55.30717341997592</v>
      </c>
      <c r="P64" s="13">
        <f t="shared" si="7"/>
        <v>66.10965665335073</v>
      </c>
      <c r="Q64" s="13">
        <f t="shared" si="7"/>
        <v>69.86984526529343</v>
      </c>
      <c r="R64" s="13">
        <f t="shared" si="7"/>
        <v>58.27333823339824</v>
      </c>
      <c r="S64" s="13">
        <f t="shared" si="7"/>
        <v>75.12702868184384</v>
      </c>
      <c r="T64" s="13">
        <f t="shared" si="7"/>
        <v>0</v>
      </c>
      <c r="U64" s="13">
        <f t="shared" si="7"/>
        <v>44.53088052331084</v>
      </c>
      <c r="V64" s="13">
        <f t="shared" si="7"/>
        <v>61.26215290162874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107.2018893369633</v>
      </c>
      <c r="C66" s="15">
        <f t="shared" si="7"/>
        <v>0</v>
      </c>
      <c r="D66" s="4">
        <f t="shared" si="7"/>
        <v>49.99911203762775</v>
      </c>
      <c r="E66" s="16">
        <f t="shared" si="7"/>
        <v>0.04556014622057459</v>
      </c>
      <c r="F66" s="16">
        <f t="shared" si="7"/>
        <v>13.247825455117157</v>
      </c>
      <c r="G66" s="16">
        <f t="shared" si="7"/>
        <v>5.230156135680817</v>
      </c>
      <c r="H66" s="16">
        <f t="shared" si="7"/>
        <v>4.569287161596608</v>
      </c>
      <c r="I66" s="16">
        <f t="shared" si="7"/>
        <v>7.642998178718484</v>
      </c>
      <c r="J66" s="16">
        <f t="shared" si="7"/>
        <v>6.603181633632303</v>
      </c>
      <c r="K66" s="16">
        <f t="shared" si="7"/>
        <v>9.44286573347307</v>
      </c>
      <c r="L66" s="16">
        <f t="shared" si="7"/>
        <v>4.553557515212163</v>
      </c>
      <c r="M66" s="16">
        <f t="shared" si="7"/>
        <v>6.825309737675152</v>
      </c>
      <c r="N66" s="16">
        <f t="shared" si="7"/>
        <v>17.074892763757088</v>
      </c>
      <c r="O66" s="16">
        <f t="shared" si="7"/>
        <v>5.394615259181418</v>
      </c>
      <c r="P66" s="16">
        <f t="shared" si="7"/>
        <v>11.000254040037625</v>
      </c>
      <c r="Q66" s="16">
        <f t="shared" si="7"/>
        <v>11.13069781790085</v>
      </c>
      <c r="R66" s="16">
        <f t="shared" si="7"/>
        <v>6.010120606224584</v>
      </c>
      <c r="S66" s="16">
        <f t="shared" si="7"/>
        <v>10.438653607105925</v>
      </c>
      <c r="T66" s="16">
        <f t="shared" si="7"/>
        <v>0</v>
      </c>
      <c r="U66" s="16">
        <f t="shared" si="7"/>
        <v>5.789981013401173</v>
      </c>
      <c r="V66" s="16">
        <f t="shared" si="7"/>
        <v>7.878162292709927</v>
      </c>
      <c r="W66" s="16">
        <f t="shared" si="7"/>
        <v>0.04996876193436788</v>
      </c>
      <c r="X66" s="16">
        <f t="shared" si="7"/>
        <v>0</v>
      </c>
      <c r="Y66" s="16">
        <f t="shared" si="7"/>
        <v>0</v>
      </c>
      <c r="Z66" s="17">
        <f t="shared" si="7"/>
        <v>0.04556014622057459</v>
      </c>
    </row>
    <row r="67" spans="1:26" ht="12.75" hidden="1">
      <c r="A67" s="41" t="s">
        <v>287</v>
      </c>
      <c r="B67" s="24">
        <v>472768529</v>
      </c>
      <c r="C67" s="24"/>
      <c r="D67" s="25">
        <v>591651388</v>
      </c>
      <c r="E67" s="26">
        <v>590868244</v>
      </c>
      <c r="F67" s="26">
        <v>49526154</v>
      </c>
      <c r="G67" s="26">
        <v>44013548</v>
      </c>
      <c r="H67" s="26">
        <v>46701011</v>
      </c>
      <c r="I67" s="26">
        <v>140240713</v>
      </c>
      <c r="J67" s="26">
        <v>38311661</v>
      </c>
      <c r="K67" s="26">
        <v>43570004</v>
      </c>
      <c r="L67" s="26">
        <v>38171319</v>
      </c>
      <c r="M67" s="26">
        <v>120052984</v>
      </c>
      <c r="N67" s="26">
        <v>42726037</v>
      </c>
      <c r="O67" s="26">
        <v>45334878</v>
      </c>
      <c r="P67" s="26">
        <v>37873943</v>
      </c>
      <c r="Q67" s="26">
        <v>125934858</v>
      </c>
      <c r="R67" s="26">
        <v>39354353</v>
      </c>
      <c r="S67" s="26">
        <v>41036938</v>
      </c>
      <c r="T67" s="26">
        <v>40065276</v>
      </c>
      <c r="U67" s="26">
        <v>120456567</v>
      </c>
      <c r="V67" s="26">
        <v>506685122</v>
      </c>
      <c r="W67" s="26">
        <v>591651432</v>
      </c>
      <c r="X67" s="26"/>
      <c r="Y67" s="25"/>
      <c r="Z67" s="27">
        <v>590868244</v>
      </c>
    </row>
    <row r="68" spans="1:26" ht="12.75" hidden="1">
      <c r="A68" s="37" t="s">
        <v>31</v>
      </c>
      <c r="B68" s="19">
        <v>58953722</v>
      </c>
      <c r="C68" s="19"/>
      <c r="D68" s="20">
        <v>70608063</v>
      </c>
      <c r="E68" s="21">
        <v>64340287</v>
      </c>
      <c r="F68" s="21">
        <v>10735411</v>
      </c>
      <c r="G68" s="21">
        <v>5149532</v>
      </c>
      <c r="H68" s="21">
        <v>4779845</v>
      </c>
      <c r="I68" s="21">
        <v>20664788</v>
      </c>
      <c r="J68" s="21">
        <v>4811672</v>
      </c>
      <c r="K68" s="21">
        <v>4834485</v>
      </c>
      <c r="L68" s="21">
        <v>4832155</v>
      </c>
      <c r="M68" s="21">
        <v>14478312</v>
      </c>
      <c r="N68" s="21">
        <v>4805257</v>
      </c>
      <c r="O68" s="21">
        <v>4839208</v>
      </c>
      <c r="P68" s="21">
        <v>4817822</v>
      </c>
      <c r="Q68" s="21">
        <v>14462287</v>
      </c>
      <c r="R68" s="21">
        <v>4835492</v>
      </c>
      <c r="S68" s="21">
        <v>4819248</v>
      </c>
      <c r="T68" s="21">
        <v>4836282</v>
      </c>
      <c r="U68" s="21">
        <v>14491022</v>
      </c>
      <c r="V68" s="21">
        <v>64096409</v>
      </c>
      <c r="W68" s="21">
        <v>70608060</v>
      </c>
      <c r="X68" s="21"/>
      <c r="Y68" s="20"/>
      <c r="Z68" s="23">
        <v>64340287</v>
      </c>
    </row>
    <row r="69" spans="1:26" ht="12.75" hidden="1">
      <c r="A69" s="38" t="s">
        <v>32</v>
      </c>
      <c r="B69" s="19">
        <v>391833339</v>
      </c>
      <c r="C69" s="19"/>
      <c r="D69" s="20">
        <v>501278974</v>
      </c>
      <c r="E69" s="21">
        <v>504851117</v>
      </c>
      <c r="F69" s="21">
        <v>36857120</v>
      </c>
      <c r="G69" s="21">
        <v>36936846</v>
      </c>
      <c r="H69" s="21">
        <v>39908073</v>
      </c>
      <c r="I69" s="21">
        <v>113702039</v>
      </c>
      <c r="J69" s="21">
        <v>31440921</v>
      </c>
      <c r="K69" s="21">
        <v>36711716</v>
      </c>
      <c r="L69" s="21">
        <v>31208632</v>
      </c>
      <c r="M69" s="21">
        <v>99361269</v>
      </c>
      <c r="N69" s="21">
        <v>35742412</v>
      </c>
      <c r="O69" s="21">
        <v>38287950</v>
      </c>
      <c r="P69" s="21">
        <v>30871426</v>
      </c>
      <c r="Q69" s="21">
        <v>104901788</v>
      </c>
      <c r="R69" s="21">
        <v>32304962</v>
      </c>
      <c r="S69" s="21">
        <v>33920114</v>
      </c>
      <c r="T69" s="21">
        <v>33300137</v>
      </c>
      <c r="U69" s="21">
        <v>99525213</v>
      </c>
      <c r="V69" s="21">
        <v>417490309</v>
      </c>
      <c r="W69" s="21">
        <v>501279024</v>
      </c>
      <c r="X69" s="21"/>
      <c r="Y69" s="20"/>
      <c r="Z69" s="23">
        <v>504851117</v>
      </c>
    </row>
    <row r="70" spans="1:26" ht="12.75" hidden="1">
      <c r="A70" s="39" t="s">
        <v>103</v>
      </c>
      <c r="B70" s="19">
        <v>242351119</v>
      </c>
      <c r="C70" s="19"/>
      <c r="D70" s="20">
        <v>306319000</v>
      </c>
      <c r="E70" s="21">
        <v>312719707</v>
      </c>
      <c r="F70" s="21">
        <v>24369160</v>
      </c>
      <c r="G70" s="21">
        <v>23192332</v>
      </c>
      <c r="H70" s="21">
        <v>22139629</v>
      </c>
      <c r="I70" s="21">
        <v>69701121</v>
      </c>
      <c r="J70" s="21">
        <v>21219078</v>
      </c>
      <c r="K70" s="21">
        <v>23566724</v>
      </c>
      <c r="L70" s="21">
        <v>19848832</v>
      </c>
      <c r="M70" s="21">
        <v>64634634</v>
      </c>
      <c r="N70" s="21">
        <v>22963816</v>
      </c>
      <c r="O70" s="21">
        <v>20556714</v>
      </c>
      <c r="P70" s="21">
        <v>19397312</v>
      </c>
      <c r="Q70" s="21">
        <v>62917842</v>
      </c>
      <c r="R70" s="21">
        <v>19398746</v>
      </c>
      <c r="S70" s="21">
        <v>20710523</v>
      </c>
      <c r="T70" s="21">
        <v>22434230</v>
      </c>
      <c r="U70" s="21">
        <v>62543499</v>
      </c>
      <c r="V70" s="21">
        <v>259797096</v>
      </c>
      <c r="W70" s="21">
        <v>306319404</v>
      </c>
      <c r="X70" s="21"/>
      <c r="Y70" s="20"/>
      <c r="Z70" s="23">
        <v>312719707</v>
      </c>
    </row>
    <row r="71" spans="1:26" ht="12.75" hidden="1">
      <c r="A71" s="39" t="s">
        <v>104</v>
      </c>
      <c r="B71" s="19">
        <v>85469111</v>
      </c>
      <c r="C71" s="19"/>
      <c r="D71" s="20">
        <v>119113001</v>
      </c>
      <c r="E71" s="21">
        <v>119112648</v>
      </c>
      <c r="F71" s="21">
        <v>6706107</v>
      </c>
      <c r="G71" s="21">
        <v>7960209</v>
      </c>
      <c r="H71" s="21">
        <v>11995960</v>
      </c>
      <c r="I71" s="21">
        <v>26662276</v>
      </c>
      <c r="J71" s="21">
        <v>4469028</v>
      </c>
      <c r="K71" s="21">
        <v>7374596</v>
      </c>
      <c r="L71" s="21">
        <v>5613788</v>
      </c>
      <c r="M71" s="21">
        <v>17457412</v>
      </c>
      <c r="N71" s="21">
        <v>7070273</v>
      </c>
      <c r="O71" s="21">
        <v>11977805</v>
      </c>
      <c r="P71" s="21">
        <v>5710438</v>
      </c>
      <c r="Q71" s="21">
        <v>24758516</v>
      </c>
      <c r="R71" s="21">
        <v>7153043</v>
      </c>
      <c r="S71" s="21">
        <v>7414734</v>
      </c>
      <c r="T71" s="21">
        <v>5118864</v>
      </c>
      <c r="U71" s="21">
        <v>19686641</v>
      </c>
      <c r="V71" s="21">
        <v>88564845</v>
      </c>
      <c r="W71" s="21">
        <v>119112648</v>
      </c>
      <c r="X71" s="21"/>
      <c r="Y71" s="20"/>
      <c r="Z71" s="23">
        <v>119112648</v>
      </c>
    </row>
    <row r="72" spans="1:26" ht="12.75" hidden="1">
      <c r="A72" s="39" t="s">
        <v>105</v>
      </c>
      <c r="B72" s="19">
        <v>36828705</v>
      </c>
      <c r="C72" s="19"/>
      <c r="D72" s="20">
        <v>41921649</v>
      </c>
      <c r="E72" s="21">
        <v>41921649</v>
      </c>
      <c r="F72" s="21">
        <v>3393070</v>
      </c>
      <c r="G72" s="21">
        <v>3399220</v>
      </c>
      <c r="H72" s="21">
        <v>3382897</v>
      </c>
      <c r="I72" s="21">
        <v>10175187</v>
      </c>
      <c r="J72" s="21">
        <v>3358234</v>
      </c>
      <c r="K72" s="21">
        <v>3380458</v>
      </c>
      <c r="L72" s="21">
        <v>3363148</v>
      </c>
      <c r="M72" s="21">
        <v>10101840</v>
      </c>
      <c r="N72" s="21">
        <v>3337568</v>
      </c>
      <c r="O72" s="21">
        <v>3372154</v>
      </c>
      <c r="P72" s="21">
        <v>3379817</v>
      </c>
      <c r="Q72" s="21">
        <v>10089539</v>
      </c>
      <c r="R72" s="21">
        <v>3364089</v>
      </c>
      <c r="S72" s="21">
        <v>3405436</v>
      </c>
      <c r="T72" s="21">
        <v>3368043</v>
      </c>
      <c r="U72" s="21">
        <v>10137568</v>
      </c>
      <c r="V72" s="21">
        <v>40504134</v>
      </c>
      <c r="W72" s="21">
        <v>41921652</v>
      </c>
      <c r="X72" s="21"/>
      <c r="Y72" s="20"/>
      <c r="Z72" s="23">
        <v>41921649</v>
      </c>
    </row>
    <row r="73" spans="1:26" ht="12.75" hidden="1">
      <c r="A73" s="39" t="s">
        <v>106</v>
      </c>
      <c r="B73" s="19">
        <v>27184404</v>
      </c>
      <c r="C73" s="19"/>
      <c r="D73" s="20">
        <v>33925324</v>
      </c>
      <c r="E73" s="21">
        <v>31097113</v>
      </c>
      <c r="F73" s="21">
        <v>2388783</v>
      </c>
      <c r="G73" s="21">
        <v>2385085</v>
      </c>
      <c r="H73" s="21">
        <v>2389587</v>
      </c>
      <c r="I73" s="21">
        <v>7163455</v>
      </c>
      <c r="J73" s="21">
        <v>2394581</v>
      </c>
      <c r="K73" s="21">
        <v>2389938</v>
      </c>
      <c r="L73" s="21">
        <v>2382864</v>
      </c>
      <c r="M73" s="21">
        <v>7167383</v>
      </c>
      <c r="N73" s="21">
        <v>2370755</v>
      </c>
      <c r="O73" s="21">
        <v>2381277</v>
      </c>
      <c r="P73" s="21">
        <v>2383859</v>
      </c>
      <c r="Q73" s="21">
        <v>7135891</v>
      </c>
      <c r="R73" s="21">
        <v>2389084</v>
      </c>
      <c r="S73" s="21">
        <v>2389421</v>
      </c>
      <c r="T73" s="21">
        <v>2379000</v>
      </c>
      <c r="U73" s="21">
        <v>7157505</v>
      </c>
      <c r="V73" s="21">
        <v>28624234</v>
      </c>
      <c r="W73" s="21">
        <v>33925320</v>
      </c>
      <c r="X73" s="21"/>
      <c r="Y73" s="20"/>
      <c r="Z73" s="23">
        <v>31097113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21981468</v>
      </c>
      <c r="C75" s="28"/>
      <c r="D75" s="29">
        <v>19764351</v>
      </c>
      <c r="E75" s="30">
        <v>21676840</v>
      </c>
      <c r="F75" s="30">
        <v>1933623</v>
      </c>
      <c r="G75" s="30">
        <v>1927170</v>
      </c>
      <c r="H75" s="30">
        <v>2013093</v>
      </c>
      <c r="I75" s="30">
        <v>5873886</v>
      </c>
      <c r="J75" s="30">
        <v>2059068</v>
      </c>
      <c r="K75" s="30">
        <v>2023803</v>
      </c>
      <c r="L75" s="30">
        <v>2130532</v>
      </c>
      <c r="M75" s="30">
        <v>6213403</v>
      </c>
      <c r="N75" s="30">
        <v>2178368</v>
      </c>
      <c r="O75" s="30">
        <v>2207720</v>
      </c>
      <c r="P75" s="30">
        <v>2184695</v>
      </c>
      <c r="Q75" s="30">
        <v>6570783</v>
      </c>
      <c r="R75" s="30">
        <v>2213899</v>
      </c>
      <c r="S75" s="30">
        <v>2297576</v>
      </c>
      <c r="T75" s="30">
        <v>1928857</v>
      </c>
      <c r="U75" s="30">
        <v>6440332</v>
      </c>
      <c r="V75" s="30">
        <v>25098404</v>
      </c>
      <c r="W75" s="30">
        <v>19764348</v>
      </c>
      <c r="X75" s="30"/>
      <c r="Y75" s="29"/>
      <c r="Z75" s="31">
        <v>21676840</v>
      </c>
    </row>
    <row r="76" spans="1:26" ht="12.75" hidden="1">
      <c r="A76" s="42" t="s">
        <v>288</v>
      </c>
      <c r="B76" s="32">
        <v>393411496</v>
      </c>
      <c r="C76" s="32"/>
      <c r="D76" s="33">
        <v>514591410</v>
      </c>
      <c r="E76" s="34">
        <v>105996</v>
      </c>
      <c r="F76" s="34">
        <v>33330213</v>
      </c>
      <c r="G76" s="34">
        <v>30116229</v>
      </c>
      <c r="H76" s="34">
        <v>31322875</v>
      </c>
      <c r="I76" s="34">
        <v>94769317</v>
      </c>
      <c r="J76" s="34">
        <v>36469756</v>
      </c>
      <c r="K76" s="34">
        <v>34902786</v>
      </c>
      <c r="L76" s="34">
        <v>29622214</v>
      </c>
      <c r="M76" s="34">
        <v>100994756</v>
      </c>
      <c r="N76" s="34">
        <v>43028585</v>
      </c>
      <c r="O76" s="34">
        <v>25056588</v>
      </c>
      <c r="P76" s="34">
        <v>30786899</v>
      </c>
      <c r="Q76" s="34">
        <v>98872072</v>
      </c>
      <c r="R76" s="34">
        <v>28725390</v>
      </c>
      <c r="S76" s="34">
        <v>30631167</v>
      </c>
      <c r="T76" s="34"/>
      <c r="U76" s="34">
        <v>59356557</v>
      </c>
      <c r="V76" s="34">
        <v>353992702</v>
      </c>
      <c r="W76" s="34">
        <v>105996</v>
      </c>
      <c r="X76" s="34"/>
      <c r="Y76" s="33"/>
      <c r="Z76" s="35">
        <v>105996</v>
      </c>
    </row>
    <row r="77" spans="1:26" ht="12.75" hidden="1">
      <c r="A77" s="37" t="s">
        <v>31</v>
      </c>
      <c r="B77" s="19">
        <v>58953722</v>
      </c>
      <c r="C77" s="19"/>
      <c r="D77" s="20">
        <v>63547000</v>
      </c>
      <c r="E77" s="21">
        <v>57900</v>
      </c>
      <c r="F77" s="21">
        <v>2670131</v>
      </c>
      <c r="G77" s="21">
        <v>3142122</v>
      </c>
      <c r="H77" s="21">
        <v>4565328</v>
      </c>
      <c r="I77" s="21">
        <v>10377581</v>
      </c>
      <c r="J77" s="21">
        <v>2915888</v>
      </c>
      <c r="K77" s="21">
        <v>2751255</v>
      </c>
      <c r="L77" s="21">
        <v>7150826</v>
      </c>
      <c r="M77" s="21">
        <v>12817969</v>
      </c>
      <c r="N77" s="21">
        <v>8351917</v>
      </c>
      <c r="O77" s="21">
        <v>3466868</v>
      </c>
      <c r="P77" s="21">
        <v>3391972</v>
      </c>
      <c r="Q77" s="21">
        <v>15210757</v>
      </c>
      <c r="R77" s="21">
        <v>3739814</v>
      </c>
      <c r="S77" s="21">
        <v>4167865</v>
      </c>
      <c r="T77" s="21"/>
      <c r="U77" s="21">
        <v>7907679</v>
      </c>
      <c r="V77" s="21">
        <v>46313986</v>
      </c>
      <c r="W77" s="21">
        <v>57900</v>
      </c>
      <c r="X77" s="21"/>
      <c r="Y77" s="20"/>
      <c r="Z77" s="23">
        <v>57900</v>
      </c>
    </row>
    <row r="78" spans="1:26" ht="12.75" hidden="1">
      <c r="A78" s="38" t="s">
        <v>32</v>
      </c>
      <c r="B78" s="19">
        <v>310893225</v>
      </c>
      <c r="C78" s="19"/>
      <c r="D78" s="20">
        <v>441162410</v>
      </c>
      <c r="E78" s="21">
        <v>38220</v>
      </c>
      <c r="F78" s="21">
        <v>30403919</v>
      </c>
      <c r="G78" s="21">
        <v>26873313</v>
      </c>
      <c r="H78" s="21">
        <v>26665563</v>
      </c>
      <c r="I78" s="21">
        <v>83942795</v>
      </c>
      <c r="J78" s="21">
        <v>33417904</v>
      </c>
      <c r="K78" s="21">
        <v>31960426</v>
      </c>
      <c r="L78" s="21">
        <v>22374373</v>
      </c>
      <c r="M78" s="21">
        <v>87752703</v>
      </c>
      <c r="N78" s="21">
        <v>34304714</v>
      </c>
      <c r="O78" s="21">
        <v>21470622</v>
      </c>
      <c r="P78" s="21">
        <v>27154605</v>
      </c>
      <c r="Q78" s="21">
        <v>82929941</v>
      </c>
      <c r="R78" s="21">
        <v>24852518</v>
      </c>
      <c r="S78" s="21">
        <v>26223466</v>
      </c>
      <c r="T78" s="21"/>
      <c r="U78" s="21">
        <v>51075984</v>
      </c>
      <c r="V78" s="21">
        <v>305701423</v>
      </c>
      <c r="W78" s="21">
        <v>38220</v>
      </c>
      <c r="X78" s="21"/>
      <c r="Y78" s="20"/>
      <c r="Z78" s="23">
        <v>38220</v>
      </c>
    </row>
    <row r="79" spans="1:26" ht="12.75" hidden="1">
      <c r="A79" s="39" t="s">
        <v>103</v>
      </c>
      <c r="B79" s="19">
        <v>161411005</v>
      </c>
      <c r="C79" s="19"/>
      <c r="D79" s="20">
        <v>291003050</v>
      </c>
      <c r="E79" s="21"/>
      <c r="F79" s="21">
        <v>20836946</v>
      </c>
      <c r="G79" s="21">
        <v>20494910</v>
      </c>
      <c r="H79" s="21">
        <v>21410857</v>
      </c>
      <c r="I79" s="21">
        <v>62742713</v>
      </c>
      <c r="J79" s="21">
        <v>25661172</v>
      </c>
      <c r="K79" s="21">
        <v>23566723</v>
      </c>
      <c r="L79" s="21">
        <v>17132119</v>
      </c>
      <c r="M79" s="21">
        <v>66360014</v>
      </c>
      <c r="N79" s="21">
        <v>23873307</v>
      </c>
      <c r="O79" s="21">
        <v>15061604</v>
      </c>
      <c r="P79" s="21">
        <v>18753776</v>
      </c>
      <c r="Q79" s="21">
        <v>57688687</v>
      </c>
      <c r="R79" s="21">
        <v>17520479</v>
      </c>
      <c r="S79" s="21">
        <v>18410915</v>
      </c>
      <c r="T79" s="21"/>
      <c r="U79" s="21">
        <v>35931394</v>
      </c>
      <c r="V79" s="21">
        <v>222722808</v>
      </c>
      <c r="W79" s="21"/>
      <c r="X79" s="21"/>
      <c r="Y79" s="20"/>
      <c r="Z79" s="23"/>
    </row>
    <row r="80" spans="1:26" ht="12.75" hidden="1">
      <c r="A80" s="39" t="s">
        <v>104</v>
      </c>
      <c r="B80" s="19">
        <v>85469111</v>
      </c>
      <c r="C80" s="19"/>
      <c r="D80" s="20">
        <v>95290240</v>
      </c>
      <c r="E80" s="21"/>
      <c r="F80" s="21">
        <v>2806264</v>
      </c>
      <c r="G80" s="21">
        <v>2868143</v>
      </c>
      <c r="H80" s="21">
        <v>2150706</v>
      </c>
      <c r="I80" s="21">
        <v>7825113</v>
      </c>
      <c r="J80" s="21">
        <v>3279903</v>
      </c>
      <c r="K80" s="21">
        <v>4193675</v>
      </c>
      <c r="L80" s="21">
        <v>2468875</v>
      </c>
      <c r="M80" s="21">
        <v>9942453</v>
      </c>
      <c r="N80" s="21">
        <v>5395353</v>
      </c>
      <c r="O80" s="21">
        <v>3320012</v>
      </c>
      <c r="P80" s="21">
        <v>4605909</v>
      </c>
      <c r="Q80" s="21">
        <v>13321274</v>
      </c>
      <c r="R80" s="21">
        <v>3839993</v>
      </c>
      <c r="S80" s="21">
        <v>3370963</v>
      </c>
      <c r="T80" s="21"/>
      <c r="U80" s="21">
        <v>7210956</v>
      </c>
      <c r="V80" s="21">
        <v>38299796</v>
      </c>
      <c r="W80" s="21"/>
      <c r="X80" s="21"/>
      <c r="Y80" s="20"/>
      <c r="Z80" s="23"/>
    </row>
    <row r="81" spans="1:26" ht="12.75" hidden="1">
      <c r="A81" s="39" t="s">
        <v>105</v>
      </c>
      <c r="B81" s="19">
        <v>36828705</v>
      </c>
      <c r="C81" s="19"/>
      <c r="D81" s="20">
        <v>29765620</v>
      </c>
      <c r="E81" s="21"/>
      <c r="F81" s="21">
        <v>4226866</v>
      </c>
      <c r="G81" s="21">
        <v>2112539</v>
      </c>
      <c r="H81" s="21">
        <v>1832045</v>
      </c>
      <c r="I81" s="21">
        <v>8171450</v>
      </c>
      <c r="J81" s="21">
        <v>2776763</v>
      </c>
      <c r="K81" s="21">
        <v>2889484</v>
      </c>
      <c r="L81" s="21">
        <v>1624822</v>
      </c>
      <c r="M81" s="21">
        <v>7291069</v>
      </c>
      <c r="N81" s="21">
        <v>2943196</v>
      </c>
      <c r="O81" s="21">
        <v>1771989</v>
      </c>
      <c r="P81" s="21">
        <v>2218959</v>
      </c>
      <c r="Q81" s="21">
        <v>6934144</v>
      </c>
      <c r="R81" s="21">
        <v>2099847</v>
      </c>
      <c r="S81" s="21">
        <v>2646487</v>
      </c>
      <c r="T81" s="21"/>
      <c r="U81" s="21">
        <v>4746334</v>
      </c>
      <c r="V81" s="21">
        <v>27142997</v>
      </c>
      <c r="W81" s="21"/>
      <c r="X81" s="21"/>
      <c r="Y81" s="20"/>
      <c r="Z81" s="23"/>
    </row>
    <row r="82" spans="1:26" ht="12.75" hidden="1">
      <c r="A82" s="39" t="s">
        <v>106</v>
      </c>
      <c r="B82" s="19">
        <v>27184404</v>
      </c>
      <c r="C82" s="19"/>
      <c r="D82" s="20">
        <v>25103500</v>
      </c>
      <c r="E82" s="21"/>
      <c r="F82" s="21">
        <v>2533843</v>
      </c>
      <c r="G82" s="21">
        <v>1397721</v>
      </c>
      <c r="H82" s="21">
        <v>1271955</v>
      </c>
      <c r="I82" s="21">
        <v>5203519</v>
      </c>
      <c r="J82" s="21">
        <v>1700066</v>
      </c>
      <c r="K82" s="21">
        <v>1310544</v>
      </c>
      <c r="L82" s="21">
        <v>1148557</v>
      </c>
      <c r="M82" s="21">
        <v>4159167</v>
      </c>
      <c r="N82" s="21">
        <v>2092858</v>
      </c>
      <c r="O82" s="21">
        <v>1317017</v>
      </c>
      <c r="P82" s="21">
        <v>1575961</v>
      </c>
      <c r="Q82" s="21">
        <v>4985836</v>
      </c>
      <c r="R82" s="21">
        <v>1392199</v>
      </c>
      <c r="S82" s="21">
        <v>1795101</v>
      </c>
      <c r="T82" s="21"/>
      <c r="U82" s="21">
        <v>3187300</v>
      </c>
      <c r="V82" s="21">
        <v>17535822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>
        <v>38220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38220</v>
      </c>
      <c r="X83" s="21"/>
      <c r="Y83" s="20"/>
      <c r="Z83" s="23">
        <v>38220</v>
      </c>
    </row>
    <row r="84" spans="1:26" ht="12.75" hidden="1">
      <c r="A84" s="40" t="s">
        <v>110</v>
      </c>
      <c r="B84" s="28">
        <v>23564549</v>
      </c>
      <c r="C84" s="28"/>
      <c r="D84" s="29">
        <v>9882000</v>
      </c>
      <c r="E84" s="30">
        <v>9876</v>
      </c>
      <c r="F84" s="30">
        <v>256163</v>
      </c>
      <c r="G84" s="30">
        <v>100794</v>
      </c>
      <c r="H84" s="30">
        <v>91984</v>
      </c>
      <c r="I84" s="30">
        <v>448941</v>
      </c>
      <c r="J84" s="30">
        <v>135964</v>
      </c>
      <c r="K84" s="30">
        <v>191105</v>
      </c>
      <c r="L84" s="30">
        <v>97015</v>
      </c>
      <c r="M84" s="30">
        <v>424084</v>
      </c>
      <c r="N84" s="30">
        <v>371954</v>
      </c>
      <c r="O84" s="30">
        <v>119098</v>
      </c>
      <c r="P84" s="30">
        <v>240322</v>
      </c>
      <c r="Q84" s="30">
        <v>731374</v>
      </c>
      <c r="R84" s="30">
        <v>133058</v>
      </c>
      <c r="S84" s="30">
        <v>239836</v>
      </c>
      <c r="T84" s="30"/>
      <c r="U84" s="30">
        <v>372894</v>
      </c>
      <c r="V84" s="30">
        <v>1977293</v>
      </c>
      <c r="W84" s="30">
        <v>9876</v>
      </c>
      <c r="X84" s="30"/>
      <c r="Y84" s="29"/>
      <c r="Z84" s="31">
        <v>9876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52840395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11314000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>
        <v>11314000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15896384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>
        <v>15896384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9242246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>
        <v>9242246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15930765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>
        <v>15930765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457000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>
        <v>457000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6816723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2212376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4604347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16601000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16601000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230000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>
        <v>230000</v>
      </c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76488118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383675078</v>
      </c>
      <c r="D5" s="153">
        <f>SUM(D6:D8)</f>
        <v>0</v>
      </c>
      <c r="E5" s="154">
        <f t="shared" si="0"/>
        <v>204580992</v>
      </c>
      <c r="F5" s="100">
        <f t="shared" si="0"/>
        <v>202855148</v>
      </c>
      <c r="G5" s="100">
        <f t="shared" si="0"/>
        <v>88470181</v>
      </c>
      <c r="H5" s="100">
        <f t="shared" si="0"/>
        <v>6329089</v>
      </c>
      <c r="I5" s="100">
        <f t="shared" si="0"/>
        <v>5281956</v>
      </c>
      <c r="J5" s="100">
        <f t="shared" si="0"/>
        <v>100081226</v>
      </c>
      <c r="K5" s="100">
        <f t="shared" si="0"/>
        <v>5347785</v>
      </c>
      <c r="L5" s="100">
        <f t="shared" si="0"/>
        <v>6319774</v>
      </c>
      <c r="M5" s="100">
        <f t="shared" si="0"/>
        <v>66990251</v>
      </c>
      <c r="N5" s="100">
        <f t="shared" si="0"/>
        <v>78657810</v>
      </c>
      <c r="O5" s="100">
        <f t="shared" si="0"/>
        <v>6808463</v>
      </c>
      <c r="P5" s="100">
        <f t="shared" si="0"/>
        <v>5873898</v>
      </c>
      <c r="Q5" s="100">
        <f t="shared" si="0"/>
        <v>51647923</v>
      </c>
      <c r="R5" s="100">
        <f t="shared" si="0"/>
        <v>64330284</v>
      </c>
      <c r="S5" s="100">
        <f t="shared" si="0"/>
        <v>5436208</v>
      </c>
      <c r="T5" s="100">
        <f t="shared" si="0"/>
        <v>5737324</v>
      </c>
      <c r="U5" s="100">
        <f t="shared" si="0"/>
        <v>7622852</v>
      </c>
      <c r="V5" s="100">
        <f t="shared" si="0"/>
        <v>18796384</v>
      </c>
      <c r="W5" s="100">
        <f t="shared" si="0"/>
        <v>261865704</v>
      </c>
      <c r="X5" s="100">
        <f t="shared" si="0"/>
        <v>204575168</v>
      </c>
      <c r="Y5" s="100">
        <f t="shared" si="0"/>
        <v>57290536</v>
      </c>
      <c r="Z5" s="137">
        <f>+IF(X5&lt;&gt;0,+(Y5/X5)*100,0)</f>
        <v>28.004638373314204</v>
      </c>
      <c r="AA5" s="153">
        <f>SUM(AA6:AA8)</f>
        <v>202855148</v>
      </c>
    </row>
    <row r="6" spans="1:27" ht="12.75">
      <c r="A6" s="138" t="s">
        <v>75</v>
      </c>
      <c r="B6" s="136"/>
      <c r="C6" s="155"/>
      <c r="D6" s="155"/>
      <c r="E6" s="156">
        <v>128866589</v>
      </c>
      <c r="F6" s="60">
        <v>129447474</v>
      </c>
      <c r="G6" s="60">
        <v>77143000</v>
      </c>
      <c r="H6" s="60">
        <v>487122</v>
      </c>
      <c r="I6" s="60"/>
      <c r="J6" s="60">
        <v>77630122</v>
      </c>
      <c r="K6" s="60">
        <v>16055</v>
      </c>
      <c r="L6" s="60">
        <v>935582</v>
      </c>
      <c r="M6" s="60">
        <v>61715000</v>
      </c>
      <c r="N6" s="60">
        <v>62666637</v>
      </c>
      <c r="O6" s="60">
        <v>932248</v>
      </c>
      <c r="P6" s="60">
        <v>312374</v>
      </c>
      <c r="Q6" s="60">
        <v>46286000</v>
      </c>
      <c r="R6" s="60">
        <v>47530622</v>
      </c>
      <c r="S6" s="60"/>
      <c r="T6" s="60"/>
      <c r="U6" s="60">
        <v>1808434</v>
      </c>
      <c r="V6" s="60">
        <v>1808434</v>
      </c>
      <c r="W6" s="60">
        <v>189635815</v>
      </c>
      <c r="X6" s="60">
        <v>128866584</v>
      </c>
      <c r="Y6" s="60">
        <v>60769231</v>
      </c>
      <c r="Z6" s="140">
        <v>47.16</v>
      </c>
      <c r="AA6" s="155">
        <v>129447474</v>
      </c>
    </row>
    <row r="7" spans="1:27" ht="12.75">
      <c r="A7" s="138" t="s">
        <v>76</v>
      </c>
      <c r="B7" s="136"/>
      <c r="C7" s="157">
        <v>383675078</v>
      </c>
      <c r="D7" s="157"/>
      <c r="E7" s="158">
        <v>74485240</v>
      </c>
      <c r="F7" s="159">
        <v>69462230</v>
      </c>
      <c r="G7" s="159">
        <v>11131581</v>
      </c>
      <c r="H7" s="159">
        <v>5621373</v>
      </c>
      <c r="I7" s="159">
        <v>5074980</v>
      </c>
      <c r="J7" s="159">
        <v>21827934</v>
      </c>
      <c r="K7" s="159">
        <v>5102879</v>
      </c>
      <c r="L7" s="159">
        <v>5054005</v>
      </c>
      <c r="M7" s="159">
        <v>5070824</v>
      </c>
      <c r="N7" s="159">
        <v>15227708</v>
      </c>
      <c r="O7" s="159">
        <v>5626514</v>
      </c>
      <c r="P7" s="159">
        <v>5313059</v>
      </c>
      <c r="Q7" s="159">
        <v>5150283</v>
      </c>
      <c r="R7" s="159">
        <v>16089856</v>
      </c>
      <c r="S7" s="159">
        <v>5164507</v>
      </c>
      <c r="T7" s="159">
        <v>5477269</v>
      </c>
      <c r="U7" s="159">
        <v>5585844</v>
      </c>
      <c r="V7" s="159">
        <v>16227620</v>
      </c>
      <c r="W7" s="159">
        <v>69373118</v>
      </c>
      <c r="X7" s="159">
        <v>75708584</v>
      </c>
      <c r="Y7" s="159">
        <v>-6335466</v>
      </c>
      <c r="Z7" s="141">
        <v>-8.37</v>
      </c>
      <c r="AA7" s="157">
        <v>69462230</v>
      </c>
    </row>
    <row r="8" spans="1:27" ht="12.75">
      <c r="A8" s="138" t="s">
        <v>77</v>
      </c>
      <c r="B8" s="136"/>
      <c r="C8" s="155"/>
      <c r="D8" s="155"/>
      <c r="E8" s="156">
        <v>1229163</v>
      </c>
      <c r="F8" s="60">
        <v>3945444</v>
      </c>
      <c r="G8" s="60">
        <v>195600</v>
      </c>
      <c r="H8" s="60">
        <v>220594</v>
      </c>
      <c r="I8" s="60">
        <v>206976</v>
      </c>
      <c r="J8" s="60">
        <v>623170</v>
      </c>
      <c r="K8" s="60">
        <v>228851</v>
      </c>
      <c r="L8" s="60">
        <v>330187</v>
      </c>
      <c r="M8" s="60">
        <v>204427</v>
      </c>
      <c r="N8" s="60">
        <v>763465</v>
      </c>
      <c r="O8" s="60">
        <v>249701</v>
      </c>
      <c r="P8" s="60">
        <v>248465</v>
      </c>
      <c r="Q8" s="60">
        <v>211640</v>
      </c>
      <c r="R8" s="60">
        <v>709806</v>
      </c>
      <c r="S8" s="60">
        <v>271701</v>
      </c>
      <c r="T8" s="60">
        <v>260055</v>
      </c>
      <c r="U8" s="60">
        <v>228574</v>
      </c>
      <c r="V8" s="60">
        <v>760330</v>
      </c>
      <c r="W8" s="60">
        <v>2856771</v>
      </c>
      <c r="X8" s="60"/>
      <c r="Y8" s="60">
        <v>2856771</v>
      </c>
      <c r="Z8" s="140">
        <v>0</v>
      </c>
      <c r="AA8" s="155">
        <v>3945444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15831426</v>
      </c>
      <c r="F9" s="100">
        <f t="shared" si="1"/>
        <v>15604439</v>
      </c>
      <c r="G9" s="100">
        <f t="shared" si="1"/>
        <v>339116</v>
      </c>
      <c r="H9" s="100">
        <f t="shared" si="1"/>
        <v>985600</v>
      </c>
      <c r="I9" s="100">
        <f t="shared" si="1"/>
        <v>1194881</v>
      </c>
      <c r="J9" s="100">
        <f t="shared" si="1"/>
        <v>2519597</v>
      </c>
      <c r="K9" s="100">
        <f t="shared" si="1"/>
        <v>560641</v>
      </c>
      <c r="L9" s="100">
        <f t="shared" si="1"/>
        <v>2341682</v>
      </c>
      <c r="M9" s="100">
        <f t="shared" si="1"/>
        <v>472520</v>
      </c>
      <c r="N9" s="100">
        <f t="shared" si="1"/>
        <v>3374843</v>
      </c>
      <c r="O9" s="100">
        <f t="shared" si="1"/>
        <v>387341</v>
      </c>
      <c r="P9" s="100">
        <f t="shared" si="1"/>
        <v>741225</v>
      </c>
      <c r="Q9" s="100">
        <f t="shared" si="1"/>
        <v>604097</v>
      </c>
      <c r="R9" s="100">
        <f t="shared" si="1"/>
        <v>1732663</v>
      </c>
      <c r="S9" s="100">
        <f t="shared" si="1"/>
        <v>1804165</v>
      </c>
      <c r="T9" s="100">
        <f t="shared" si="1"/>
        <v>4938502</v>
      </c>
      <c r="U9" s="100">
        <f t="shared" si="1"/>
        <v>1231184</v>
      </c>
      <c r="V9" s="100">
        <f t="shared" si="1"/>
        <v>7973851</v>
      </c>
      <c r="W9" s="100">
        <f t="shared" si="1"/>
        <v>15600954</v>
      </c>
      <c r="X9" s="100">
        <f t="shared" si="1"/>
        <v>15831420</v>
      </c>
      <c r="Y9" s="100">
        <f t="shared" si="1"/>
        <v>-230466</v>
      </c>
      <c r="Z9" s="137">
        <f>+IF(X9&lt;&gt;0,+(Y9/X9)*100,0)</f>
        <v>-1.4557506528157298</v>
      </c>
      <c r="AA9" s="153">
        <f>SUM(AA10:AA14)</f>
        <v>15604439</v>
      </c>
    </row>
    <row r="10" spans="1:27" ht="12.75">
      <c r="A10" s="138" t="s">
        <v>79</v>
      </c>
      <c r="B10" s="136"/>
      <c r="C10" s="155"/>
      <c r="D10" s="155"/>
      <c r="E10" s="156">
        <v>1229425</v>
      </c>
      <c r="F10" s="60">
        <v>1081551</v>
      </c>
      <c r="G10" s="60">
        <v>109708</v>
      </c>
      <c r="H10" s="60">
        <v>173687</v>
      </c>
      <c r="I10" s="60">
        <v>110579</v>
      </c>
      <c r="J10" s="60">
        <v>393974</v>
      </c>
      <c r="K10" s="60">
        <v>102802</v>
      </c>
      <c r="L10" s="60">
        <v>185874</v>
      </c>
      <c r="M10" s="60">
        <v>74578</v>
      </c>
      <c r="N10" s="60">
        <v>363254</v>
      </c>
      <c r="O10" s="60">
        <v>134090</v>
      </c>
      <c r="P10" s="60">
        <v>72732</v>
      </c>
      <c r="Q10" s="60">
        <v>110626</v>
      </c>
      <c r="R10" s="60">
        <v>317448</v>
      </c>
      <c r="S10" s="60">
        <v>111215</v>
      </c>
      <c r="T10" s="60">
        <v>134230</v>
      </c>
      <c r="U10" s="60">
        <v>127118</v>
      </c>
      <c r="V10" s="60">
        <v>372563</v>
      </c>
      <c r="W10" s="60">
        <v>1447239</v>
      </c>
      <c r="X10" s="60">
        <v>1229424</v>
      </c>
      <c r="Y10" s="60">
        <v>217815</v>
      </c>
      <c r="Z10" s="140">
        <v>17.72</v>
      </c>
      <c r="AA10" s="155">
        <v>1081551</v>
      </c>
    </row>
    <row r="11" spans="1:27" ht="12.75">
      <c r="A11" s="138" t="s">
        <v>80</v>
      </c>
      <c r="B11" s="136"/>
      <c r="C11" s="155"/>
      <c r="D11" s="155"/>
      <c r="E11" s="156">
        <v>5052640</v>
      </c>
      <c r="F11" s="60">
        <v>4973527</v>
      </c>
      <c r="G11" s="60">
        <v>15271</v>
      </c>
      <c r="H11" s="60">
        <v>150321</v>
      </c>
      <c r="I11" s="60">
        <v>8959</v>
      </c>
      <c r="J11" s="60">
        <v>174551</v>
      </c>
      <c r="K11" s="60">
        <v>-211</v>
      </c>
      <c r="L11" s="60">
        <v>366141</v>
      </c>
      <c r="M11" s="60">
        <v>19827</v>
      </c>
      <c r="N11" s="60">
        <v>385757</v>
      </c>
      <c r="O11" s="60">
        <v>76122</v>
      </c>
      <c r="P11" s="60">
        <v>465999</v>
      </c>
      <c r="Q11" s="60">
        <v>340323</v>
      </c>
      <c r="R11" s="60">
        <v>882444</v>
      </c>
      <c r="S11" s="60">
        <v>533610</v>
      </c>
      <c r="T11" s="60">
        <v>584744</v>
      </c>
      <c r="U11" s="60">
        <v>457984</v>
      </c>
      <c r="V11" s="60">
        <v>1576338</v>
      </c>
      <c r="W11" s="60">
        <v>3019090</v>
      </c>
      <c r="X11" s="60">
        <v>5052636</v>
      </c>
      <c r="Y11" s="60">
        <v>-2033546</v>
      </c>
      <c r="Z11" s="140">
        <v>-40.25</v>
      </c>
      <c r="AA11" s="155">
        <v>4973527</v>
      </c>
    </row>
    <row r="12" spans="1:27" ht="12.75">
      <c r="A12" s="138" t="s">
        <v>81</v>
      </c>
      <c r="B12" s="136"/>
      <c r="C12" s="155"/>
      <c r="D12" s="155"/>
      <c r="E12" s="156">
        <v>937844</v>
      </c>
      <c r="F12" s="60">
        <v>937844</v>
      </c>
      <c r="G12" s="60">
        <v>696</v>
      </c>
      <c r="H12" s="60">
        <v>1086</v>
      </c>
      <c r="I12" s="60">
        <v>170087</v>
      </c>
      <c r="J12" s="60">
        <v>171869</v>
      </c>
      <c r="K12" s="60">
        <v>1600</v>
      </c>
      <c r="L12" s="60">
        <v>68074</v>
      </c>
      <c r="M12" s="60">
        <v>261</v>
      </c>
      <c r="N12" s="60">
        <v>69935</v>
      </c>
      <c r="O12" s="60">
        <v>106158</v>
      </c>
      <c r="P12" s="60">
        <v>93557</v>
      </c>
      <c r="Q12" s="60">
        <v>3643</v>
      </c>
      <c r="R12" s="60">
        <v>203358</v>
      </c>
      <c r="S12" s="60">
        <v>1703</v>
      </c>
      <c r="T12" s="60">
        <v>77856</v>
      </c>
      <c r="U12" s="60">
        <v>75274</v>
      </c>
      <c r="V12" s="60">
        <v>154833</v>
      </c>
      <c r="W12" s="60">
        <v>599995</v>
      </c>
      <c r="X12" s="60">
        <v>937848</v>
      </c>
      <c r="Y12" s="60">
        <v>-337853</v>
      </c>
      <c r="Z12" s="140">
        <v>-36.02</v>
      </c>
      <c r="AA12" s="155">
        <v>937844</v>
      </c>
    </row>
    <row r="13" spans="1:27" ht="12.75">
      <c r="A13" s="138" t="s">
        <v>82</v>
      </c>
      <c r="B13" s="136"/>
      <c r="C13" s="155"/>
      <c r="D13" s="155"/>
      <c r="E13" s="156">
        <v>8611517</v>
      </c>
      <c r="F13" s="60">
        <v>8611517</v>
      </c>
      <c r="G13" s="60">
        <v>213441</v>
      </c>
      <c r="H13" s="60">
        <v>660506</v>
      </c>
      <c r="I13" s="60">
        <v>905256</v>
      </c>
      <c r="J13" s="60">
        <v>1779203</v>
      </c>
      <c r="K13" s="60">
        <v>456450</v>
      </c>
      <c r="L13" s="60">
        <v>1721593</v>
      </c>
      <c r="M13" s="60">
        <v>377854</v>
      </c>
      <c r="N13" s="60">
        <v>2555897</v>
      </c>
      <c r="O13" s="60">
        <v>70971</v>
      </c>
      <c r="P13" s="60">
        <v>108937</v>
      </c>
      <c r="Q13" s="60">
        <v>149505</v>
      </c>
      <c r="R13" s="60">
        <v>329413</v>
      </c>
      <c r="S13" s="60">
        <v>1157637</v>
      </c>
      <c r="T13" s="60">
        <v>4141672</v>
      </c>
      <c r="U13" s="60">
        <v>570808</v>
      </c>
      <c r="V13" s="60">
        <v>5870117</v>
      </c>
      <c r="W13" s="60">
        <v>10534630</v>
      </c>
      <c r="X13" s="60">
        <v>8611512</v>
      </c>
      <c r="Y13" s="60">
        <v>1923118</v>
      </c>
      <c r="Z13" s="140">
        <v>22.33</v>
      </c>
      <c r="AA13" s="155">
        <v>8611517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44531591</v>
      </c>
      <c r="F15" s="100">
        <f t="shared" si="2"/>
        <v>44366519</v>
      </c>
      <c r="G15" s="100">
        <f t="shared" si="2"/>
        <v>475398</v>
      </c>
      <c r="H15" s="100">
        <f t="shared" si="2"/>
        <v>88769</v>
      </c>
      <c r="I15" s="100">
        <f t="shared" si="2"/>
        <v>72393</v>
      </c>
      <c r="J15" s="100">
        <f t="shared" si="2"/>
        <v>636560</v>
      </c>
      <c r="K15" s="100">
        <f t="shared" si="2"/>
        <v>114430</v>
      </c>
      <c r="L15" s="100">
        <f t="shared" si="2"/>
        <v>-357524</v>
      </c>
      <c r="M15" s="100">
        <f t="shared" si="2"/>
        <v>-226771</v>
      </c>
      <c r="N15" s="100">
        <f t="shared" si="2"/>
        <v>-469865</v>
      </c>
      <c r="O15" s="100">
        <f t="shared" si="2"/>
        <v>34867</v>
      </c>
      <c r="P15" s="100">
        <f t="shared" si="2"/>
        <v>107210</v>
      </c>
      <c r="Q15" s="100">
        <f t="shared" si="2"/>
        <v>112862</v>
      </c>
      <c r="R15" s="100">
        <f t="shared" si="2"/>
        <v>254939</v>
      </c>
      <c r="S15" s="100">
        <f t="shared" si="2"/>
        <v>178783</v>
      </c>
      <c r="T15" s="100">
        <f t="shared" si="2"/>
        <v>99991</v>
      </c>
      <c r="U15" s="100">
        <f t="shared" si="2"/>
        <v>236266</v>
      </c>
      <c r="V15" s="100">
        <f t="shared" si="2"/>
        <v>515040</v>
      </c>
      <c r="W15" s="100">
        <f t="shared" si="2"/>
        <v>936674</v>
      </c>
      <c r="X15" s="100">
        <f t="shared" si="2"/>
        <v>44531588</v>
      </c>
      <c r="Y15" s="100">
        <f t="shared" si="2"/>
        <v>-43594914</v>
      </c>
      <c r="Z15" s="137">
        <f>+IF(X15&lt;&gt;0,+(Y15/X15)*100,0)</f>
        <v>-97.89660768441493</v>
      </c>
      <c r="AA15" s="153">
        <f>SUM(AA16:AA18)</f>
        <v>44366519</v>
      </c>
    </row>
    <row r="16" spans="1:27" ht="12.75">
      <c r="A16" s="138" t="s">
        <v>85</v>
      </c>
      <c r="B16" s="136"/>
      <c r="C16" s="155"/>
      <c r="D16" s="155"/>
      <c r="E16" s="156">
        <v>656448</v>
      </c>
      <c r="F16" s="60">
        <v>489456</v>
      </c>
      <c r="G16" s="60">
        <v>16325</v>
      </c>
      <c r="H16" s="60">
        <v>50356</v>
      </c>
      <c r="I16" s="60">
        <v>33766</v>
      </c>
      <c r="J16" s="60">
        <v>100447</v>
      </c>
      <c r="K16" s="60">
        <v>70940</v>
      </c>
      <c r="L16" s="60">
        <v>-428683</v>
      </c>
      <c r="M16" s="60">
        <v>-274729</v>
      </c>
      <c r="N16" s="60">
        <v>-632472</v>
      </c>
      <c r="O16" s="60">
        <v>-49732</v>
      </c>
      <c r="P16" s="60">
        <v>41844</v>
      </c>
      <c r="Q16" s="60">
        <v>49529</v>
      </c>
      <c r="R16" s="60">
        <v>41641</v>
      </c>
      <c r="S16" s="60">
        <v>81700</v>
      </c>
      <c r="T16" s="60">
        <v>57879</v>
      </c>
      <c r="U16" s="60">
        <v>250412</v>
      </c>
      <c r="V16" s="60">
        <v>389991</v>
      </c>
      <c r="W16" s="60">
        <v>-100393</v>
      </c>
      <c r="X16" s="60">
        <v>656448</v>
      </c>
      <c r="Y16" s="60">
        <v>-756841</v>
      </c>
      <c r="Z16" s="140">
        <v>-115.29</v>
      </c>
      <c r="AA16" s="155">
        <v>489456</v>
      </c>
    </row>
    <row r="17" spans="1:27" ht="12.75">
      <c r="A17" s="138" t="s">
        <v>86</v>
      </c>
      <c r="B17" s="136"/>
      <c r="C17" s="155"/>
      <c r="D17" s="155"/>
      <c r="E17" s="156">
        <v>43875143</v>
      </c>
      <c r="F17" s="60">
        <v>43877063</v>
      </c>
      <c r="G17" s="60">
        <v>459073</v>
      </c>
      <c r="H17" s="60">
        <v>38413</v>
      </c>
      <c r="I17" s="60">
        <v>38627</v>
      </c>
      <c r="J17" s="60">
        <v>536113</v>
      </c>
      <c r="K17" s="60">
        <v>43490</v>
      </c>
      <c r="L17" s="60">
        <v>71159</v>
      </c>
      <c r="M17" s="60">
        <v>47958</v>
      </c>
      <c r="N17" s="60">
        <v>162607</v>
      </c>
      <c r="O17" s="60">
        <v>84599</v>
      </c>
      <c r="P17" s="60">
        <v>65366</v>
      </c>
      <c r="Q17" s="60">
        <v>63333</v>
      </c>
      <c r="R17" s="60">
        <v>213298</v>
      </c>
      <c r="S17" s="60">
        <v>97083</v>
      </c>
      <c r="T17" s="60">
        <v>42112</v>
      </c>
      <c r="U17" s="60">
        <v>-14146</v>
      </c>
      <c r="V17" s="60">
        <v>125049</v>
      </c>
      <c r="W17" s="60">
        <v>1037067</v>
      </c>
      <c r="X17" s="60">
        <v>43875140</v>
      </c>
      <c r="Y17" s="60">
        <v>-42838073</v>
      </c>
      <c r="Z17" s="140">
        <v>-97.64</v>
      </c>
      <c r="AA17" s="155">
        <v>43877063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391833339</v>
      </c>
      <c r="D19" s="153">
        <f>SUM(D20:D23)</f>
        <v>0</v>
      </c>
      <c r="E19" s="154">
        <f t="shared" si="3"/>
        <v>591632178</v>
      </c>
      <c r="F19" s="100">
        <f t="shared" si="3"/>
        <v>594451626</v>
      </c>
      <c r="G19" s="100">
        <f t="shared" si="3"/>
        <v>38425470</v>
      </c>
      <c r="H19" s="100">
        <f t="shared" si="3"/>
        <v>38560721</v>
      </c>
      <c r="I19" s="100">
        <f t="shared" si="3"/>
        <v>41560306</v>
      </c>
      <c r="J19" s="100">
        <f t="shared" si="3"/>
        <v>118546497</v>
      </c>
      <c r="K19" s="100">
        <f t="shared" si="3"/>
        <v>33147943</v>
      </c>
      <c r="L19" s="100">
        <f t="shared" si="3"/>
        <v>38387274</v>
      </c>
      <c r="M19" s="100">
        <f t="shared" si="3"/>
        <v>32963610</v>
      </c>
      <c r="N19" s="100">
        <f t="shared" si="3"/>
        <v>104498827</v>
      </c>
      <c r="O19" s="100">
        <f t="shared" si="3"/>
        <v>37539996</v>
      </c>
      <c r="P19" s="100">
        <f t="shared" si="3"/>
        <v>40098074</v>
      </c>
      <c r="Q19" s="100">
        <f t="shared" si="3"/>
        <v>32738921</v>
      </c>
      <c r="R19" s="100">
        <f t="shared" si="3"/>
        <v>110376991</v>
      </c>
      <c r="S19" s="100">
        <f t="shared" si="3"/>
        <v>34263282</v>
      </c>
      <c r="T19" s="100">
        <f t="shared" si="3"/>
        <v>35803701</v>
      </c>
      <c r="U19" s="100">
        <f t="shared" si="3"/>
        <v>34967890</v>
      </c>
      <c r="V19" s="100">
        <f t="shared" si="3"/>
        <v>105034873</v>
      </c>
      <c r="W19" s="100">
        <f t="shared" si="3"/>
        <v>438457188</v>
      </c>
      <c r="X19" s="100">
        <f t="shared" si="3"/>
        <v>591632170</v>
      </c>
      <c r="Y19" s="100">
        <f t="shared" si="3"/>
        <v>-153174982</v>
      </c>
      <c r="Z19" s="137">
        <f>+IF(X19&lt;&gt;0,+(Y19/X19)*100,0)</f>
        <v>-25.89023886243373</v>
      </c>
      <c r="AA19" s="153">
        <f>SUM(AA20:AA23)</f>
        <v>594451626</v>
      </c>
    </row>
    <row r="20" spans="1:27" ht="12.75">
      <c r="A20" s="138" t="s">
        <v>89</v>
      </c>
      <c r="B20" s="136"/>
      <c r="C20" s="155">
        <v>242351119</v>
      </c>
      <c r="D20" s="155"/>
      <c r="E20" s="156">
        <v>324828224</v>
      </c>
      <c r="F20" s="60">
        <v>328172966</v>
      </c>
      <c r="G20" s="60">
        <v>24479786</v>
      </c>
      <c r="H20" s="60">
        <v>23369920</v>
      </c>
      <c r="I20" s="60">
        <v>22299525</v>
      </c>
      <c r="J20" s="60">
        <v>70149231</v>
      </c>
      <c r="K20" s="60">
        <v>21390514</v>
      </c>
      <c r="L20" s="60">
        <v>23678571</v>
      </c>
      <c r="M20" s="60">
        <v>20020057</v>
      </c>
      <c r="N20" s="60">
        <v>65089142</v>
      </c>
      <c r="O20" s="60">
        <v>23150998</v>
      </c>
      <c r="P20" s="60">
        <v>20735320</v>
      </c>
      <c r="Q20" s="60">
        <v>19641734</v>
      </c>
      <c r="R20" s="60">
        <v>63528052</v>
      </c>
      <c r="S20" s="60">
        <v>19669822</v>
      </c>
      <c r="T20" s="60">
        <v>20887769</v>
      </c>
      <c r="U20" s="60">
        <v>22733138</v>
      </c>
      <c r="V20" s="60">
        <v>63290729</v>
      </c>
      <c r="W20" s="60">
        <v>262057154</v>
      </c>
      <c r="X20" s="60">
        <v>324828220</v>
      </c>
      <c r="Y20" s="60">
        <v>-62771066</v>
      </c>
      <c r="Z20" s="140">
        <v>-19.32</v>
      </c>
      <c r="AA20" s="155">
        <v>328172966</v>
      </c>
    </row>
    <row r="21" spans="1:27" ht="12.75">
      <c r="A21" s="138" t="s">
        <v>90</v>
      </c>
      <c r="B21" s="136"/>
      <c r="C21" s="155">
        <v>85469111</v>
      </c>
      <c r="D21" s="155"/>
      <c r="E21" s="156">
        <v>161302379</v>
      </c>
      <c r="F21" s="60">
        <v>163324743</v>
      </c>
      <c r="G21" s="60">
        <v>7624833</v>
      </c>
      <c r="H21" s="60">
        <v>8892448</v>
      </c>
      <c r="I21" s="60">
        <v>12953094</v>
      </c>
      <c r="J21" s="60">
        <v>29470375</v>
      </c>
      <c r="K21" s="60">
        <v>5456583</v>
      </c>
      <c r="L21" s="60">
        <v>8380803</v>
      </c>
      <c r="M21" s="60">
        <v>6624486</v>
      </c>
      <c r="N21" s="60">
        <v>20461872</v>
      </c>
      <c r="O21" s="60">
        <v>8095197</v>
      </c>
      <c r="P21" s="60">
        <v>13016284</v>
      </c>
      <c r="Q21" s="60">
        <v>6751148</v>
      </c>
      <c r="R21" s="60">
        <v>27862629</v>
      </c>
      <c r="S21" s="60">
        <v>8219985</v>
      </c>
      <c r="T21" s="60">
        <v>8482021</v>
      </c>
      <c r="U21" s="60">
        <v>5846716</v>
      </c>
      <c r="V21" s="60">
        <v>22548722</v>
      </c>
      <c r="W21" s="60">
        <v>100343598</v>
      </c>
      <c r="X21" s="60">
        <v>161302376</v>
      </c>
      <c r="Y21" s="60">
        <v>-60958778</v>
      </c>
      <c r="Z21" s="140">
        <v>-37.79</v>
      </c>
      <c r="AA21" s="155">
        <v>163324743</v>
      </c>
    </row>
    <row r="22" spans="1:27" ht="12.75">
      <c r="A22" s="138" t="s">
        <v>91</v>
      </c>
      <c r="B22" s="136"/>
      <c r="C22" s="157">
        <v>36828705</v>
      </c>
      <c r="D22" s="157"/>
      <c r="E22" s="158">
        <v>58853804</v>
      </c>
      <c r="F22" s="159">
        <v>58853804</v>
      </c>
      <c r="G22" s="159">
        <v>3715428</v>
      </c>
      <c r="H22" s="159">
        <v>3704552</v>
      </c>
      <c r="I22" s="159">
        <v>3700267</v>
      </c>
      <c r="J22" s="159">
        <v>11120247</v>
      </c>
      <c r="K22" s="159">
        <v>3682745</v>
      </c>
      <c r="L22" s="159">
        <v>3710834</v>
      </c>
      <c r="M22" s="159">
        <v>3703154</v>
      </c>
      <c r="N22" s="159">
        <v>11096733</v>
      </c>
      <c r="O22" s="159">
        <v>3685095</v>
      </c>
      <c r="P22" s="159">
        <v>3723544</v>
      </c>
      <c r="Q22" s="159">
        <v>3724671</v>
      </c>
      <c r="R22" s="159">
        <v>11133310</v>
      </c>
      <c r="S22" s="159">
        <v>3732148</v>
      </c>
      <c r="T22" s="159">
        <v>3784598</v>
      </c>
      <c r="U22" s="159">
        <v>3748103</v>
      </c>
      <c r="V22" s="159">
        <v>11264849</v>
      </c>
      <c r="W22" s="159">
        <v>44615139</v>
      </c>
      <c r="X22" s="159">
        <v>58853801</v>
      </c>
      <c r="Y22" s="159">
        <v>-14238662</v>
      </c>
      <c r="Z22" s="141">
        <v>-24.19</v>
      </c>
      <c r="AA22" s="157">
        <v>58853804</v>
      </c>
    </row>
    <row r="23" spans="1:27" ht="12.75">
      <c r="A23" s="138" t="s">
        <v>92</v>
      </c>
      <c r="B23" s="136"/>
      <c r="C23" s="155">
        <v>27184404</v>
      </c>
      <c r="D23" s="155"/>
      <c r="E23" s="156">
        <v>46647771</v>
      </c>
      <c r="F23" s="60">
        <v>44100113</v>
      </c>
      <c r="G23" s="60">
        <v>2605423</v>
      </c>
      <c r="H23" s="60">
        <v>2593801</v>
      </c>
      <c r="I23" s="60">
        <v>2607420</v>
      </c>
      <c r="J23" s="60">
        <v>7806644</v>
      </c>
      <c r="K23" s="60">
        <v>2618101</v>
      </c>
      <c r="L23" s="60">
        <v>2617066</v>
      </c>
      <c r="M23" s="60">
        <v>2615913</v>
      </c>
      <c r="N23" s="60">
        <v>7851080</v>
      </c>
      <c r="O23" s="60">
        <v>2608706</v>
      </c>
      <c r="P23" s="60">
        <v>2622926</v>
      </c>
      <c r="Q23" s="60">
        <v>2621368</v>
      </c>
      <c r="R23" s="60">
        <v>7853000</v>
      </c>
      <c r="S23" s="60">
        <v>2641327</v>
      </c>
      <c r="T23" s="60">
        <v>2649313</v>
      </c>
      <c r="U23" s="60">
        <v>2639933</v>
      </c>
      <c r="V23" s="60">
        <v>7930573</v>
      </c>
      <c r="W23" s="60">
        <v>31441297</v>
      </c>
      <c r="X23" s="60">
        <v>46647773</v>
      </c>
      <c r="Y23" s="60">
        <v>-15206476</v>
      </c>
      <c r="Z23" s="140">
        <v>-32.6</v>
      </c>
      <c r="AA23" s="155">
        <v>44100113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775508417</v>
      </c>
      <c r="D25" s="168">
        <f>+D5+D9+D15+D19+D24</f>
        <v>0</v>
      </c>
      <c r="E25" s="169">
        <f t="shared" si="4"/>
        <v>856576187</v>
      </c>
      <c r="F25" s="73">
        <f t="shared" si="4"/>
        <v>857277732</v>
      </c>
      <c r="G25" s="73">
        <f t="shared" si="4"/>
        <v>127710165</v>
      </c>
      <c r="H25" s="73">
        <f t="shared" si="4"/>
        <v>45964179</v>
      </c>
      <c r="I25" s="73">
        <f t="shared" si="4"/>
        <v>48109536</v>
      </c>
      <c r="J25" s="73">
        <f t="shared" si="4"/>
        <v>221783880</v>
      </c>
      <c r="K25" s="73">
        <f t="shared" si="4"/>
        <v>39170799</v>
      </c>
      <c r="L25" s="73">
        <f t="shared" si="4"/>
        <v>46691206</v>
      </c>
      <c r="M25" s="73">
        <f t="shared" si="4"/>
        <v>100199610</v>
      </c>
      <c r="N25" s="73">
        <f t="shared" si="4"/>
        <v>186061615</v>
      </c>
      <c r="O25" s="73">
        <f t="shared" si="4"/>
        <v>44770667</v>
      </c>
      <c r="P25" s="73">
        <f t="shared" si="4"/>
        <v>46820407</v>
      </c>
      <c r="Q25" s="73">
        <f t="shared" si="4"/>
        <v>85103803</v>
      </c>
      <c r="R25" s="73">
        <f t="shared" si="4"/>
        <v>176694877</v>
      </c>
      <c r="S25" s="73">
        <f t="shared" si="4"/>
        <v>41682438</v>
      </c>
      <c r="T25" s="73">
        <f t="shared" si="4"/>
        <v>46579518</v>
      </c>
      <c r="U25" s="73">
        <f t="shared" si="4"/>
        <v>44058192</v>
      </c>
      <c r="V25" s="73">
        <f t="shared" si="4"/>
        <v>132320148</v>
      </c>
      <c r="W25" s="73">
        <f t="shared" si="4"/>
        <v>716860520</v>
      </c>
      <c r="X25" s="73">
        <f t="shared" si="4"/>
        <v>856570346</v>
      </c>
      <c r="Y25" s="73">
        <f t="shared" si="4"/>
        <v>-139709826</v>
      </c>
      <c r="Z25" s="170">
        <f>+IF(X25&lt;&gt;0,+(Y25/X25)*100,0)</f>
        <v>-16.310373882590607</v>
      </c>
      <c r="AA25" s="168">
        <f>+AA5+AA9+AA15+AA19+AA24</f>
        <v>857277732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876830648</v>
      </c>
      <c r="D28" s="153">
        <f>SUM(D29:D31)</f>
        <v>0</v>
      </c>
      <c r="E28" s="154">
        <f t="shared" si="5"/>
        <v>203657249</v>
      </c>
      <c r="F28" s="100">
        <f t="shared" si="5"/>
        <v>197555245</v>
      </c>
      <c r="G28" s="100">
        <f t="shared" si="5"/>
        <v>11395703</v>
      </c>
      <c r="H28" s="100">
        <f t="shared" si="5"/>
        <v>11727958</v>
      </c>
      <c r="I28" s="100">
        <f t="shared" si="5"/>
        <v>1598864</v>
      </c>
      <c r="J28" s="100">
        <f t="shared" si="5"/>
        <v>24722525</v>
      </c>
      <c r="K28" s="100">
        <f t="shared" si="5"/>
        <v>20453634</v>
      </c>
      <c r="L28" s="100">
        <f t="shared" si="5"/>
        <v>14738085</v>
      </c>
      <c r="M28" s="100">
        <f t="shared" si="5"/>
        <v>19981573</v>
      </c>
      <c r="N28" s="100">
        <f t="shared" si="5"/>
        <v>55173292</v>
      </c>
      <c r="O28" s="100">
        <f t="shared" si="5"/>
        <v>14300059</v>
      </c>
      <c r="P28" s="100">
        <f t="shared" si="5"/>
        <v>7284624</v>
      </c>
      <c r="Q28" s="100">
        <f t="shared" si="5"/>
        <v>14912006</v>
      </c>
      <c r="R28" s="100">
        <f t="shared" si="5"/>
        <v>36496689</v>
      </c>
      <c r="S28" s="100">
        <f t="shared" si="5"/>
        <v>10413572</v>
      </c>
      <c r="T28" s="100">
        <f t="shared" si="5"/>
        <v>22903391</v>
      </c>
      <c r="U28" s="100">
        <f t="shared" si="5"/>
        <v>10800946</v>
      </c>
      <c r="V28" s="100">
        <f t="shared" si="5"/>
        <v>44117909</v>
      </c>
      <c r="W28" s="100">
        <f t="shared" si="5"/>
        <v>160510415</v>
      </c>
      <c r="X28" s="100">
        <f t="shared" si="5"/>
        <v>203657255</v>
      </c>
      <c r="Y28" s="100">
        <f t="shared" si="5"/>
        <v>-43146840</v>
      </c>
      <c r="Z28" s="137">
        <f>+IF(X28&lt;&gt;0,+(Y28/X28)*100,0)</f>
        <v>-21.186006852542523</v>
      </c>
      <c r="AA28" s="153">
        <f>SUM(AA29:AA31)</f>
        <v>197555245</v>
      </c>
    </row>
    <row r="29" spans="1:27" ht="12.75">
      <c r="A29" s="138" t="s">
        <v>75</v>
      </c>
      <c r="B29" s="136"/>
      <c r="C29" s="155"/>
      <c r="D29" s="155"/>
      <c r="E29" s="156">
        <v>76554599</v>
      </c>
      <c r="F29" s="60">
        <v>77169663</v>
      </c>
      <c r="G29" s="60">
        <v>3984180</v>
      </c>
      <c r="H29" s="60">
        <v>3626374</v>
      </c>
      <c r="I29" s="60">
        <v>669979</v>
      </c>
      <c r="J29" s="60">
        <v>8280533</v>
      </c>
      <c r="K29" s="60">
        <v>7031310</v>
      </c>
      <c r="L29" s="60">
        <v>6695485</v>
      </c>
      <c r="M29" s="60">
        <v>7464582</v>
      </c>
      <c r="N29" s="60">
        <v>21191377</v>
      </c>
      <c r="O29" s="60">
        <v>4730007</v>
      </c>
      <c r="P29" s="60">
        <v>3215955</v>
      </c>
      <c r="Q29" s="60">
        <v>5892579</v>
      </c>
      <c r="R29" s="60">
        <v>13838541</v>
      </c>
      <c r="S29" s="60">
        <v>4213335</v>
      </c>
      <c r="T29" s="60">
        <v>6327533</v>
      </c>
      <c r="U29" s="60">
        <v>4910287</v>
      </c>
      <c r="V29" s="60">
        <v>15451155</v>
      </c>
      <c r="W29" s="60">
        <v>58761606</v>
      </c>
      <c r="X29" s="60">
        <v>76554600</v>
      </c>
      <c r="Y29" s="60">
        <v>-17792994</v>
      </c>
      <c r="Z29" s="140">
        <v>-23.24</v>
      </c>
      <c r="AA29" s="155">
        <v>77169663</v>
      </c>
    </row>
    <row r="30" spans="1:27" ht="12.75">
      <c r="A30" s="138" t="s">
        <v>76</v>
      </c>
      <c r="B30" s="136"/>
      <c r="C30" s="157">
        <v>876830648</v>
      </c>
      <c r="D30" s="157"/>
      <c r="E30" s="158">
        <v>123738198</v>
      </c>
      <c r="F30" s="159">
        <v>31858041</v>
      </c>
      <c r="G30" s="159">
        <v>2568152</v>
      </c>
      <c r="H30" s="159">
        <v>2959023</v>
      </c>
      <c r="I30" s="159">
        <v>349340</v>
      </c>
      <c r="J30" s="159">
        <v>5876515</v>
      </c>
      <c r="K30" s="159">
        <v>4979871</v>
      </c>
      <c r="L30" s="159">
        <v>2742593</v>
      </c>
      <c r="M30" s="159">
        <v>5285681</v>
      </c>
      <c r="N30" s="159">
        <v>13008145</v>
      </c>
      <c r="O30" s="159">
        <v>2762602</v>
      </c>
      <c r="P30" s="159">
        <v>451054</v>
      </c>
      <c r="Q30" s="159">
        <v>2841133</v>
      </c>
      <c r="R30" s="159">
        <v>6054789</v>
      </c>
      <c r="S30" s="159">
        <v>2783447</v>
      </c>
      <c r="T30" s="159">
        <v>6541382</v>
      </c>
      <c r="U30" s="159">
        <v>1991491</v>
      </c>
      <c r="V30" s="159">
        <v>11316320</v>
      </c>
      <c r="W30" s="159">
        <v>36255769</v>
      </c>
      <c r="X30" s="159">
        <v>123738203</v>
      </c>
      <c r="Y30" s="159">
        <v>-87482434</v>
      </c>
      <c r="Z30" s="141">
        <v>-70.7</v>
      </c>
      <c r="AA30" s="157">
        <v>31858041</v>
      </c>
    </row>
    <row r="31" spans="1:27" ht="12.75">
      <c r="A31" s="138" t="s">
        <v>77</v>
      </c>
      <c r="B31" s="136"/>
      <c r="C31" s="155"/>
      <c r="D31" s="155"/>
      <c r="E31" s="156">
        <v>3364452</v>
      </c>
      <c r="F31" s="60">
        <v>88527541</v>
      </c>
      <c r="G31" s="60">
        <v>4843371</v>
      </c>
      <c r="H31" s="60">
        <v>5142561</v>
      </c>
      <c r="I31" s="60">
        <v>579545</v>
      </c>
      <c r="J31" s="60">
        <v>10565477</v>
      </c>
      <c r="K31" s="60">
        <v>8442453</v>
      </c>
      <c r="L31" s="60">
        <v>5300007</v>
      </c>
      <c r="M31" s="60">
        <v>7231310</v>
      </c>
      <c r="N31" s="60">
        <v>20973770</v>
      </c>
      <c r="O31" s="60">
        <v>6807450</v>
      </c>
      <c r="P31" s="60">
        <v>3617615</v>
      </c>
      <c r="Q31" s="60">
        <v>6178294</v>
      </c>
      <c r="R31" s="60">
        <v>16603359</v>
      </c>
      <c r="S31" s="60">
        <v>3416790</v>
      </c>
      <c r="T31" s="60">
        <v>10034476</v>
      </c>
      <c r="U31" s="60">
        <v>3899168</v>
      </c>
      <c r="V31" s="60">
        <v>17350434</v>
      </c>
      <c r="W31" s="60">
        <v>65493040</v>
      </c>
      <c r="X31" s="60">
        <v>3364452</v>
      </c>
      <c r="Y31" s="60">
        <v>62128588</v>
      </c>
      <c r="Z31" s="140">
        <v>1846.62</v>
      </c>
      <c r="AA31" s="155">
        <v>88527541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70700788</v>
      </c>
      <c r="F32" s="100">
        <f t="shared" si="6"/>
        <v>69536227</v>
      </c>
      <c r="G32" s="100">
        <f t="shared" si="6"/>
        <v>4781837</v>
      </c>
      <c r="H32" s="100">
        <f t="shared" si="6"/>
        <v>4864498</v>
      </c>
      <c r="I32" s="100">
        <f t="shared" si="6"/>
        <v>549843</v>
      </c>
      <c r="J32" s="100">
        <f t="shared" si="6"/>
        <v>10196178</v>
      </c>
      <c r="K32" s="100">
        <f t="shared" si="6"/>
        <v>9568707</v>
      </c>
      <c r="L32" s="100">
        <f t="shared" si="6"/>
        <v>5071733</v>
      </c>
      <c r="M32" s="100">
        <f t="shared" si="6"/>
        <v>10214252</v>
      </c>
      <c r="N32" s="100">
        <f t="shared" si="6"/>
        <v>24854692</v>
      </c>
      <c r="O32" s="100">
        <f t="shared" si="6"/>
        <v>4910650</v>
      </c>
      <c r="P32" s="100">
        <f t="shared" si="6"/>
        <v>850317</v>
      </c>
      <c r="Q32" s="100">
        <f t="shared" si="6"/>
        <v>3753568</v>
      </c>
      <c r="R32" s="100">
        <f t="shared" si="6"/>
        <v>9514535</v>
      </c>
      <c r="S32" s="100">
        <f t="shared" si="6"/>
        <v>4956309</v>
      </c>
      <c r="T32" s="100">
        <f t="shared" si="6"/>
        <v>5084707</v>
      </c>
      <c r="U32" s="100">
        <f t="shared" si="6"/>
        <v>5318852</v>
      </c>
      <c r="V32" s="100">
        <f t="shared" si="6"/>
        <v>15359868</v>
      </c>
      <c r="W32" s="100">
        <f t="shared" si="6"/>
        <v>59925273</v>
      </c>
      <c r="X32" s="100">
        <f t="shared" si="6"/>
        <v>70700784</v>
      </c>
      <c r="Y32" s="100">
        <f t="shared" si="6"/>
        <v>-10775511</v>
      </c>
      <c r="Z32" s="137">
        <f>+IF(X32&lt;&gt;0,+(Y32/X32)*100,0)</f>
        <v>-15.24100637978781</v>
      </c>
      <c r="AA32" s="153">
        <f>SUM(AA33:AA37)</f>
        <v>69536227</v>
      </c>
    </row>
    <row r="33" spans="1:27" ht="12.75">
      <c r="A33" s="138" t="s">
        <v>79</v>
      </c>
      <c r="B33" s="136"/>
      <c r="C33" s="155"/>
      <c r="D33" s="155"/>
      <c r="E33" s="156">
        <v>10452761</v>
      </c>
      <c r="F33" s="60">
        <v>10949317</v>
      </c>
      <c r="G33" s="60">
        <v>663372</v>
      </c>
      <c r="H33" s="60">
        <v>678682</v>
      </c>
      <c r="I33" s="60">
        <v>102158</v>
      </c>
      <c r="J33" s="60">
        <v>1444212</v>
      </c>
      <c r="K33" s="60">
        <v>1360965</v>
      </c>
      <c r="L33" s="60">
        <v>722893</v>
      </c>
      <c r="M33" s="60">
        <v>1487701</v>
      </c>
      <c r="N33" s="60">
        <v>3571559</v>
      </c>
      <c r="O33" s="60">
        <v>819399</v>
      </c>
      <c r="P33" s="60">
        <v>28438</v>
      </c>
      <c r="Q33" s="60">
        <v>710405</v>
      </c>
      <c r="R33" s="60">
        <v>1558242</v>
      </c>
      <c r="S33" s="60">
        <v>673264</v>
      </c>
      <c r="T33" s="60">
        <v>834679</v>
      </c>
      <c r="U33" s="60">
        <v>810204</v>
      </c>
      <c r="V33" s="60">
        <v>2318147</v>
      </c>
      <c r="W33" s="60">
        <v>8892160</v>
      </c>
      <c r="X33" s="60">
        <v>10452756</v>
      </c>
      <c r="Y33" s="60">
        <v>-1560596</v>
      </c>
      <c r="Z33" s="140">
        <v>-14.93</v>
      </c>
      <c r="AA33" s="155">
        <v>10949317</v>
      </c>
    </row>
    <row r="34" spans="1:27" ht="12.75">
      <c r="A34" s="138" t="s">
        <v>80</v>
      </c>
      <c r="B34" s="136"/>
      <c r="C34" s="155"/>
      <c r="D34" s="155"/>
      <c r="E34" s="156">
        <v>33830891</v>
      </c>
      <c r="F34" s="60">
        <v>32816266</v>
      </c>
      <c r="G34" s="60">
        <v>2325787</v>
      </c>
      <c r="H34" s="60">
        <v>2395553</v>
      </c>
      <c r="I34" s="60">
        <v>403634</v>
      </c>
      <c r="J34" s="60">
        <v>5124974</v>
      </c>
      <c r="K34" s="60">
        <v>4623927</v>
      </c>
      <c r="L34" s="60">
        <v>2416080</v>
      </c>
      <c r="M34" s="60">
        <v>4661823</v>
      </c>
      <c r="N34" s="60">
        <v>11701830</v>
      </c>
      <c r="O34" s="60">
        <v>2227183</v>
      </c>
      <c r="P34" s="60">
        <v>822485</v>
      </c>
      <c r="Q34" s="60">
        <v>1313804</v>
      </c>
      <c r="R34" s="60">
        <v>4363472</v>
      </c>
      <c r="S34" s="60">
        <v>2792921</v>
      </c>
      <c r="T34" s="60">
        <v>2227289</v>
      </c>
      <c r="U34" s="60">
        <v>2401019</v>
      </c>
      <c r="V34" s="60">
        <v>7421229</v>
      </c>
      <c r="W34" s="60">
        <v>28611505</v>
      </c>
      <c r="X34" s="60">
        <v>33830892</v>
      </c>
      <c r="Y34" s="60">
        <v>-5219387</v>
      </c>
      <c r="Z34" s="140">
        <v>-15.43</v>
      </c>
      <c r="AA34" s="155">
        <v>32816266</v>
      </c>
    </row>
    <row r="35" spans="1:27" ht="12.75">
      <c r="A35" s="138" t="s">
        <v>81</v>
      </c>
      <c r="B35" s="136"/>
      <c r="C35" s="155"/>
      <c r="D35" s="155"/>
      <c r="E35" s="156">
        <v>21667702</v>
      </c>
      <c r="F35" s="60">
        <v>21021210</v>
      </c>
      <c r="G35" s="60">
        <v>1346594</v>
      </c>
      <c r="H35" s="60">
        <v>1332567</v>
      </c>
      <c r="I35" s="60">
        <v>44051</v>
      </c>
      <c r="J35" s="60">
        <v>2723212</v>
      </c>
      <c r="K35" s="60">
        <v>2686744</v>
      </c>
      <c r="L35" s="60">
        <v>1444546</v>
      </c>
      <c r="M35" s="60">
        <v>3041116</v>
      </c>
      <c r="N35" s="60">
        <v>7172406</v>
      </c>
      <c r="O35" s="60">
        <v>1435412</v>
      </c>
      <c r="P35" s="60">
        <v>39601</v>
      </c>
      <c r="Q35" s="60">
        <v>1274991</v>
      </c>
      <c r="R35" s="60">
        <v>2750004</v>
      </c>
      <c r="S35" s="60">
        <v>1061608</v>
      </c>
      <c r="T35" s="60">
        <v>1594056</v>
      </c>
      <c r="U35" s="60">
        <v>1612810</v>
      </c>
      <c r="V35" s="60">
        <v>4268474</v>
      </c>
      <c r="W35" s="60">
        <v>16914096</v>
      </c>
      <c r="X35" s="60">
        <v>21667704</v>
      </c>
      <c r="Y35" s="60">
        <v>-4753608</v>
      </c>
      <c r="Z35" s="140">
        <v>-21.94</v>
      </c>
      <c r="AA35" s="155">
        <v>21021210</v>
      </c>
    </row>
    <row r="36" spans="1:27" ht="12.75">
      <c r="A36" s="138" t="s">
        <v>82</v>
      </c>
      <c r="B36" s="136"/>
      <c r="C36" s="155"/>
      <c r="D36" s="155"/>
      <c r="E36" s="156">
        <v>4749434</v>
      </c>
      <c r="F36" s="60">
        <v>4749434</v>
      </c>
      <c r="G36" s="60">
        <v>446084</v>
      </c>
      <c r="H36" s="60">
        <v>457696</v>
      </c>
      <c r="I36" s="60"/>
      <c r="J36" s="60">
        <v>903780</v>
      </c>
      <c r="K36" s="60">
        <v>897071</v>
      </c>
      <c r="L36" s="60">
        <v>488214</v>
      </c>
      <c r="M36" s="60">
        <v>1023612</v>
      </c>
      <c r="N36" s="60">
        <v>2408897</v>
      </c>
      <c r="O36" s="60">
        <v>428656</v>
      </c>
      <c r="P36" s="60">
        <v>-40207</v>
      </c>
      <c r="Q36" s="60">
        <v>454368</v>
      </c>
      <c r="R36" s="60">
        <v>842817</v>
      </c>
      <c r="S36" s="60">
        <v>428516</v>
      </c>
      <c r="T36" s="60">
        <v>428683</v>
      </c>
      <c r="U36" s="60">
        <v>494819</v>
      </c>
      <c r="V36" s="60">
        <v>1352018</v>
      </c>
      <c r="W36" s="60">
        <v>5507512</v>
      </c>
      <c r="X36" s="60">
        <v>4749432</v>
      </c>
      <c r="Y36" s="60">
        <v>758080</v>
      </c>
      <c r="Z36" s="140">
        <v>15.96</v>
      </c>
      <c r="AA36" s="155">
        <v>4749434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58488544</v>
      </c>
      <c r="F38" s="100">
        <f t="shared" si="7"/>
        <v>59006844</v>
      </c>
      <c r="G38" s="100">
        <f t="shared" si="7"/>
        <v>3944338</v>
      </c>
      <c r="H38" s="100">
        <f t="shared" si="7"/>
        <v>3338352</v>
      </c>
      <c r="I38" s="100">
        <f t="shared" si="7"/>
        <v>331585</v>
      </c>
      <c r="J38" s="100">
        <f t="shared" si="7"/>
        <v>7614275</v>
      </c>
      <c r="K38" s="100">
        <f t="shared" si="7"/>
        <v>6110697</v>
      </c>
      <c r="L38" s="100">
        <f t="shared" si="7"/>
        <v>3024773</v>
      </c>
      <c r="M38" s="100">
        <f t="shared" si="7"/>
        <v>5639328</v>
      </c>
      <c r="N38" s="100">
        <f t="shared" si="7"/>
        <v>14774798</v>
      </c>
      <c r="O38" s="100">
        <f t="shared" si="7"/>
        <v>2801298</v>
      </c>
      <c r="P38" s="100">
        <f t="shared" si="7"/>
        <v>588401</v>
      </c>
      <c r="Q38" s="100">
        <f t="shared" si="7"/>
        <v>3344846</v>
      </c>
      <c r="R38" s="100">
        <f t="shared" si="7"/>
        <v>6734545</v>
      </c>
      <c r="S38" s="100">
        <f t="shared" si="7"/>
        <v>3114329</v>
      </c>
      <c r="T38" s="100">
        <f t="shared" si="7"/>
        <v>4165742</v>
      </c>
      <c r="U38" s="100">
        <f t="shared" si="7"/>
        <v>3664465</v>
      </c>
      <c r="V38" s="100">
        <f t="shared" si="7"/>
        <v>10944536</v>
      </c>
      <c r="W38" s="100">
        <f t="shared" si="7"/>
        <v>40068154</v>
      </c>
      <c r="X38" s="100">
        <f t="shared" si="7"/>
        <v>58488552</v>
      </c>
      <c r="Y38" s="100">
        <f t="shared" si="7"/>
        <v>-18420398</v>
      </c>
      <c r="Z38" s="137">
        <f>+IF(X38&lt;&gt;0,+(Y38/X38)*100,0)</f>
        <v>-31.49402296709277</v>
      </c>
      <c r="AA38" s="153">
        <f>SUM(AA39:AA41)</f>
        <v>59006844</v>
      </c>
    </row>
    <row r="39" spans="1:27" ht="12.75">
      <c r="A39" s="138" t="s">
        <v>85</v>
      </c>
      <c r="B39" s="136"/>
      <c r="C39" s="155"/>
      <c r="D39" s="155"/>
      <c r="E39" s="156">
        <v>8808994</v>
      </c>
      <c r="F39" s="60">
        <v>9512814</v>
      </c>
      <c r="G39" s="60">
        <v>346905</v>
      </c>
      <c r="H39" s="60">
        <v>369457</v>
      </c>
      <c r="I39" s="60"/>
      <c r="J39" s="60">
        <v>716362</v>
      </c>
      <c r="K39" s="60">
        <v>697218</v>
      </c>
      <c r="L39" s="60">
        <v>394119</v>
      </c>
      <c r="M39" s="60">
        <v>878462</v>
      </c>
      <c r="N39" s="60">
        <v>1969799</v>
      </c>
      <c r="O39" s="60">
        <v>521952</v>
      </c>
      <c r="P39" s="60">
        <v>55941</v>
      </c>
      <c r="Q39" s="60">
        <v>445472</v>
      </c>
      <c r="R39" s="60">
        <v>1023365</v>
      </c>
      <c r="S39" s="60">
        <v>351938</v>
      </c>
      <c r="T39" s="60">
        <v>368493</v>
      </c>
      <c r="U39" s="60">
        <v>379213</v>
      </c>
      <c r="V39" s="60">
        <v>1099644</v>
      </c>
      <c r="W39" s="60">
        <v>4809170</v>
      </c>
      <c r="X39" s="60">
        <v>8808996</v>
      </c>
      <c r="Y39" s="60">
        <v>-3999826</v>
      </c>
      <c r="Z39" s="140">
        <v>-45.41</v>
      </c>
      <c r="AA39" s="155">
        <v>9512814</v>
      </c>
    </row>
    <row r="40" spans="1:27" ht="12.75">
      <c r="A40" s="138" t="s">
        <v>86</v>
      </c>
      <c r="B40" s="136"/>
      <c r="C40" s="155"/>
      <c r="D40" s="155"/>
      <c r="E40" s="156">
        <v>46987158</v>
      </c>
      <c r="F40" s="60">
        <v>46342902</v>
      </c>
      <c r="G40" s="60">
        <v>3408024</v>
      </c>
      <c r="H40" s="60">
        <v>2786997</v>
      </c>
      <c r="I40" s="60">
        <v>310549</v>
      </c>
      <c r="J40" s="60">
        <v>6505570</v>
      </c>
      <c r="K40" s="60">
        <v>5057591</v>
      </c>
      <c r="L40" s="60">
        <v>2452429</v>
      </c>
      <c r="M40" s="60">
        <v>4410189</v>
      </c>
      <c r="N40" s="60">
        <v>11920209</v>
      </c>
      <c r="O40" s="60">
        <v>2108828</v>
      </c>
      <c r="P40" s="60">
        <v>540331</v>
      </c>
      <c r="Q40" s="60">
        <v>2748477</v>
      </c>
      <c r="R40" s="60">
        <v>5397636</v>
      </c>
      <c r="S40" s="60">
        <v>2610232</v>
      </c>
      <c r="T40" s="60">
        <v>3601178</v>
      </c>
      <c r="U40" s="60">
        <v>3083021</v>
      </c>
      <c r="V40" s="60">
        <v>9294431</v>
      </c>
      <c r="W40" s="60">
        <v>33117846</v>
      </c>
      <c r="X40" s="60">
        <v>46987164</v>
      </c>
      <c r="Y40" s="60">
        <v>-13869318</v>
      </c>
      <c r="Z40" s="140">
        <v>-29.52</v>
      </c>
      <c r="AA40" s="155">
        <v>46342902</v>
      </c>
    </row>
    <row r="41" spans="1:27" ht="12.75">
      <c r="A41" s="138" t="s">
        <v>87</v>
      </c>
      <c r="B41" s="136"/>
      <c r="C41" s="155"/>
      <c r="D41" s="155"/>
      <c r="E41" s="156">
        <v>2692392</v>
      </c>
      <c r="F41" s="60">
        <v>3151128</v>
      </c>
      <c r="G41" s="60">
        <v>189409</v>
      </c>
      <c r="H41" s="60">
        <v>181898</v>
      </c>
      <c r="I41" s="60">
        <v>21036</v>
      </c>
      <c r="J41" s="60">
        <v>392343</v>
      </c>
      <c r="K41" s="60">
        <v>355888</v>
      </c>
      <c r="L41" s="60">
        <v>178225</v>
      </c>
      <c r="M41" s="60">
        <v>350677</v>
      </c>
      <c r="N41" s="60">
        <v>884790</v>
      </c>
      <c r="O41" s="60">
        <v>170518</v>
      </c>
      <c r="P41" s="60">
        <v>-7871</v>
      </c>
      <c r="Q41" s="60">
        <v>150897</v>
      </c>
      <c r="R41" s="60">
        <v>313544</v>
      </c>
      <c r="S41" s="60">
        <v>152159</v>
      </c>
      <c r="T41" s="60">
        <v>196071</v>
      </c>
      <c r="U41" s="60">
        <v>202231</v>
      </c>
      <c r="V41" s="60">
        <v>550461</v>
      </c>
      <c r="W41" s="60">
        <v>2141138</v>
      </c>
      <c r="X41" s="60">
        <v>2692392</v>
      </c>
      <c r="Y41" s="60">
        <v>-551254</v>
      </c>
      <c r="Z41" s="140">
        <v>-20.47</v>
      </c>
      <c r="AA41" s="155">
        <v>3151128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457726434</v>
      </c>
      <c r="F42" s="100">
        <f t="shared" si="8"/>
        <v>461200327</v>
      </c>
      <c r="G42" s="100">
        <f t="shared" si="8"/>
        <v>7931498</v>
      </c>
      <c r="H42" s="100">
        <f t="shared" si="8"/>
        <v>31576715</v>
      </c>
      <c r="I42" s="100">
        <f t="shared" si="8"/>
        <v>4786456</v>
      </c>
      <c r="J42" s="100">
        <f t="shared" si="8"/>
        <v>44294669</v>
      </c>
      <c r="K42" s="100">
        <f t="shared" si="8"/>
        <v>25762978</v>
      </c>
      <c r="L42" s="100">
        <f t="shared" si="8"/>
        <v>18008313</v>
      </c>
      <c r="M42" s="100">
        <f t="shared" si="8"/>
        <v>41835624</v>
      </c>
      <c r="N42" s="100">
        <f t="shared" si="8"/>
        <v>85606915</v>
      </c>
      <c r="O42" s="100">
        <f t="shared" si="8"/>
        <v>34292014</v>
      </c>
      <c r="P42" s="100">
        <f t="shared" si="8"/>
        <v>6697585</v>
      </c>
      <c r="Q42" s="100">
        <f t="shared" si="8"/>
        <v>55351754</v>
      </c>
      <c r="R42" s="100">
        <f t="shared" si="8"/>
        <v>96341353</v>
      </c>
      <c r="S42" s="100">
        <f t="shared" si="8"/>
        <v>10875815</v>
      </c>
      <c r="T42" s="100">
        <f t="shared" si="8"/>
        <v>74961017</v>
      </c>
      <c r="U42" s="100">
        <f t="shared" si="8"/>
        <v>13514945</v>
      </c>
      <c r="V42" s="100">
        <f t="shared" si="8"/>
        <v>99351777</v>
      </c>
      <c r="W42" s="100">
        <f t="shared" si="8"/>
        <v>325594714</v>
      </c>
      <c r="X42" s="100">
        <f t="shared" si="8"/>
        <v>457726430</v>
      </c>
      <c r="Y42" s="100">
        <f t="shared" si="8"/>
        <v>-132131716</v>
      </c>
      <c r="Z42" s="137">
        <f>+IF(X42&lt;&gt;0,+(Y42/X42)*100,0)</f>
        <v>-28.86696230322553</v>
      </c>
      <c r="AA42" s="153">
        <f>SUM(AA43:AA46)</f>
        <v>461200327</v>
      </c>
    </row>
    <row r="43" spans="1:27" ht="12.75">
      <c r="A43" s="138" t="s">
        <v>89</v>
      </c>
      <c r="B43" s="136"/>
      <c r="C43" s="155"/>
      <c r="D43" s="155"/>
      <c r="E43" s="156">
        <v>331994222</v>
      </c>
      <c r="F43" s="60">
        <v>327785587</v>
      </c>
      <c r="G43" s="60">
        <v>1903172</v>
      </c>
      <c r="H43" s="60">
        <v>24149081</v>
      </c>
      <c r="I43" s="60">
        <v>1735047</v>
      </c>
      <c r="J43" s="60">
        <v>27787300</v>
      </c>
      <c r="K43" s="60">
        <v>12326141</v>
      </c>
      <c r="L43" s="60">
        <v>10251016</v>
      </c>
      <c r="M43" s="60">
        <v>25969240</v>
      </c>
      <c r="N43" s="60">
        <v>48546397</v>
      </c>
      <c r="O43" s="60">
        <v>24626288</v>
      </c>
      <c r="P43" s="60">
        <v>4076216</v>
      </c>
      <c r="Q43" s="60">
        <v>47407116</v>
      </c>
      <c r="R43" s="60">
        <v>76109620</v>
      </c>
      <c r="S43" s="60">
        <v>2205869</v>
      </c>
      <c r="T43" s="60">
        <v>66230277</v>
      </c>
      <c r="U43" s="60">
        <v>3024835</v>
      </c>
      <c r="V43" s="60">
        <v>71460981</v>
      </c>
      <c r="W43" s="60">
        <v>223904298</v>
      </c>
      <c r="X43" s="60">
        <v>331994221</v>
      </c>
      <c r="Y43" s="60">
        <v>-108089923</v>
      </c>
      <c r="Z43" s="140">
        <v>-32.56</v>
      </c>
      <c r="AA43" s="155">
        <v>327785587</v>
      </c>
    </row>
    <row r="44" spans="1:27" ht="12.75">
      <c r="A44" s="138" t="s">
        <v>90</v>
      </c>
      <c r="B44" s="136"/>
      <c r="C44" s="155"/>
      <c r="D44" s="155"/>
      <c r="E44" s="156">
        <v>50590408</v>
      </c>
      <c r="F44" s="60">
        <v>56220653</v>
      </c>
      <c r="G44" s="60">
        <v>1725344</v>
      </c>
      <c r="H44" s="60">
        <v>2582427</v>
      </c>
      <c r="I44" s="60">
        <v>1737812</v>
      </c>
      <c r="J44" s="60">
        <v>6045583</v>
      </c>
      <c r="K44" s="60">
        <v>4155071</v>
      </c>
      <c r="L44" s="60">
        <v>2539687</v>
      </c>
      <c r="M44" s="60">
        <v>5906253</v>
      </c>
      <c r="N44" s="60">
        <v>12601011</v>
      </c>
      <c r="O44" s="60">
        <v>4293473</v>
      </c>
      <c r="P44" s="60">
        <v>2538131</v>
      </c>
      <c r="Q44" s="60">
        <v>3129720</v>
      </c>
      <c r="R44" s="60">
        <v>9961324</v>
      </c>
      <c r="S44" s="60">
        <v>2871811</v>
      </c>
      <c r="T44" s="60">
        <v>2162436</v>
      </c>
      <c r="U44" s="60">
        <v>4943501</v>
      </c>
      <c r="V44" s="60">
        <v>9977748</v>
      </c>
      <c r="W44" s="60">
        <v>38585666</v>
      </c>
      <c r="X44" s="60">
        <v>50590405</v>
      </c>
      <c r="Y44" s="60">
        <v>-12004739</v>
      </c>
      <c r="Z44" s="140">
        <v>-23.73</v>
      </c>
      <c r="AA44" s="155">
        <v>56220653</v>
      </c>
    </row>
    <row r="45" spans="1:27" ht="12.75">
      <c r="A45" s="138" t="s">
        <v>91</v>
      </c>
      <c r="B45" s="136"/>
      <c r="C45" s="157"/>
      <c r="D45" s="157"/>
      <c r="E45" s="158">
        <v>44409364</v>
      </c>
      <c r="F45" s="159">
        <v>44509475</v>
      </c>
      <c r="G45" s="159">
        <v>1866665</v>
      </c>
      <c r="H45" s="159">
        <v>2150231</v>
      </c>
      <c r="I45" s="159">
        <v>993579</v>
      </c>
      <c r="J45" s="159">
        <v>5010475</v>
      </c>
      <c r="K45" s="159">
        <v>4294130</v>
      </c>
      <c r="L45" s="159">
        <v>2185897</v>
      </c>
      <c r="M45" s="159">
        <v>4256290</v>
      </c>
      <c r="N45" s="159">
        <v>10736317</v>
      </c>
      <c r="O45" s="159">
        <v>2429953</v>
      </c>
      <c r="P45" s="159">
        <v>58748</v>
      </c>
      <c r="Q45" s="159">
        <v>2335391</v>
      </c>
      <c r="R45" s="159">
        <v>4824092</v>
      </c>
      <c r="S45" s="159">
        <v>2777254</v>
      </c>
      <c r="T45" s="159">
        <v>3398680</v>
      </c>
      <c r="U45" s="159">
        <v>2599174</v>
      </c>
      <c r="V45" s="159">
        <v>8775108</v>
      </c>
      <c r="W45" s="159">
        <v>29345992</v>
      </c>
      <c r="X45" s="159">
        <v>44409360</v>
      </c>
      <c r="Y45" s="159">
        <v>-15063368</v>
      </c>
      <c r="Z45" s="141">
        <v>-33.92</v>
      </c>
      <c r="AA45" s="157">
        <v>44509475</v>
      </c>
    </row>
    <row r="46" spans="1:27" ht="12.75">
      <c r="A46" s="138" t="s">
        <v>92</v>
      </c>
      <c r="B46" s="136"/>
      <c r="C46" s="155"/>
      <c r="D46" s="155"/>
      <c r="E46" s="156">
        <v>30732440</v>
      </c>
      <c r="F46" s="60">
        <v>32684612</v>
      </c>
      <c r="G46" s="60">
        <v>2436317</v>
      </c>
      <c r="H46" s="60">
        <v>2694976</v>
      </c>
      <c r="I46" s="60">
        <v>320018</v>
      </c>
      <c r="J46" s="60">
        <v>5451311</v>
      </c>
      <c r="K46" s="60">
        <v>4987636</v>
      </c>
      <c r="L46" s="60">
        <v>3031713</v>
      </c>
      <c r="M46" s="60">
        <v>5703841</v>
      </c>
      <c r="N46" s="60">
        <v>13723190</v>
      </c>
      <c r="O46" s="60">
        <v>2942300</v>
      </c>
      <c r="P46" s="60">
        <v>24490</v>
      </c>
      <c r="Q46" s="60">
        <v>2479527</v>
      </c>
      <c r="R46" s="60">
        <v>5446317</v>
      </c>
      <c r="S46" s="60">
        <v>3020881</v>
      </c>
      <c r="T46" s="60">
        <v>3169624</v>
      </c>
      <c r="U46" s="60">
        <v>2947435</v>
      </c>
      <c r="V46" s="60">
        <v>9137940</v>
      </c>
      <c r="W46" s="60">
        <v>33758758</v>
      </c>
      <c r="X46" s="60">
        <v>30732444</v>
      </c>
      <c r="Y46" s="60">
        <v>3026314</v>
      </c>
      <c r="Z46" s="140">
        <v>9.85</v>
      </c>
      <c r="AA46" s="155">
        <v>32684612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876830648</v>
      </c>
      <c r="D48" s="168">
        <f>+D28+D32+D38+D42+D47</f>
        <v>0</v>
      </c>
      <c r="E48" s="169">
        <f t="shared" si="9"/>
        <v>790573015</v>
      </c>
      <c r="F48" s="73">
        <f t="shared" si="9"/>
        <v>787298643</v>
      </c>
      <c r="G48" s="73">
        <f t="shared" si="9"/>
        <v>28053376</v>
      </c>
      <c r="H48" s="73">
        <f t="shared" si="9"/>
        <v>51507523</v>
      </c>
      <c r="I48" s="73">
        <f t="shared" si="9"/>
        <v>7266748</v>
      </c>
      <c r="J48" s="73">
        <f t="shared" si="9"/>
        <v>86827647</v>
      </c>
      <c r="K48" s="73">
        <f t="shared" si="9"/>
        <v>61896016</v>
      </c>
      <c r="L48" s="73">
        <f t="shared" si="9"/>
        <v>40842904</v>
      </c>
      <c r="M48" s="73">
        <f t="shared" si="9"/>
        <v>77670777</v>
      </c>
      <c r="N48" s="73">
        <f t="shared" si="9"/>
        <v>180409697</v>
      </c>
      <c r="O48" s="73">
        <f t="shared" si="9"/>
        <v>56304021</v>
      </c>
      <c r="P48" s="73">
        <f t="shared" si="9"/>
        <v>15420927</v>
      </c>
      <c r="Q48" s="73">
        <f t="shared" si="9"/>
        <v>77362174</v>
      </c>
      <c r="R48" s="73">
        <f t="shared" si="9"/>
        <v>149087122</v>
      </c>
      <c r="S48" s="73">
        <f t="shared" si="9"/>
        <v>29360025</v>
      </c>
      <c r="T48" s="73">
        <f t="shared" si="9"/>
        <v>107114857</v>
      </c>
      <c r="U48" s="73">
        <f t="shared" si="9"/>
        <v>33299208</v>
      </c>
      <c r="V48" s="73">
        <f t="shared" si="9"/>
        <v>169774090</v>
      </c>
      <c r="W48" s="73">
        <f t="shared" si="9"/>
        <v>586098556</v>
      </c>
      <c r="X48" s="73">
        <f t="shared" si="9"/>
        <v>790573021</v>
      </c>
      <c r="Y48" s="73">
        <f t="shared" si="9"/>
        <v>-204474465</v>
      </c>
      <c r="Z48" s="170">
        <f>+IF(X48&lt;&gt;0,+(Y48/X48)*100,0)</f>
        <v>-25.864083338103182</v>
      </c>
      <c r="AA48" s="168">
        <f>+AA28+AA32+AA38+AA42+AA47</f>
        <v>787298643</v>
      </c>
    </row>
    <row r="49" spans="1:27" ht="12.75">
      <c r="A49" s="148" t="s">
        <v>49</v>
      </c>
      <c r="B49" s="149"/>
      <c r="C49" s="171">
        <f aca="true" t="shared" si="10" ref="C49:Y49">+C25-C48</f>
        <v>-101322231</v>
      </c>
      <c r="D49" s="171">
        <f>+D25-D48</f>
        <v>0</v>
      </c>
      <c r="E49" s="172">
        <f t="shared" si="10"/>
        <v>66003172</v>
      </c>
      <c r="F49" s="173">
        <f t="shared" si="10"/>
        <v>69979089</v>
      </c>
      <c r="G49" s="173">
        <f t="shared" si="10"/>
        <v>99656789</v>
      </c>
      <c r="H49" s="173">
        <f t="shared" si="10"/>
        <v>-5543344</v>
      </c>
      <c r="I49" s="173">
        <f t="shared" si="10"/>
        <v>40842788</v>
      </c>
      <c r="J49" s="173">
        <f t="shared" si="10"/>
        <v>134956233</v>
      </c>
      <c r="K49" s="173">
        <f t="shared" si="10"/>
        <v>-22725217</v>
      </c>
      <c r="L49" s="173">
        <f t="shared" si="10"/>
        <v>5848302</v>
      </c>
      <c r="M49" s="173">
        <f t="shared" si="10"/>
        <v>22528833</v>
      </c>
      <c r="N49" s="173">
        <f t="shared" si="10"/>
        <v>5651918</v>
      </c>
      <c r="O49" s="173">
        <f t="shared" si="10"/>
        <v>-11533354</v>
      </c>
      <c r="P49" s="173">
        <f t="shared" si="10"/>
        <v>31399480</v>
      </c>
      <c r="Q49" s="173">
        <f t="shared" si="10"/>
        <v>7741629</v>
      </c>
      <c r="R49" s="173">
        <f t="shared" si="10"/>
        <v>27607755</v>
      </c>
      <c r="S49" s="173">
        <f t="shared" si="10"/>
        <v>12322413</v>
      </c>
      <c r="T49" s="173">
        <f t="shared" si="10"/>
        <v>-60535339</v>
      </c>
      <c r="U49" s="173">
        <f t="shared" si="10"/>
        <v>10758984</v>
      </c>
      <c r="V49" s="173">
        <f t="shared" si="10"/>
        <v>-37453942</v>
      </c>
      <c r="W49" s="173">
        <f t="shared" si="10"/>
        <v>130761964</v>
      </c>
      <c r="X49" s="173">
        <f>IF(F25=F48,0,X25-X48)</f>
        <v>65997325</v>
      </c>
      <c r="Y49" s="173">
        <f t="shared" si="10"/>
        <v>64764639</v>
      </c>
      <c r="Z49" s="174">
        <f>+IF(X49&lt;&gt;0,+(Y49/X49)*100,0)</f>
        <v>98.13221823763311</v>
      </c>
      <c r="AA49" s="171">
        <f>+AA25-AA48</f>
        <v>69979089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58953722</v>
      </c>
      <c r="D5" s="155">
        <v>0</v>
      </c>
      <c r="E5" s="156">
        <v>70608063</v>
      </c>
      <c r="F5" s="60">
        <v>64340287</v>
      </c>
      <c r="G5" s="60">
        <v>10735411</v>
      </c>
      <c r="H5" s="60">
        <v>5149532</v>
      </c>
      <c r="I5" s="60">
        <v>4779845</v>
      </c>
      <c r="J5" s="60">
        <v>20664788</v>
      </c>
      <c r="K5" s="60">
        <v>4811672</v>
      </c>
      <c r="L5" s="60">
        <v>4834485</v>
      </c>
      <c r="M5" s="60">
        <v>4832155</v>
      </c>
      <c r="N5" s="60">
        <v>14478312</v>
      </c>
      <c r="O5" s="60">
        <v>4805257</v>
      </c>
      <c r="P5" s="60">
        <v>4839208</v>
      </c>
      <c r="Q5" s="60">
        <v>4817822</v>
      </c>
      <c r="R5" s="60">
        <v>14462287</v>
      </c>
      <c r="S5" s="60">
        <v>4835492</v>
      </c>
      <c r="T5" s="60">
        <v>4819248</v>
      </c>
      <c r="U5" s="60">
        <v>4836282</v>
      </c>
      <c r="V5" s="60">
        <v>14491022</v>
      </c>
      <c r="W5" s="60">
        <v>64096409</v>
      </c>
      <c r="X5" s="60">
        <v>70608060</v>
      </c>
      <c r="Y5" s="60">
        <v>-6511651</v>
      </c>
      <c r="Z5" s="140">
        <v>-9.22</v>
      </c>
      <c r="AA5" s="155">
        <v>64340287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242351119</v>
      </c>
      <c r="D7" s="155">
        <v>0</v>
      </c>
      <c r="E7" s="156">
        <v>306319000</v>
      </c>
      <c r="F7" s="60">
        <v>312719707</v>
      </c>
      <c r="G7" s="60">
        <v>24369160</v>
      </c>
      <c r="H7" s="60">
        <v>23192332</v>
      </c>
      <c r="I7" s="60">
        <v>22139629</v>
      </c>
      <c r="J7" s="60">
        <v>69701121</v>
      </c>
      <c r="K7" s="60">
        <v>21219078</v>
      </c>
      <c r="L7" s="60">
        <v>23566724</v>
      </c>
      <c r="M7" s="60">
        <v>19848832</v>
      </c>
      <c r="N7" s="60">
        <v>64634634</v>
      </c>
      <c r="O7" s="60">
        <v>22963816</v>
      </c>
      <c r="P7" s="60">
        <v>20556714</v>
      </c>
      <c r="Q7" s="60">
        <v>19397312</v>
      </c>
      <c r="R7" s="60">
        <v>62917842</v>
      </c>
      <c r="S7" s="60">
        <v>19398746</v>
      </c>
      <c r="T7" s="60">
        <v>20710523</v>
      </c>
      <c r="U7" s="60">
        <v>22434230</v>
      </c>
      <c r="V7" s="60">
        <v>62543499</v>
      </c>
      <c r="W7" s="60">
        <v>259797096</v>
      </c>
      <c r="X7" s="60">
        <v>306319404</v>
      </c>
      <c r="Y7" s="60">
        <v>-46522308</v>
      </c>
      <c r="Z7" s="140">
        <v>-15.19</v>
      </c>
      <c r="AA7" s="155">
        <v>312719707</v>
      </c>
    </row>
    <row r="8" spans="1:27" ht="12.75">
      <c r="A8" s="183" t="s">
        <v>104</v>
      </c>
      <c r="B8" s="182"/>
      <c r="C8" s="155">
        <v>85469111</v>
      </c>
      <c r="D8" s="155">
        <v>0</v>
      </c>
      <c r="E8" s="156">
        <v>119113001</v>
      </c>
      <c r="F8" s="60">
        <v>119112648</v>
      </c>
      <c r="G8" s="60">
        <v>6706107</v>
      </c>
      <c r="H8" s="60">
        <v>7960209</v>
      </c>
      <c r="I8" s="60">
        <v>11995960</v>
      </c>
      <c r="J8" s="60">
        <v>26662276</v>
      </c>
      <c r="K8" s="60">
        <v>4469028</v>
      </c>
      <c r="L8" s="60">
        <v>7374596</v>
      </c>
      <c r="M8" s="60">
        <v>5613788</v>
      </c>
      <c r="N8" s="60">
        <v>17457412</v>
      </c>
      <c r="O8" s="60">
        <v>7070273</v>
      </c>
      <c r="P8" s="60">
        <v>11977805</v>
      </c>
      <c r="Q8" s="60">
        <v>5710438</v>
      </c>
      <c r="R8" s="60">
        <v>24758516</v>
      </c>
      <c r="S8" s="60">
        <v>7153043</v>
      </c>
      <c r="T8" s="60">
        <v>7414734</v>
      </c>
      <c r="U8" s="60">
        <v>5118864</v>
      </c>
      <c r="V8" s="60">
        <v>19686641</v>
      </c>
      <c r="W8" s="60">
        <v>88564845</v>
      </c>
      <c r="X8" s="60">
        <v>119112648</v>
      </c>
      <c r="Y8" s="60">
        <v>-30547803</v>
      </c>
      <c r="Z8" s="140">
        <v>-25.65</v>
      </c>
      <c r="AA8" s="155">
        <v>119112648</v>
      </c>
    </row>
    <row r="9" spans="1:27" ht="12.75">
      <c r="A9" s="183" t="s">
        <v>105</v>
      </c>
      <c r="B9" s="182"/>
      <c r="C9" s="155">
        <v>36828705</v>
      </c>
      <c r="D9" s="155">
        <v>0</v>
      </c>
      <c r="E9" s="156">
        <v>41921649</v>
      </c>
      <c r="F9" s="60">
        <v>41921649</v>
      </c>
      <c r="G9" s="60">
        <v>3393070</v>
      </c>
      <c r="H9" s="60">
        <v>3399220</v>
      </c>
      <c r="I9" s="60">
        <v>3382897</v>
      </c>
      <c r="J9" s="60">
        <v>10175187</v>
      </c>
      <c r="K9" s="60">
        <v>3358234</v>
      </c>
      <c r="L9" s="60">
        <v>3380458</v>
      </c>
      <c r="M9" s="60">
        <v>3363148</v>
      </c>
      <c r="N9" s="60">
        <v>10101840</v>
      </c>
      <c r="O9" s="60">
        <v>3337568</v>
      </c>
      <c r="P9" s="60">
        <v>3372154</v>
      </c>
      <c r="Q9" s="60">
        <v>3379817</v>
      </c>
      <c r="R9" s="60">
        <v>10089539</v>
      </c>
      <c r="S9" s="60">
        <v>3364089</v>
      </c>
      <c r="T9" s="60">
        <v>3405436</v>
      </c>
      <c r="U9" s="60">
        <v>3368043</v>
      </c>
      <c r="V9" s="60">
        <v>10137568</v>
      </c>
      <c r="W9" s="60">
        <v>40504134</v>
      </c>
      <c r="X9" s="60">
        <v>41921652</v>
      </c>
      <c r="Y9" s="60">
        <v>-1417518</v>
      </c>
      <c r="Z9" s="140">
        <v>-3.38</v>
      </c>
      <c r="AA9" s="155">
        <v>41921649</v>
      </c>
    </row>
    <row r="10" spans="1:27" ht="12.75">
      <c r="A10" s="183" t="s">
        <v>106</v>
      </c>
      <c r="B10" s="182"/>
      <c r="C10" s="155">
        <v>27184404</v>
      </c>
      <c r="D10" s="155">
        <v>0</v>
      </c>
      <c r="E10" s="156">
        <v>33925324</v>
      </c>
      <c r="F10" s="54">
        <v>31097113</v>
      </c>
      <c r="G10" s="54">
        <v>2388783</v>
      </c>
      <c r="H10" s="54">
        <v>2385085</v>
      </c>
      <c r="I10" s="54">
        <v>2389587</v>
      </c>
      <c r="J10" s="54">
        <v>7163455</v>
      </c>
      <c r="K10" s="54">
        <v>2394581</v>
      </c>
      <c r="L10" s="54">
        <v>2389938</v>
      </c>
      <c r="M10" s="54">
        <v>2382864</v>
      </c>
      <c r="N10" s="54">
        <v>7167383</v>
      </c>
      <c r="O10" s="54">
        <v>2370755</v>
      </c>
      <c r="P10" s="54">
        <v>2381277</v>
      </c>
      <c r="Q10" s="54">
        <v>2383859</v>
      </c>
      <c r="R10" s="54">
        <v>7135891</v>
      </c>
      <c r="S10" s="54">
        <v>2389084</v>
      </c>
      <c r="T10" s="54">
        <v>2389421</v>
      </c>
      <c r="U10" s="54">
        <v>2379000</v>
      </c>
      <c r="V10" s="54">
        <v>7157505</v>
      </c>
      <c r="W10" s="54">
        <v>28624234</v>
      </c>
      <c r="X10" s="54">
        <v>33925320</v>
      </c>
      <c r="Y10" s="54">
        <v>-5301086</v>
      </c>
      <c r="Z10" s="184">
        <v>-15.63</v>
      </c>
      <c r="AA10" s="130">
        <v>31097113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3898804</v>
      </c>
      <c r="D12" s="155">
        <v>0</v>
      </c>
      <c r="E12" s="156">
        <v>9002553</v>
      </c>
      <c r="F12" s="60">
        <v>8988514</v>
      </c>
      <c r="G12" s="60">
        <v>567882</v>
      </c>
      <c r="H12" s="60">
        <v>329832</v>
      </c>
      <c r="I12" s="60">
        <v>848295</v>
      </c>
      <c r="J12" s="60">
        <v>1746009</v>
      </c>
      <c r="K12" s="60">
        <v>396535</v>
      </c>
      <c r="L12" s="60">
        <v>2040781</v>
      </c>
      <c r="M12" s="60">
        <v>417324</v>
      </c>
      <c r="N12" s="60">
        <v>2854640</v>
      </c>
      <c r="O12" s="60">
        <v>101470</v>
      </c>
      <c r="P12" s="60">
        <v>297909</v>
      </c>
      <c r="Q12" s="60">
        <v>304205</v>
      </c>
      <c r="R12" s="60">
        <v>703584</v>
      </c>
      <c r="S12" s="60">
        <v>347884</v>
      </c>
      <c r="T12" s="60">
        <v>560329</v>
      </c>
      <c r="U12" s="60">
        <v>777466</v>
      </c>
      <c r="V12" s="60">
        <v>1685679</v>
      </c>
      <c r="W12" s="60">
        <v>6989912</v>
      </c>
      <c r="X12" s="60">
        <v>9002556</v>
      </c>
      <c r="Y12" s="60">
        <v>-2012644</v>
      </c>
      <c r="Z12" s="140">
        <v>-22.36</v>
      </c>
      <c r="AA12" s="155">
        <v>8988514</v>
      </c>
    </row>
    <row r="13" spans="1:27" ht="12.75">
      <c r="A13" s="181" t="s">
        <v>109</v>
      </c>
      <c r="B13" s="185"/>
      <c r="C13" s="155">
        <v>1583081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21981468</v>
      </c>
      <c r="D14" s="155">
        <v>0</v>
      </c>
      <c r="E14" s="156">
        <v>19764351</v>
      </c>
      <c r="F14" s="60">
        <v>21676840</v>
      </c>
      <c r="G14" s="60">
        <v>1933623</v>
      </c>
      <c r="H14" s="60">
        <v>1927170</v>
      </c>
      <c r="I14" s="60">
        <v>2013093</v>
      </c>
      <c r="J14" s="60">
        <v>5873886</v>
      </c>
      <c r="K14" s="60">
        <v>2059068</v>
      </c>
      <c r="L14" s="60">
        <v>2023803</v>
      </c>
      <c r="M14" s="60">
        <v>2130532</v>
      </c>
      <c r="N14" s="60">
        <v>6213403</v>
      </c>
      <c r="O14" s="60">
        <v>2178368</v>
      </c>
      <c r="P14" s="60">
        <v>2207720</v>
      </c>
      <c r="Q14" s="60">
        <v>2184695</v>
      </c>
      <c r="R14" s="60">
        <v>6570783</v>
      </c>
      <c r="S14" s="60">
        <v>2213899</v>
      </c>
      <c r="T14" s="60">
        <v>2297576</v>
      </c>
      <c r="U14" s="60">
        <v>1928857</v>
      </c>
      <c r="V14" s="60">
        <v>6440332</v>
      </c>
      <c r="W14" s="60">
        <v>25098404</v>
      </c>
      <c r="X14" s="60">
        <v>19764348</v>
      </c>
      <c r="Y14" s="60">
        <v>5334056</v>
      </c>
      <c r="Z14" s="140">
        <v>26.99</v>
      </c>
      <c r="AA14" s="155">
        <v>21676840</v>
      </c>
    </row>
    <row r="15" spans="1:27" ht="12.75">
      <c r="A15" s="181" t="s">
        <v>111</v>
      </c>
      <c r="B15" s="185"/>
      <c r="C15" s="155">
        <v>12312</v>
      </c>
      <c r="D15" s="155">
        <v>0</v>
      </c>
      <c r="E15" s="156">
        <v>1420200</v>
      </c>
      <c r="F15" s="60">
        <v>1420200</v>
      </c>
      <c r="G15" s="60">
        <v>11122</v>
      </c>
      <c r="H15" s="60">
        <v>33367</v>
      </c>
      <c r="I15" s="60">
        <v>33256</v>
      </c>
      <c r="J15" s="60">
        <v>77745</v>
      </c>
      <c r="K15" s="60">
        <v>21906</v>
      </c>
      <c r="L15" s="60">
        <v>17586</v>
      </c>
      <c r="M15" s="60">
        <v>16627</v>
      </c>
      <c r="N15" s="60">
        <v>56119</v>
      </c>
      <c r="O15" s="60">
        <v>181587</v>
      </c>
      <c r="P15" s="60">
        <v>118425</v>
      </c>
      <c r="Q15" s="60">
        <v>78755</v>
      </c>
      <c r="R15" s="60">
        <v>378767</v>
      </c>
      <c r="S15" s="60">
        <v>118737</v>
      </c>
      <c r="T15" s="60">
        <v>232157</v>
      </c>
      <c r="U15" s="60">
        <v>37872</v>
      </c>
      <c r="V15" s="60">
        <v>388766</v>
      </c>
      <c r="W15" s="60">
        <v>901397</v>
      </c>
      <c r="X15" s="60">
        <v>1420200</v>
      </c>
      <c r="Y15" s="60">
        <v>-518803</v>
      </c>
      <c r="Z15" s="140">
        <v>-36.53</v>
      </c>
      <c r="AA15" s="155">
        <v>1420200</v>
      </c>
    </row>
    <row r="16" spans="1:27" ht="12.75">
      <c r="A16" s="181" t="s">
        <v>112</v>
      </c>
      <c r="B16" s="185"/>
      <c r="C16" s="155">
        <v>4651911</v>
      </c>
      <c r="D16" s="155">
        <v>0</v>
      </c>
      <c r="E16" s="156">
        <v>5976290</v>
      </c>
      <c r="F16" s="60">
        <v>5976290</v>
      </c>
      <c r="G16" s="60">
        <v>90513</v>
      </c>
      <c r="H16" s="60">
        <v>204346</v>
      </c>
      <c r="I16" s="60">
        <v>66743</v>
      </c>
      <c r="J16" s="60">
        <v>361602</v>
      </c>
      <c r="K16" s="60">
        <v>86905</v>
      </c>
      <c r="L16" s="60">
        <v>108729</v>
      </c>
      <c r="M16" s="60">
        <v>48503</v>
      </c>
      <c r="N16" s="60">
        <v>244137</v>
      </c>
      <c r="O16" s="60">
        <v>341724</v>
      </c>
      <c r="P16" s="60">
        <v>100995</v>
      </c>
      <c r="Q16" s="60">
        <v>167437</v>
      </c>
      <c r="R16" s="60">
        <v>610156</v>
      </c>
      <c r="S16" s="60">
        <v>252546</v>
      </c>
      <c r="T16" s="60">
        <v>107701</v>
      </c>
      <c r="U16" s="60">
        <v>741808</v>
      </c>
      <c r="V16" s="60">
        <v>1102055</v>
      </c>
      <c r="W16" s="60">
        <v>2317950</v>
      </c>
      <c r="X16" s="60">
        <v>5976288</v>
      </c>
      <c r="Y16" s="60">
        <v>-3658338</v>
      </c>
      <c r="Z16" s="140">
        <v>-61.21</v>
      </c>
      <c r="AA16" s="155">
        <v>5976290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300</v>
      </c>
      <c r="F17" s="60">
        <v>300</v>
      </c>
      <c r="G17" s="60">
        <v>44</v>
      </c>
      <c r="H17" s="60">
        <v>0</v>
      </c>
      <c r="I17" s="60">
        <v>0</v>
      </c>
      <c r="J17" s="60">
        <v>44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44</v>
      </c>
      <c r="X17" s="60">
        <v>300</v>
      </c>
      <c r="Y17" s="60">
        <v>-256</v>
      </c>
      <c r="Z17" s="140">
        <v>-85.33</v>
      </c>
      <c r="AA17" s="155">
        <v>300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168237000</v>
      </c>
      <c r="D19" s="155">
        <v>0</v>
      </c>
      <c r="E19" s="156">
        <v>188893240</v>
      </c>
      <c r="F19" s="60">
        <v>229303240</v>
      </c>
      <c r="G19" s="60">
        <v>77143000</v>
      </c>
      <c r="H19" s="60">
        <v>0</v>
      </c>
      <c r="I19" s="60">
        <v>0</v>
      </c>
      <c r="J19" s="60">
        <v>77143000</v>
      </c>
      <c r="K19" s="60">
        <v>0</v>
      </c>
      <c r="L19" s="60">
        <v>0</v>
      </c>
      <c r="M19" s="60">
        <v>61715000</v>
      </c>
      <c r="N19" s="60">
        <v>61715000</v>
      </c>
      <c r="O19" s="60">
        <v>0</v>
      </c>
      <c r="P19" s="60">
        <v>0</v>
      </c>
      <c r="Q19" s="60">
        <v>46286000</v>
      </c>
      <c r="R19" s="60">
        <v>46286000</v>
      </c>
      <c r="S19" s="60">
        <v>0</v>
      </c>
      <c r="T19" s="60">
        <v>0</v>
      </c>
      <c r="U19" s="60">
        <v>0</v>
      </c>
      <c r="V19" s="60">
        <v>0</v>
      </c>
      <c r="W19" s="60">
        <v>185144000</v>
      </c>
      <c r="X19" s="60">
        <v>188893238</v>
      </c>
      <c r="Y19" s="60">
        <v>-3749238</v>
      </c>
      <c r="Z19" s="140">
        <v>-1.98</v>
      </c>
      <c r="AA19" s="155">
        <v>229303240</v>
      </c>
    </row>
    <row r="20" spans="1:27" ht="12.75">
      <c r="A20" s="181" t="s">
        <v>35</v>
      </c>
      <c r="B20" s="185"/>
      <c r="C20" s="155">
        <v>31643099</v>
      </c>
      <c r="D20" s="155">
        <v>0</v>
      </c>
      <c r="E20" s="156">
        <v>10222216</v>
      </c>
      <c r="F20" s="54">
        <v>10726763</v>
      </c>
      <c r="G20" s="54">
        <v>371450</v>
      </c>
      <c r="H20" s="54">
        <v>1383086</v>
      </c>
      <c r="I20" s="54">
        <v>460936</v>
      </c>
      <c r="J20" s="54">
        <v>2215472</v>
      </c>
      <c r="K20" s="54">
        <v>353792</v>
      </c>
      <c r="L20" s="54">
        <v>954711</v>
      </c>
      <c r="M20" s="54">
        <v>-167953</v>
      </c>
      <c r="N20" s="54">
        <v>1140550</v>
      </c>
      <c r="O20" s="54">
        <v>1398962</v>
      </c>
      <c r="P20" s="54">
        <v>985515</v>
      </c>
      <c r="Q20" s="54">
        <v>408239</v>
      </c>
      <c r="R20" s="54">
        <v>2792716</v>
      </c>
      <c r="S20" s="54">
        <v>1609248</v>
      </c>
      <c r="T20" s="54">
        <v>4588828</v>
      </c>
      <c r="U20" s="54">
        <v>931919</v>
      </c>
      <c r="V20" s="54">
        <v>7129995</v>
      </c>
      <c r="W20" s="54">
        <v>13278733</v>
      </c>
      <c r="X20" s="54">
        <v>10222165</v>
      </c>
      <c r="Y20" s="54">
        <v>3056568</v>
      </c>
      <c r="Z20" s="184">
        <v>29.9</v>
      </c>
      <c r="AA20" s="130">
        <v>10726763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20887</v>
      </c>
      <c r="P21" s="82">
        <v>-18130</v>
      </c>
      <c r="Q21" s="60">
        <v>-14776</v>
      </c>
      <c r="R21" s="60">
        <v>-12019</v>
      </c>
      <c r="S21" s="60">
        <v>0</v>
      </c>
      <c r="T21" s="60">
        <v>53795</v>
      </c>
      <c r="U21" s="60">
        <v>0</v>
      </c>
      <c r="V21" s="60">
        <v>53795</v>
      </c>
      <c r="W21" s="82">
        <v>41776</v>
      </c>
      <c r="X21" s="60"/>
      <c r="Y21" s="60">
        <v>41776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682794736</v>
      </c>
      <c r="D22" s="188">
        <f>SUM(D5:D21)</f>
        <v>0</v>
      </c>
      <c r="E22" s="189">
        <f t="shared" si="0"/>
        <v>807166187</v>
      </c>
      <c r="F22" s="190">
        <f t="shared" si="0"/>
        <v>847283551</v>
      </c>
      <c r="G22" s="190">
        <f t="shared" si="0"/>
        <v>127710165</v>
      </c>
      <c r="H22" s="190">
        <f t="shared" si="0"/>
        <v>45964179</v>
      </c>
      <c r="I22" s="190">
        <f t="shared" si="0"/>
        <v>48110241</v>
      </c>
      <c r="J22" s="190">
        <f t="shared" si="0"/>
        <v>221784585</v>
      </c>
      <c r="K22" s="190">
        <f t="shared" si="0"/>
        <v>39170799</v>
      </c>
      <c r="L22" s="190">
        <f t="shared" si="0"/>
        <v>46691811</v>
      </c>
      <c r="M22" s="190">
        <f t="shared" si="0"/>
        <v>100200820</v>
      </c>
      <c r="N22" s="190">
        <f t="shared" si="0"/>
        <v>186063430</v>
      </c>
      <c r="O22" s="190">
        <f t="shared" si="0"/>
        <v>44770667</v>
      </c>
      <c r="P22" s="190">
        <f t="shared" si="0"/>
        <v>46819592</v>
      </c>
      <c r="Q22" s="190">
        <f t="shared" si="0"/>
        <v>85103803</v>
      </c>
      <c r="R22" s="190">
        <f t="shared" si="0"/>
        <v>176694062</v>
      </c>
      <c r="S22" s="190">
        <f t="shared" si="0"/>
        <v>41682768</v>
      </c>
      <c r="T22" s="190">
        <f t="shared" si="0"/>
        <v>46579748</v>
      </c>
      <c r="U22" s="190">
        <f t="shared" si="0"/>
        <v>42554341</v>
      </c>
      <c r="V22" s="190">
        <f t="shared" si="0"/>
        <v>130816857</v>
      </c>
      <c r="W22" s="190">
        <f t="shared" si="0"/>
        <v>715358934</v>
      </c>
      <c r="X22" s="190">
        <f t="shared" si="0"/>
        <v>807166179</v>
      </c>
      <c r="Y22" s="190">
        <f t="shared" si="0"/>
        <v>-91807245</v>
      </c>
      <c r="Z22" s="191">
        <f>+IF(X22&lt;&gt;0,+(Y22/X22)*100,0)</f>
        <v>-11.37402029328585</v>
      </c>
      <c r="AA22" s="188">
        <f>SUM(AA5:AA21)</f>
        <v>847283551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244795860</v>
      </c>
      <c r="D25" s="155">
        <v>0</v>
      </c>
      <c r="E25" s="156">
        <v>267548781</v>
      </c>
      <c r="F25" s="60">
        <v>258885933</v>
      </c>
      <c r="G25" s="60">
        <v>21327805</v>
      </c>
      <c r="H25" s="60">
        <v>22315150</v>
      </c>
      <c r="I25" s="60">
        <v>11632</v>
      </c>
      <c r="J25" s="60">
        <v>43654587</v>
      </c>
      <c r="K25" s="60">
        <v>42989379</v>
      </c>
      <c r="L25" s="60">
        <v>23137522</v>
      </c>
      <c r="M25" s="60">
        <v>46084685</v>
      </c>
      <c r="N25" s="60">
        <v>112211586</v>
      </c>
      <c r="O25" s="60">
        <v>21417015</v>
      </c>
      <c r="P25" s="60">
        <v>-1340167</v>
      </c>
      <c r="Q25" s="60">
        <v>21472374</v>
      </c>
      <c r="R25" s="60">
        <v>41549222</v>
      </c>
      <c r="S25" s="60">
        <v>20675604</v>
      </c>
      <c r="T25" s="60">
        <v>22743185</v>
      </c>
      <c r="U25" s="60">
        <v>22228343</v>
      </c>
      <c r="V25" s="60">
        <v>65647132</v>
      </c>
      <c r="W25" s="60">
        <v>263062527</v>
      </c>
      <c r="X25" s="60">
        <v>267548785</v>
      </c>
      <c r="Y25" s="60">
        <v>-4486258</v>
      </c>
      <c r="Z25" s="140">
        <v>-1.68</v>
      </c>
      <c r="AA25" s="155">
        <v>258885933</v>
      </c>
    </row>
    <row r="26" spans="1:27" ht="12.75">
      <c r="A26" s="183" t="s">
        <v>38</v>
      </c>
      <c r="B26" s="182"/>
      <c r="C26" s="155">
        <v>19257695</v>
      </c>
      <c r="D26" s="155">
        <v>0</v>
      </c>
      <c r="E26" s="156">
        <v>18192324</v>
      </c>
      <c r="F26" s="60">
        <v>18378165</v>
      </c>
      <c r="G26" s="60">
        <v>1585776</v>
      </c>
      <c r="H26" s="60">
        <v>1616980</v>
      </c>
      <c r="I26" s="60">
        <v>13769</v>
      </c>
      <c r="J26" s="60">
        <v>3216525</v>
      </c>
      <c r="K26" s="60">
        <v>3062110</v>
      </c>
      <c r="L26" s="60">
        <v>1603072</v>
      </c>
      <c r="M26" s="60">
        <v>1578451</v>
      </c>
      <c r="N26" s="60">
        <v>6243633</v>
      </c>
      <c r="O26" s="60">
        <v>2128624</v>
      </c>
      <c r="P26" s="60">
        <v>1640057</v>
      </c>
      <c r="Q26" s="60">
        <v>1635093</v>
      </c>
      <c r="R26" s="60">
        <v>5403774</v>
      </c>
      <c r="S26" s="60">
        <v>1619337</v>
      </c>
      <c r="T26" s="60">
        <v>1586597</v>
      </c>
      <c r="U26" s="60">
        <v>1562344</v>
      </c>
      <c r="V26" s="60">
        <v>4768278</v>
      </c>
      <c r="W26" s="60">
        <v>19632210</v>
      </c>
      <c r="X26" s="60">
        <v>18192324</v>
      </c>
      <c r="Y26" s="60">
        <v>1439886</v>
      </c>
      <c r="Z26" s="140">
        <v>7.91</v>
      </c>
      <c r="AA26" s="155">
        <v>18378165</v>
      </c>
    </row>
    <row r="27" spans="1:27" ht="12.75">
      <c r="A27" s="183" t="s">
        <v>118</v>
      </c>
      <c r="B27" s="182"/>
      <c r="C27" s="155">
        <v>90320593</v>
      </c>
      <c r="D27" s="155">
        <v>0</v>
      </c>
      <c r="E27" s="156">
        <v>10132804</v>
      </c>
      <c r="F27" s="60">
        <v>10132804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70140</v>
      </c>
      <c r="P27" s="60">
        <v>0</v>
      </c>
      <c r="Q27" s="60">
        <v>3038</v>
      </c>
      <c r="R27" s="60">
        <v>73178</v>
      </c>
      <c r="S27" s="60">
        <v>0</v>
      </c>
      <c r="T27" s="60">
        <v>0</v>
      </c>
      <c r="U27" s="60">
        <v>615763</v>
      </c>
      <c r="V27" s="60">
        <v>615763</v>
      </c>
      <c r="W27" s="60">
        <v>688941</v>
      </c>
      <c r="X27" s="60">
        <v>10132800</v>
      </c>
      <c r="Y27" s="60">
        <v>-9443859</v>
      </c>
      <c r="Z27" s="140">
        <v>-93.2</v>
      </c>
      <c r="AA27" s="155">
        <v>10132804</v>
      </c>
    </row>
    <row r="28" spans="1:27" ht="12.75">
      <c r="A28" s="183" t="s">
        <v>39</v>
      </c>
      <c r="B28" s="182"/>
      <c r="C28" s="155">
        <v>113084616</v>
      </c>
      <c r="D28" s="155">
        <v>0</v>
      </c>
      <c r="E28" s="156">
        <v>32881142</v>
      </c>
      <c r="F28" s="60">
        <v>32907843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32881140</v>
      </c>
      <c r="Y28" s="60">
        <v>-32881140</v>
      </c>
      <c r="Z28" s="140">
        <v>-100</v>
      </c>
      <c r="AA28" s="155">
        <v>32907843</v>
      </c>
    </row>
    <row r="29" spans="1:27" ht="12.75">
      <c r="A29" s="183" t="s">
        <v>40</v>
      </c>
      <c r="B29" s="182"/>
      <c r="C29" s="155">
        <v>25171355</v>
      </c>
      <c r="D29" s="155">
        <v>0</v>
      </c>
      <c r="E29" s="156">
        <v>3140266</v>
      </c>
      <c r="F29" s="60">
        <v>3140266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3566</v>
      </c>
      <c r="M29" s="60">
        <v>3173</v>
      </c>
      <c r="N29" s="60">
        <v>6739</v>
      </c>
      <c r="O29" s="60">
        <v>0</v>
      </c>
      <c r="P29" s="60">
        <v>0</v>
      </c>
      <c r="Q29" s="60">
        <v>2756</v>
      </c>
      <c r="R29" s="60">
        <v>2756</v>
      </c>
      <c r="S29" s="60">
        <v>0</v>
      </c>
      <c r="T29" s="60">
        <v>3734634</v>
      </c>
      <c r="U29" s="60">
        <v>0</v>
      </c>
      <c r="V29" s="60">
        <v>3734634</v>
      </c>
      <c r="W29" s="60">
        <v>3744129</v>
      </c>
      <c r="X29" s="60">
        <v>3140268</v>
      </c>
      <c r="Y29" s="60">
        <v>603861</v>
      </c>
      <c r="Z29" s="140">
        <v>19.23</v>
      </c>
      <c r="AA29" s="155">
        <v>3140266</v>
      </c>
    </row>
    <row r="30" spans="1:27" ht="12.75">
      <c r="A30" s="183" t="s">
        <v>119</v>
      </c>
      <c r="B30" s="182"/>
      <c r="C30" s="155">
        <v>221904403</v>
      </c>
      <c r="D30" s="155">
        <v>0</v>
      </c>
      <c r="E30" s="156">
        <v>251236583</v>
      </c>
      <c r="F30" s="60">
        <v>251260417</v>
      </c>
      <c r="G30" s="60">
        <v>17708</v>
      </c>
      <c r="H30" s="60">
        <v>21422509</v>
      </c>
      <c r="I30" s="60">
        <v>323757</v>
      </c>
      <c r="J30" s="60">
        <v>21763974</v>
      </c>
      <c r="K30" s="60">
        <v>9118808</v>
      </c>
      <c r="L30" s="60">
        <v>8200400</v>
      </c>
      <c r="M30" s="60">
        <v>22057792</v>
      </c>
      <c r="N30" s="60">
        <v>39377000</v>
      </c>
      <c r="O30" s="60">
        <v>21253380</v>
      </c>
      <c r="P30" s="60">
        <v>906204</v>
      </c>
      <c r="Q30" s="60">
        <v>45620899</v>
      </c>
      <c r="R30" s="60">
        <v>67780483</v>
      </c>
      <c r="S30" s="60">
        <v>401977</v>
      </c>
      <c r="T30" s="60">
        <v>61853200</v>
      </c>
      <c r="U30" s="60">
        <v>578222</v>
      </c>
      <c r="V30" s="60">
        <v>62833399</v>
      </c>
      <c r="W30" s="60">
        <v>191754856</v>
      </c>
      <c r="X30" s="60">
        <v>251236584</v>
      </c>
      <c r="Y30" s="60">
        <v>-59481728</v>
      </c>
      <c r="Z30" s="140">
        <v>-23.68</v>
      </c>
      <c r="AA30" s="155">
        <v>251260417</v>
      </c>
    </row>
    <row r="31" spans="1:27" ht="12.75">
      <c r="A31" s="183" t="s">
        <v>120</v>
      </c>
      <c r="B31" s="182"/>
      <c r="C31" s="155">
        <v>44393441</v>
      </c>
      <c r="D31" s="155">
        <v>0</v>
      </c>
      <c r="E31" s="156">
        <v>10706075</v>
      </c>
      <c r="F31" s="60">
        <v>10648097</v>
      </c>
      <c r="G31" s="60">
        <v>71720</v>
      </c>
      <c r="H31" s="60">
        <v>373945</v>
      </c>
      <c r="I31" s="60">
        <v>301244</v>
      </c>
      <c r="J31" s="60">
        <v>746909</v>
      </c>
      <c r="K31" s="60">
        <v>620921</v>
      </c>
      <c r="L31" s="60">
        <v>161057</v>
      </c>
      <c r="M31" s="60">
        <v>1193569</v>
      </c>
      <c r="N31" s="60">
        <v>1975547</v>
      </c>
      <c r="O31" s="60">
        <v>732193</v>
      </c>
      <c r="P31" s="60">
        <v>901228</v>
      </c>
      <c r="Q31" s="60">
        <v>845042</v>
      </c>
      <c r="R31" s="60">
        <v>2478463</v>
      </c>
      <c r="S31" s="60">
        <v>300135</v>
      </c>
      <c r="T31" s="60">
        <v>206715</v>
      </c>
      <c r="U31" s="60">
        <v>1851119</v>
      </c>
      <c r="V31" s="60">
        <v>2357969</v>
      </c>
      <c r="W31" s="60">
        <v>7558888</v>
      </c>
      <c r="X31" s="60">
        <v>10706076</v>
      </c>
      <c r="Y31" s="60">
        <v>-3147188</v>
      </c>
      <c r="Z31" s="140">
        <v>-29.4</v>
      </c>
      <c r="AA31" s="155">
        <v>10648097</v>
      </c>
    </row>
    <row r="32" spans="1:27" ht="12.75">
      <c r="A32" s="183" t="s">
        <v>121</v>
      </c>
      <c r="B32" s="182"/>
      <c r="C32" s="155">
        <v>41603016</v>
      </c>
      <c r="D32" s="155">
        <v>0</v>
      </c>
      <c r="E32" s="156">
        <v>105811082</v>
      </c>
      <c r="F32" s="60">
        <v>112684928</v>
      </c>
      <c r="G32" s="60">
        <v>1551087</v>
      </c>
      <c r="H32" s="60">
        <v>3306416</v>
      </c>
      <c r="I32" s="60">
        <v>3796867</v>
      </c>
      <c r="J32" s="60">
        <v>8654370</v>
      </c>
      <c r="K32" s="60">
        <v>4183760</v>
      </c>
      <c r="L32" s="60">
        <v>2867740</v>
      </c>
      <c r="M32" s="60">
        <v>3278053</v>
      </c>
      <c r="N32" s="60">
        <v>10329553</v>
      </c>
      <c r="O32" s="60">
        <v>7326967</v>
      </c>
      <c r="P32" s="60">
        <v>9692237</v>
      </c>
      <c r="Q32" s="60">
        <v>3028750</v>
      </c>
      <c r="R32" s="60">
        <v>20047954</v>
      </c>
      <c r="S32" s="60">
        <v>3053207</v>
      </c>
      <c r="T32" s="60">
        <v>10082701</v>
      </c>
      <c r="U32" s="60">
        <v>3135302</v>
      </c>
      <c r="V32" s="60">
        <v>16271210</v>
      </c>
      <c r="W32" s="60">
        <v>55303087</v>
      </c>
      <c r="X32" s="60">
        <v>105811080</v>
      </c>
      <c r="Y32" s="60">
        <v>-50507993</v>
      </c>
      <c r="Z32" s="140">
        <v>-47.73</v>
      </c>
      <c r="AA32" s="155">
        <v>112684928</v>
      </c>
    </row>
    <row r="33" spans="1:27" ht="12.75">
      <c r="A33" s="183" t="s">
        <v>42</v>
      </c>
      <c r="B33" s="182"/>
      <c r="C33" s="155">
        <v>3423388</v>
      </c>
      <c r="D33" s="155">
        <v>0</v>
      </c>
      <c r="E33" s="156">
        <v>0</v>
      </c>
      <c r="F33" s="60">
        <v>1000000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1000000</v>
      </c>
    </row>
    <row r="34" spans="1:27" ht="12.75">
      <c r="A34" s="183" t="s">
        <v>43</v>
      </c>
      <c r="B34" s="182"/>
      <c r="C34" s="155">
        <v>64475192</v>
      </c>
      <c r="D34" s="155">
        <v>0</v>
      </c>
      <c r="E34" s="156">
        <v>90923958</v>
      </c>
      <c r="F34" s="60">
        <v>88260190</v>
      </c>
      <c r="G34" s="60">
        <v>3499280</v>
      </c>
      <c r="H34" s="60">
        <v>2472523</v>
      </c>
      <c r="I34" s="60">
        <v>2819479</v>
      </c>
      <c r="J34" s="60">
        <v>8791282</v>
      </c>
      <c r="K34" s="60">
        <v>1921038</v>
      </c>
      <c r="L34" s="60">
        <v>4869547</v>
      </c>
      <c r="M34" s="60">
        <v>3475054</v>
      </c>
      <c r="N34" s="60">
        <v>10265639</v>
      </c>
      <c r="O34" s="60">
        <v>3375702</v>
      </c>
      <c r="P34" s="60">
        <v>3621368</v>
      </c>
      <c r="Q34" s="60">
        <v>4754222</v>
      </c>
      <c r="R34" s="60">
        <v>11751292</v>
      </c>
      <c r="S34" s="60">
        <v>3309765</v>
      </c>
      <c r="T34" s="60">
        <v>6907825</v>
      </c>
      <c r="U34" s="60">
        <v>3328115</v>
      </c>
      <c r="V34" s="60">
        <v>13545705</v>
      </c>
      <c r="W34" s="60">
        <v>44353918</v>
      </c>
      <c r="X34" s="60">
        <v>90923963</v>
      </c>
      <c r="Y34" s="60">
        <v>-46570045</v>
      </c>
      <c r="Z34" s="140">
        <v>-51.22</v>
      </c>
      <c r="AA34" s="155">
        <v>88260190</v>
      </c>
    </row>
    <row r="35" spans="1:27" ht="12.75">
      <c r="A35" s="181" t="s">
        <v>122</v>
      </c>
      <c r="B35" s="185"/>
      <c r="C35" s="155">
        <v>8401089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876830648</v>
      </c>
      <c r="D36" s="188">
        <f>SUM(D25:D35)</f>
        <v>0</v>
      </c>
      <c r="E36" s="189">
        <f t="shared" si="1"/>
        <v>790573015</v>
      </c>
      <c r="F36" s="190">
        <f t="shared" si="1"/>
        <v>787298643</v>
      </c>
      <c r="G36" s="190">
        <f t="shared" si="1"/>
        <v>28053376</v>
      </c>
      <c r="H36" s="190">
        <f t="shared" si="1"/>
        <v>51507523</v>
      </c>
      <c r="I36" s="190">
        <f t="shared" si="1"/>
        <v>7266748</v>
      </c>
      <c r="J36" s="190">
        <f t="shared" si="1"/>
        <v>86827647</v>
      </c>
      <c r="K36" s="190">
        <f t="shared" si="1"/>
        <v>61896016</v>
      </c>
      <c r="L36" s="190">
        <f t="shared" si="1"/>
        <v>40842904</v>
      </c>
      <c r="M36" s="190">
        <f t="shared" si="1"/>
        <v>77670777</v>
      </c>
      <c r="N36" s="190">
        <f t="shared" si="1"/>
        <v>180409697</v>
      </c>
      <c r="O36" s="190">
        <f t="shared" si="1"/>
        <v>56304021</v>
      </c>
      <c r="P36" s="190">
        <f t="shared" si="1"/>
        <v>15420927</v>
      </c>
      <c r="Q36" s="190">
        <f t="shared" si="1"/>
        <v>77362174</v>
      </c>
      <c r="R36" s="190">
        <f t="shared" si="1"/>
        <v>149087122</v>
      </c>
      <c r="S36" s="190">
        <f t="shared" si="1"/>
        <v>29360025</v>
      </c>
      <c r="T36" s="190">
        <f t="shared" si="1"/>
        <v>107114857</v>
      </c>
      <c r="U36" s="190">
        <f t="shared" si="1"/>
        <v>33299208</v>
      </c>
      <c r="V36" s="190">
        <f t="shared" si="1"/>
        <v>169774090</v>
      </c>
      <c r="W36" s="190">
        <f t="shared" si="1"/>
        <v>586098556</v>
      </c>
      <c r="X36" s="190">
        <f t="shared" si="1"/>
        <v>790573020</v>
      </c>
      <c r="Y36" s="190">
        <f t="shared" si="1"/>
        <v>-204474464</v>
      </c>
      <c r="Z36" s="191">
        <f>+IF(X36&lt;&gt;0,+(Y36/X36)*100,0)</f>
        <v>-25.864083244328274</v>
      </c>
      <c r="AA36" s="188">
        <f>SUM(AA25:AA35)</f>
        <v>787298643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-194035912</v>
      </c>
      <c r="D38" s="199">
        <f>+D22-D36</f>
        <v>0</v>
      </c>
      <c r="E38" s="200">
        <f t="shared" si="2"/>
        <v>16593172</v>
      </c>
      <c r="F38" s="106">
        <f t="shared" si="2"/>
        <v>59984908</v>
      </c>
      <c r="G38" s="106">
        <f t="shared" si="2"/>
        <v>99656789</v>
      </c>
      <c r="H38" s="106">
        <f t="shared" si="2"/>
        <v>-5543344</v>
      </c>
      <c r="I38" s="106">
        <f t="shared" si="2"/>
        <v>40843493</v>
      </c>
      <c r="J38" s="106">
        <f t="shared" si="2"/>
        <v>134956938</v>
      </c>
      <c r="K38" s="106">
        <f t="shared" si="2"/>
        <v>-22725217</v>
      </c>
      <c r="L38" s="106">
        <f t="shared" si="2"/>
        <v>5848907</v>
      </c>
      <c r="M38" s="106">
        <f t="shared" si="2"/>
        <v>22530043</v>
      </c>
      <c r="N38" s="106">
        <f t="shared" si="2"/>
        <v>5653733</v>
      </c>
      <c r="O38" s="106">
        <f t="shared" si="2"/>
        <v>-11533354</v>
      </c>
      <c r="P38" s="106">
        <f t="shared" si="2"/>
        <v>31398665</v>
      </c>
      <c r="Q38" s="106">
        <f t="shared" si="2"/>
        <v>7741629</v>
      </c>
      <c r="R38" s="106">
        <f t="shared" si="2"/>
        <v>27606940</v>
      </c>
      <c r="S38" s="106">
        <f t="shared" si="2"/>
        <v>12322743</v>
      </c>
      <c r="T38" s="106">
        <f t="shared" si="2"/>
        <v>-60535109</v>
      </c>
      <c r="U38" s="106">
        <f t="shared" si="2"/>
        <v>9255133</v>
      </c>
      <c r="V38" s="106">
        <f t="shared" si="2"/>
        <v>-38957233</v>
      </c>
      <c r="W38" s="106">
        <f t="shared" si="2"/>
        <v>129260378</v>
      </c>
      <c r="X38" s="106">
        <f>IF(F22=F36,0,X22-X36)</f>
        <v>16593159</v>
      </c>
      <c r="Y38" s="106">
        <f t="shared" si="2"/>
        <v>112667219</v>
      </c>
      <c r="Z38" s="201">
        <f>+IF(X38&lt;&gt;0,+(Y38/X38)*100,0)</f>
        <v>678.9980075523896</v>
      </c>
      <c r="AA38" s="199">
        <f>+AA22-AA36</f>
        <v>59984908</v>
      </c>
    </row>
    <row r="39" spans="1:27" ht="12.75">
      <c r="A39" s="181" t="s">
        <v>46</v>
      </c>
      <c r="B39" s="185"/>
      <c r="C39" s="155">
        <v>73609000</v>
      </c>
      <c r="D39" s="155">
        <v>0</v>
      </c>
      <c r="E39" s="156">
        <v>49410000</v>
      </c>
      <c r="F39" s="60">
        <v>9994181</v>
      </c>
      <c r="G39" s="60">
        <v>0</v>
      </c>
      <c r="H39" s="60">
        <v>0</v>
      </c>
      <c r="I39" s="60">
        <v>-705</v>
      </c>
      <c r="J39" s="60">
        <v>-705</v>
      </c>
      <c r="K39" s="60">
        <v>0</v>
      </c>
      <c r="L39" s="60">
        <v>-605</v>
      </c>
      <c r="M39" s="60">
        <v>-1210</v>
      </c>
      <c r="N39" s="60">
        <v>-1815</v>
      </c>
      <c r="O39" s="60">
        <v>0</v>
      </c>
      <c r="P39" s="60">
        <v>815</v>
      </c>
      <c r="Q39" s="60">
        <v>0</v>
      </c>
      <c r="R39" s="60">
        <v>815</v>
      </c>
      <c r="S39" s="60">
        <v>-330</v>
      </c>
      <c r="T39" s="60">
        <v>-230</v>
      </c>
      <c r="U39" s="60">
        <v>1503851</v>
      </c>
      <c r="V39" s="60">
        <v>1503291</v>
      </c>
      <c r="W39" s="60">
        <v>1501586</v>
      </c>
      <c r="X39" s="60">
        <v>49410000</v>
      </c>
      <c r="Y39" s="60">
        <v>-47908414</v>
      </c>
      <c r="Z39" s="140">
        <v>-96.96</v>
      </c>
      <c r="AA39" s="155">
        <v>9994181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-5819</v>
      </c>
      <c r="Y40" s="54">
        <v>5819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19104681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-101322231</v>
      </c>
      <c r="D42" s="206">
        <f>SUM(D38:D41)</f>
        <v>0</v>
      </c>
      <c r="E42" s="207">
        <f t="shared" si="3"/>
        <v>66003172</v>
      </c>
      <c r="F42" s="88">
        <f t="shared" si="3"/>
        <v>69979089</v>
      </c>
      <c r="G42" s="88">
        <f t="shared" si="3"/>
        <v>99656789</v>
      </c>
      <c r="H42" s="88">
        <f t="shared" si="3"/>
        <v>-5543344</v>
      </c>
      <c r="I42" s="88">
        <f t="shared" si="3"/>
        <v>40842788</v>
      </c>
      <c r="J42" s="88">
        <f t="shared" si="3"/>
        <v>134956233</v>
      </c>
      <c r="K42" s="88">
        <f t="shared" si="3"/>
        <v>-22725217</v>
      </c>
      <c r="L42" s="88">
        <f t="shared" si="3"/>
        <v>5848302</v>
      </c>
      <c r="M42" s="88">
        <f t="shared" si="3"/>
        <v>22528833</v>
      </c>
      <c r="N42" s="88">
        <f t="shared" si="3"/>
        <v>5651918</v>
      </c>
      <c r="O42" s="88">
        <f t="shared" si="3"/>
        <v>-11533354</v>
      </c>
      <c r="P42" s="88">
        <f t="shared" si="3"/>
        <v>31399480</v>
      </c>
      <c r="Q42" s="88">
        <f t="shared" si="3"/>
        <v>7741629</v>
      </c>
      <c r="R42" s="88">
        <f t="shared" si="3"/>
        <v>27607755</v>
      </c>
      <c r="S42" s="88">
        <f t="shared" si="3"/>
        <v>12322413</v>
      </c>
      <c r="T42" s="88">
        <f t="shared" si="3"/>
        <v>-60535339</v>
      </c>
      <c r="U42" s="88">
        <f t="shared" si="3"/>
        <v>10758984</v>
      </c>
      <c r="V42" s="88">
        <f t="shared" si="3"/>
        <v>-37453942</v>
      </c>
      <c r="W42" s="88">
        <f t="shared" si="3"/>
        <v>130761964</v>
      </c>
      <c r="X42" s="88">
        <f t="shared" si="3"/>
        <v>65997340</v>
      </c>
      <c r="Y42" s="88">
        <f t="shared" si="3"/>
        <v>64764624</v>
      </c>
      <c r="Z42" s="208">
        <f>+IF(X42&lt;&gt;0,+(Y42/X42)*100,0)</f>
        <v>98.1321732057686</v>
      </c>
      <c r="AA42" s="206">
        <f>SUM(AA38:AA41)</f>
        <v>69979089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-101322231</v>
      </c>
      <c r="D44" s="210">
        <f>+D42-D43</f>
        <v>0</v>
      </c>
      <c r="E44" s="211">
        <f t="shared" si="4"/>
        <v>66003172</v>
      </c>
      <c r="F44" s="77">
        <f t="shared" si="4"/>
        <v>69979089</v>
      </c>
      <c r="G44" s="77">
        <f t="shared" si="4"/>
        <v>99656789</v>
      </c>
      <c r="H44" s="77">
        <f t="shared" si="4"/>
        <v>-5543344</v>
      </c>
      <c r="I44" s="77">
        <f t="shared" si="4"/>
        <v>40842788</v>
      </c>
      <c r="J44" s="77">
        <f t="shared" si="4"/>
        <v>134956233</v>
      </c>
      <c r="K44" s="77">
        <f t="shared" si="4"/>
        <v>-22725217</v>
      </c>
      <c r="L44" s="77">
        <f t="shared" si="4"/>
        <v>5848302</v>
      </c>
      <c r="M44" s="77">
        <f t="shared" si="4"/>
        <v>22528833</v>
      </c>
      <c r="N44" s="77">
        <f t="shared" si="4"/>
        <v>5651918</v>
      </c>
      <c r="O44" s="77">
        <f t="shared" si="4"/>
        <v>-11533354</v>
      </c>
      <c r="P44" s="77">
        <f t="shared" si="4"/>
        <v>31399480</v>
      </c>
      <c r="Q44" s="77">
        <f t="shared" si="4"/>
        <v>7741629</v>
      </c>
      <c r="R44" s="77">
        <f t="shared" si="4"/>
        <v>27607755</v>
      </c>
      <c r="S44" s="77">
        <f t="shared" si="4"/>
        <v>12322413</v>
      </c>
      <c r="T44" s="77">
        <f t="shared" si="4"/>
        <v>-60535339</v>
      </c>
      <c r="U44" s="77">
        <f t="shared" si="4"/>
        <v>10758984</v>
      </c>
      <c r="V44" s="77">
        <f t="shared" si="4"/>
        <v>-37453942</v>
      </c>
      <c r="W44" s="77">
        <f t="shared" si="4"/>
        <v>130761964</v>
      </c>
      <c r="X44" s="77">
        <f t="shared" si="4"/>
        <v>65997340</v>
      </c>
      <c r="Y44" s="77">
        <f t="shared" si="4"/>
        <v>64764624</v>
      </c>
      <c r="Z44" s="212">
        <f>+IF(X44&lt;&gt;0,+(Y44/X44)*100,0)</f>
        <v>98.1321732057686</v>
      </c>
      <c r="AA44" s="210">
        <f>+AA42-AA43</f>
        <v>69979089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-101322231</v>
      </c>
      <c r="D46" s="206">
        <f>SUM(D44:D45)</f>
        <v>0</v>
      </c>
      <c r="E46" s="207">
        <f t="shared" si="5"/>
        <v>66003172</v>
      </c>
      <c r="F46" s="88">
        <f t="shared" si="5"/>
        <v>69979089</v>
      </c>
      <c r="G46" s="88">
        <f t="shared" si="5"/>
        <v>99656789</v>
      </c>
      <c r="H46" s="88">
        <f t="shared" si="5"/>
        <v>-5543344</v>
      </c>
      <c r="I46" s="88">
        <f t="shared" si="5"/>
        <v>40842788</v>
      </c>
      <c r="J46" s="88">
        <f t="shared" si="5"/>
        <v>134956233</v>
      </c>
      <c r="K46" s="88">
        <f t="shared" si="5"/>
        <v>-22725217</v>
      </c>
      <c r="L46" s="88">
        <f t="shared" si="5"/>
        <v>5848302</v>
      </c>
      <c r="M46" s="88">
        <f t="shared" si="5"/>
        <v>22528833</v>
      </c>
      <c r="N46" s="88">
        <f t="shared" si="5"/>
        <v>5651918</v>
      </c>
      <c r="O46" s="88">
        <f t="shared" si="5"/>
        <v>-11533354</v>
      </c>
      <c r="P46" s="88">
        <f t="shared" si="5"/>
        <v>31399480</v>
      </c>
      <c r="Q46" s="88">
        <f t="shared" si="5"/>
        <v>7741629</v>
      </c>
      <c r="R46" s="88">
        <f t="shared" si="5"/>
        <v>27607755</v>
      </c>
      <c r="S46" s="88">
        <f t="shared" si="5"/>
        <v>12322413</v>
      </c>
      <c r="T46" s="88">
        <f t="shared" si="5"/>
        <v>-60535339</v>
      </c>
      <c r="U46" s="88">
        <f t="shared" si="5"/>
        <v>10758984</v>
      </c>
      <c r="V46" s="88">
        <f t="shared" si="5"/>
        <v>-37453942</v>
      </c>
      <c r="W46" s="88">
        <f t="shared" si="5"/>
        <v>130761964</v>
      </c>
      <c r="X46" s="88">
        <f t="shared" si="5"/>
        <v>65997340</v>
      </c>
      <c r="Y46" s="88">
        <f t="shared" si="5"/>
        <v>64764624</v>
      </c>
      <c r="Z46" s="208">
        <f>+IF(X46&lt;&gt;0,+(Y46/X46)*100,0)</f>
        <v>98.1321732057686</v>
      </c>
      <c r="AA46" s="206">
        <f>SUM(AA44:AA45)</f>
        <v>69979089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-101322231</v>
      </c>
      <c r="D48" s="217">
        <f>SUM(D46:D47)</f>
        <v>0</v>
      </c>
      <c r="E48" s="218">
        <f t="shared" si="6"/>
        <v>66003172</v>
      </c>
      <c r="F48" s="219">
        <f t="shared" si="6"/>
        <v>69979089</v>
      </c>
      <c r="G48" s="219">
        <f t="shared" si="6"/>
        <v>99656789</v>
      </c>
      <c r="H48" s="220">
        <f t="shared" si="6"/>
        <v>-5543344</v>
      </c>
      <c r="I48" s="220">
        <f t="shared" si="6"/>
        <v>40842788</v>
      </c>
      <c r="J48" s="220">
        <f t="shared" si="6"/>
        <v>134956233</v>
      </c>
      <c r="K48" s="220">
        <f t="shared" si="6"/>
        <v>-22725217</v>
      </c>
      <c r="L48" s="220">
        <f t="shared" si="6"/>
        <v>5848302</v>
      </c>
      <c r="M48" s="219">
        <f t="shared" si="6"/>
        <v>22528833</v>
      </c>
      <c r="N48" s="219">
        <f t="shared" si="6"/>
        <v>5651918</v>
      </c>
      <c r="O48" s="220">
        <f t="shared" si="6"/>
        <v>-11533354</v>
      </c>
      <c r="P48" s="220">
        <f t="shared" si="6"/>
        <v>31399480</v>
      </c>
      <c r="Q48" s="220">
        <f t="shared" si="6"/>
        <v>7741629</v>
      </c>
      <c r="R48" s="220">
        <f t="shared" si="6"/>
        <v>27607755</v>
      </c>
      <c r="S48" s="220">
        <f t="shared" si="6"/>
        <v>12322413</v>
      </c>
      <c r="T48" s="219">
        <f t="shared" si="6"/>
        <v>-60535339</v>
      </c>
      <c r="U48" s="219">
        <f t="shared" si="6"/>
        <v>10758984</v>
      </c>
      <c r="V48" s="220">
        <f t="shared" si="6"/>
        <v>-37453942</v>
      </c>
      <c r="W48" s="220">
        <f t="shared" si="6"/>
        <v>130761964</v>
      </c>
      <c r="X48" s="220">
        <f t="shared" si="6"/>
        <v>65997340</v>
      </c>
      <c r="Y48" s="220">
        <f t="shared" si="6"/>
        <v>64764624</v>
      </c>
      <c r="Z48" s="221">
        <f>+IF(X48&lt;&gt;0,+(Y48/X48)*100,0)</f>
        <v>98.1321732057686</v>
      </c>
      <c r="AA48" s="222">
        <f>SUM(AA46:AA47)</f>
        <v>69979089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86463532</v>
      </c>
      <c r="D5" s="153">
        <f>SUM(D6:D8)</f>
        <v>0</v>
      </c>
      <c r="E5" s="154">
        <f t="shared" si="0"/>
        <v>2657800</v>
      </c>
      <c r="F5" s="100">
        <f t="shared" si="0"/>
        <v>13091000</v>
      </c>
      <c r="G5" s="100">
        <f t="shared" si="0"/>
        <v>0</v>
      </c>
      <c r="H5" s="100">
        <f t="shared" si="0"/>
        <v>0</v>
      </c>
      <c r="I5" s="100">
        <f t="shared" si="0"/>
        <v>21448</v>
      </c>
      <c r="J5" s="100">
        <f t="shared" si="0"/>
        <v>21448</v>
      </c>
      <c r="K5" s="100">
        <f t="shared" si="0"/>
        <v>3523</v>
      </c>
      <c r="L5" s="100">
        <f t="shared" si="0"/>
        <v>3549</v>
      </c>
      <c r="M5" s="100">
        <f t="shared" si="0"/>
        <v>42984</v>
      </c>
      <c r="N5" s="100">
        <f t="shared" si="0"/>
        <v>50056</v>
      </c>
      <c r="O5" s="100">
        <f t="shared" si="0"/>
        <v>0</v>
      </c>
      <c r="P5" s="100">
        <f t="shared" si="0"/>
        <v>0</v>
      </c>
      <c r="Q5" s="100">
        <f t="shared" si="0"/>
        <v>166284</v>
      </c>
      <c r="R5" s="100">
        <f t="shared" si="0"/>
        <v>166284</v>
      </c>
      <c r="S5" s="100">
        <f t="shared" si="0"/>
        <v>152021</v>
      </c>
      <c r="T5" s="100">
        <f t="shared" si="0"/>
        <v>-2395</v>
      </c>
      <c r="U5" s="100">
        <f t="shared" si="0"/>
        <v>3239206</v>
      </c>
      <c r="V5" s="100">
        <f t="shared" si="0"/>
        <v>3388832</v>
      </c>
      <c r="W5" s="100">
        <f t="shared" si="0"/>
        <v>3626620</v>
      </c>
      <c r="X5" s="100">
        <f t="shared" si="0"/>
        <v>2657796</v>
      </c>
      <c r="Y5" s="100">
        <f t="shared" si="0"/>
        <v>968824</v>
      </c>
      <c r="Z5" s="137">
        <f>+IF(X5&lt;&gt;0,+(Y5/X5)*100,0)</f>
        <v>36.45215810393273</v>
      </c>
      <c r="AA5" s="153">
        <f>SUM(AA6:AA8)</f>
        <v>13091000</v>
      </c>
    </row>
    <row r="6" spans="1:27" ht="12.75">
      <c r="A6" s="138" t="s">
        <v>75</v>
      </c>
      <c r="B6" s="136"/>
      <c r="C6" s="155">
        <v>86288332</v>
      </c>
      <c r="D6" s="155"/>
      <c r="E6" s="156"/>
      <c r="F6" s="60">
        <v>13091000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v>782</v>
      </c>
      <c r="T6" s="60"/>
      <c r="U6" s="60"/>
      <c r="V6" s="60">
        <v>782</v>
      </c>
      <c r="W6" s="60">
        <v>782</v>
      </c>
      <c r="X6" s="60"/>
      <c r="Y6" s="60">
        <v>782</v>
      </c>
      <c r="Z6" s="140"/>
      <c r="AA6" s="62">
        <v>13091000</v>
      </c>
    </row>
    <row r="7" spans="1:27" ht="12.75">
      <c r="A7" s="138" t="s">
        <v>76</v>
      </c>
      <c r="B7" s="136"/>
      <c r="C7" s="157">
        <v>175200</v>
      </c>
      <c r="D7" s="157"/>
      <c r="E7" s="158">
        <v>2657800</v>
      </c>
      <c r="F7" s="159"/>
      <c r="G7" s="159"/>
      <c r="H7" s="159"/>
      <c r="I7" s="159">
        <v>1727</v>
      </c>
      <c r="J7" s="159">
        <v>1727</v>
      </c>
      <c r="K7" s="159"/>
      <c r="L7" s="159">
        <v>3549</v>
      </c>
      <c r="M7" s="159">
        <v>21090</v>
      </c>
      <c r="N7" s="159">
        <v>24639</v>
      </c>
      <c r="O7" s="159"/>
      <c r="P7" s="159"/>
      <c r="Q7" s="159"/>
      <c r="R7" s="159"/>
      <c r="S7" s="159">
        <v>2395</v>
      </c>
      <c r="T7" s="159">
        <v>-2395</v>
      </c>
      <c r="U7" s="159">
        <v>16655</v>
      </c>
      <c r="V7" s="159">
        <v>16655</v>
      </c>
      <c r="W7" s="159">
        <v>43021</v>
      </c>
      <c r="X7" s="159">
        <v>2657796</v>
      </c>
      <c r="Y7" s="159">
        <v>-2614775</v>
      </c>
      <c r="Z7" s="141">
        <v>-98.38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19721</v>
      </c>
      <c r="J8" s="60">
        <v>19721</v>
      </c>
      <c r="K8" s="60">
        <v>3523</v>
      </c>
      <c r="L8" s="60"/>
      <c r="M8" s="60">
        <v>21894</v>
      </c>
      <c r="N8" s="60">
        <v>25417</v>
      </c>
      <c r="O8" s="60"/>
      <c r="P8" s="60"/>
      <c r="Q8" s="60">
        <v>166284</v>
      </c>
      <c r="R8" s="60">
        <v>166284</v>
      </c>
      <c r="S8" s="60">
        <v>148844</v>
      </c>
      <c r="T8" s="60"/>
      <c r="U8" s="60">
        <v>3222551</v>
      </c>
      <c r="V8" s="60">
        <v>3371395</v>
      </c>
      <c r="W8" s="60">
        <v>3582817</v>
      </c>
      <c r="X8" s="60"/>
      <c r="Y8" s="60">
        <v>3582817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7092677</v>
      </c>
      <c r="F9" s="100">
        <f t="shared" si="1"/>
        <v>2700000</v>
      </c>
      <c r="G9" s="100">
        <f t="shared" si="1"/>
        <v>14367</v>
      </c>
      <c r="H9" s="100">
        <f t="shared" si="1"/>
        <v>14367</v>
      </c>
      <c r="I9" s="100">
        <f t="shared" si="1"/>
        <v>2020</v>
      </c>
      <c r="J9" s="100">
        <f t="shared" si="1"/>
        <v>30754</v>
      </c>
      <c r="K9" s="100">
        <f t="shared" si="1"/>
        <v>21572</v>
      </c>
      <c r="L9" s="100">
        <f t="shared" si="1"/>
        <v>0</v>
      </c>
      <c r="M9" s="100">
        <f t="shared" si="1"/>
        <v>32033</v>
      </c>
      <c r="N9" s="100">
        <f t="shared" si="1"/>
        <v>53605</v>
      </c>
      <c r="O9" s="100">
        <f t="shared" si="1"/>
        <v>19438</v>
      </c>
      <c r="P9" s="100">
        <f t="shared" si="1"/>
        <v>15473</v>
      </c>
      <c r="Q9" s="100">
        <f t="shared" si="1"/>
        <v>878543</v>
      </c>
      <c r="R9" s="100">
        <f t="shared" si="1"/>
        <v>913454</v>
      </c>
      <c r="S9" s="100">
        <f t="shared" si="1"/>
        <v>16655</v>
      </c>
      <c r="T9" s="100">
        <f t="shared" si="1"/>
        <v>33696</v>
      </c>
      <c r="U9" s="100">
        <f t="shared" si="1"/>
        <v>1780966</v>
      </c>
      <c r="V9" s="100">
        <f t="shared" si="1"/>
        <v>1831317</v>
      </c>
      <c r="W9" s="100">
        <f t="shared" si="1"/>
        <v>2829130</v>
      </c>
      <c r="X9" s="100">
        <f t="shared" si="1"/>
        <v>7092672</v>
      </c>
      <c r="Y9" s="100">
        <f t="shared" si="1"/>
        <v>-4263542</v>
      </c>
      <c r="Z9" s="137">
        <f>+IF(X9&lt;&gt;0,+(Y9/X9)*100,0)</f>
        <v>-60.11192960847478</v>
      </c>
      <c r="AA9" s="102">
        <f>SUM(AA10:AA14)</f>
        <v>2700000</v>
      </c>
    </row>
    <row r="10" spans="1:27" ht="12.75">
      <c r="A10" s="138" t="s">
        <v>79</v>
      </c>
      <c r="B10" s="136"/>
      <c r="C10" s="155"/>
      <c r="D10" s="155"/>
      <c r="E10" s="156"/>
      <c r="F10" s="60">
        <v>750000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750000</v>
      </c>
    </row>
    <row r="11" spans="1:27" ht="12.75">
      <c r="A11" s="138" t="s">
        <v>80</v>
      </c>
      <c r="B11" s="136"/>
      <c r="C11" s="155"/>
      <c r="D11" s="155"/>
      <c r="E11" s="156">
        <v>2800000</v>
      </c>
      <c r="F11" s="60">
        <v>1950000</v>
      </c>
      <c r="G11" s="60"/>
      <c r="H11" s="60"/>
      <c r="I11" s="60"/>
      <c r="J11" s="60"/>
      <c r="K11" s="60"/>
      <c r="L11" s="60"/>
      <c r="M11" s="60">
        <v>31816</v>
      </c>
      <c r="N11" s="60">
        <v>31816</v>
      </c>
      <c r="O11" s="60">
        <v>19438</v>
      </c>
      <c r="P11" s="60"/>
      <c r="Q11" s="60">
        <v>846810</v>
      </c>
      <c r="R11" s="60">
        <v>866248</v>
      </c>
      <c r="S11" s="60">
        <v>16655</v>
      </c>
      <c r="T11" s="60"/>
      <c r="U11" s="60">
        <v>1695652</v>
      </c>
      <c r="V11" s="60">
        <v>1712307</v>
      </c>
      <c r="W11" s="60">
        <v>2610371</v>
      </c>
      <c r="X11" s="60">
        <v>2799996</v>
      </c>
      <c r="Y11" s="60">
        <v>-189625</v>
      </c>
      <c r="Z11" s="140">
        <v>-6.77</v>
      </c>
      <c r="AA11" s="62">
        <v>1950000</v>
      </c>
    </row>
    <row r="12" spans="1:27" ht="12.75">
      <c r="A12" s="138" t="s">
        <v>81</v>
      </c>
      <c r="B12" s="136"/>
      <c r="C12" s="155"/>
      <c r="D12" s="155"/>
      <c r="E12" s="156">
        <v>4292677</v>
      </c>
      <c r="F12" s="60"/>
      <c r="G12" s="60">
        <v>14367</v>
      </c>
      <c r="H12" s="60">
        <v>14367</v>
      </c>
      <c r="I12" s="60">
        <v>2020</v>
      </c>
      <c r="J12" s="60">
        <v>30754</v>
      </c>
      <c r="K12" s="60">
        <v>21572</v>
      </c>
      <c r="L12" s="60"/>
      <c r="M12" s="60">
        <v>217</v>
      </c>
      <c r="N12" s="60">
        <v>21789</v>
      </c>
      <c r="O12" s="60"/>
      <c r="P12" s="60">
        <v>15473</v>
      </c>
      <c r="Q12" s="60">
        <v>31733</v>
      </c>
      <c r="R12" s="60">
        <v>47206</v>
      </c>
      <c r="S12" s="60"/>
      <c r="T12" s="60">
        <v>33696</v>
      </c>
      <c r="U12" s="60">
        <v>85314</v>
      </c>
      <c r="V12" s="60">
        <v>119010</v>
      </c>
      <c r="W12" s="60">
        <v>218759</v>
      </c>
      <c r="X12" s="60">
        <v>4292676</v>
      </c>
      <c r="Y12" s="60">
        <v>-4073917</v>
      </c>
      <c r="Z12" s="140">
        <v>-94.9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18727935</v>
      </c>
      <c r="F15" s="100">
        <f t="shared" si="2"/>
        <v>16995078</v>
      </c>
      <c r="G15" s="100">
        <f t="shared" si="2"/>
        <v>910137</v>
      </c>
      <c r="H15" s="100">
        <f t="shared" si="2"/>
        <v>910137</v>
      </c>
      <c r="I15" s="100">
        <f t="shared" si="2"/>
        <v>2638622</v>
      </c>
      <c r="J15" s="100">
        <f t="shared" si="2"/>
        <v>4458896</v>
      </c>
      <c r="K15" s="100">
        <f t="shared" si="2"/>
        <v>2062773</v>
      </c>
      <c r="L15" s="100">
        <f t="shared" si="2"/>
        <v>2603455</v>
      </c>
      <c r="M15" s="100">
        <f t="shared" si="2"/>
        <v>1815410</v>
      </c>
      <c r="N15" s="100">
        <f t="shared" si="2"/>
        <v>6481638</v>
      </c>
      <c r="O15" s="100">
        <f t="shared" si="2"/>
        <v>849222</v>
      </c>
      <c r="P15" s="100">
        <f t="shared" si="2"/>
        <v>1880162</v>
      </c>
      <c r="Q15" s="100">
        <f t="shared" si="2"/>
        <v>1453878</v>
      </c>
      <c r="R15" s="100">
        <f t="shared" si="2"/>
        <v>4183262</v>
      </c>
      <c r="S15" s="100">
        <f t="shared" si="2"/>
        <v>1365</v>
      </c>
      <c r="T15" s="100">
        <f t="shared" si="2"/>
        <v>3647476</v>
      </c>
      <c r="U15" s="100">
        <f t="shared" si="2"/>
        <v>2158411</v>
      </c>
      <c r="V15" s="100">
        <f t="shared" si="2"/>
        <v>5807252</v>
      </c>
      <c r="W15" s="100">
        <f t="shared" si="2"/>
        <v>20931048</v>
      </c>
      <c r="X15" s="100">
        <f t="shared" si="2"/>
        <v>18727927</v>
      </c>
      <c r="Y15" s="100">
        <f t="shared" si="2"/>
        <v>2203121</v>
      </c>
      <c r="Z15" s="137">
        <f>+IF(X15&lt;&gt;0,+(Y15/X15)*100,0)</f>
        <v>11.76382735793449</v>
      </c>
      <c r="AA15" s="102">
        <f>SUM(AA16:AA18)</f>
        <v>16995078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99996</v>
      </c>
      <c r="Y16" s="60">
        <v>-99996</v>
      </c>
      <c r="Z16" s="140">
        <v>-100</v>
      </c>
      <c r="AA16" s="62"/>
    </row>
    <row r="17" spans="1:27" ht="12.75">
      <c r="A17" s="138" t="s">
        <v>86</v>
      </c>
      <c r="B17" s="136"/>
      <c r="C17" s="155"/>
      <c r="D17" s="155"/>
      <c r="E17" s="156">
        <v>18627935</v>
      </c>
      <c r="F17" s="60">
        <v>16995078</v>
      </c>
      <c r="G17" s="60">
        <v>910137</v>
      </c>
      <c r="H17" s="60">
        <v>910137</v>
      </c>
      <c r="I17" s="60">
        <v>2638622</v>
      </c>
      <c r="J17" s="60">
        <v>4458896</v>
      </c>
      <c r="K17" s="60">
        <v>2062773</v>
      </c>
      <c r="L17" s="60">
        <v>2603455</v>
      </c>
      <c r="M17" s="60">
        <v>1815410</v>
      </c>
      <c r="N17" s="60">
        <v>6481638</v>
      </c>
      <c r="O17" s="60">
        <v>849222</v>
      </c>
      <c r="P17" s="60">
        <v>1880162</v>
      </c>
      <c r="Q17" s="60">
        <v>1453878</v>
      </c>
      <c r="R17" s="60">
        <v>4183262</v>
      </c>
      <c r="S17" s="60">
        <v>1365</v>
      </c>
      <c r="T17" s="60">
        <v>3647476</v>
      </c>
      <c r="U17" s="60">
        <v>2158411</v>
      </c>
      <c r="V17" s="60">
        <v>5807252</v>
      </c>
      <c r="W17" s="60">
        <v>20931048</v>
      </c>
      <c r="X17" s="60">
        <v>18627931</v>
      </c>
      <c r="Y17" s="60">
        <v>2303117</v>
      </c>
      <c r="Z17" s="140">
        <v>12.36</v>
      </c>
      <c r="AA17" s="62">
        <v>16995078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37804988</v>
      </c>
      <c r="F19" s="100">
        <f t="shared" si="3"/>
        <v>34231537</v>
      </c>
      <c r="G19" s="100">
        <f t="shared" si="3"/>
        <v>2015804</v>
      </c>
      <c r="H19" s="100">
        <f t="shared" si="3"/>
        <v>2015804</v>
      </c>
      <c r="I19" s="100">
        <f t="shared" si="3"/>
        <v>1345920</v>
      </c>
      <c r="J19" s="100">
        <f t="shared" si="3"/>
        <v>5377528</v>
      </c>
      <c r="K19" s="100">
        <f t="shared" si="3"/>
        <v>4482774</v>
      </c>
      <c r="L19" s="100">
        <f t="shared" si="3"/>
        <v>6108349</v>
      </c>
      <c r="M19" s="100">
        <f t="shared" si="3"/>
        <v>1251621</v>
      </c>
      <c r="N19" s="100">
        <f t="shared" si="3"/>
        <v>11842744</v>
      </c>
      <c r="O19" s="100">
        <f t="shared" si="3"/>
        <v>321004</v>
      </c>
      <c r="P19" s="100">
        <f t="shared" si="3"/>
        <v>-7384</v>
      </c>
      <c r="Q19" s="100">
        <f t="shared" si="3"/>
        <v>2989303</v>
      </c>
      <c r="R19" s="100">
        <f t="shared" si="3"/>
        <v>3302923</v>
      </c>
      <c r="S19" s="100">
        <f t="shared" si="3"/>
        <v>12419</v>
      </c>
      <c r="T19" s="100">
        <f t="shared" si="3"/>
        <v>2277067</v>
      </c>
      <c r="U19" s="100">
        <f t="shared" si="3"/>
        <v>16969251</v>
      </c>
      <c r="V19" s="100">
        <f t="shared" si="3"/>
        <v>19258737</v>
      </c>
      <c r="W19" s="100">
        <f t="shared" si="3"/>
        <v>39781932</v>
      </c>
      <c r="X19" s="100">
        <f t="shared" si="3"/>
        <v>37804988</v>
      </c>
      <c r="Y19" s="100">
        <f t="shared" si="3"/>
        <v>1976944</v>
      </c>
      <c r="Z19" s="137">
        <f>+IF(X19&lt;&gt;0,+(Y19/X19)*100,0)</f>
        <v>5.229320533047121</v>
      </c>
      <c r="AA19" s="102">
        <f>SUM(AA20:AA23)</f>
        <v>34231537</v>
      </c>
    </row>
    <row r="20" spans="1:27" ht="12.75">
      <c r="A20" s="138" t="s">
        <v>89</v>
      </c>
      <c r="B20" s="136"/>
      <c r="C20" s="155"/>
      <c r="D20" s="155"/>
      <c r="E20" s="156">
        <v>2909188</v>
      </c>
      <c r="F20" s="60">
        <v>3292913</v>
      </c>
      <c r="G20" s="60">
        <v>532456</v>
      </c>
      <c r="H20" s="60">
        <v>532456</v>
      </c>
      <c r="I20" s="60">
        <v>50369</v>
      </c>
      <c r="J20" s="60">
        <v>1115281</v>
      </c>
      <c r="K20" s="60"/>
      <c r="L20" s="60">
        <v>171838</v>
      </c>
      <c r="M20" s="60">
        <v>88900</v>
      </c>
      <c r="N20" s="60">
        <v>260738</v>
      </c>
      <c r="O20" s="60">
        <v>235401</v>
      </c>
      <c r="P20" s="60"/>
      <c r="Q20" s="60"/>
      <c r="R20" s="60">
        <v>235401</v>
      </c>
      <c r="S20" s="60"/>
      <c r="T20" s="60">
        <v>833172</v>
      </c>
      <c r="U20" s="60">
        <v>919179</v>
      </c>
      <c r="V20" s="60">
        <v>1752351</v>
      </c>
      <c r="W20" s="60">
        <v>3363771</v>
      </c>
      <c r="X20" s="60">
        <v>2909188</v>
      </c>
      <c r="Y20" s="60">
        <v>454583</v>
      </c>
      <c r="Z20" s="140">
        <v>15.63</v>
      </c>
      <c r="AA20" s="62">
        <v>3292913</v>
      </c>
    </row>
    <row r="21" spans="1:27" ht="12.75">
      <c r="A21" s="138" t="s">
        <v>90</v>
      </c>
      <c r="B21" s="136"/>
      <c r="C21" s="155"/>
      <c r="D21" s="155"/>
      <c r="E21" s="156">
        <v>14677800</v>
      </c>
      <c r="F21" s="60">
        <v>3880024</v>
      </c>
      <c r="G21" s="60">
        <v>748650</v>
      </c>
      <c r="H21" s="60">
        <v>748650</v>
      </c>
      <c r="I21" s="60">
        <v>691658</v>
      </c>
      <c r="J21" s="60">
        <v>2188958</v>
      </c>
      <c r="K21" s="60">
        <v>3524014</v>
      </c>
      <c r="L21" s="60">
        <v>2207373</v>
      </c>
      <c r="M21" s="60">
        <v>595718</v>
      </c>
      <c r="N21" s="60">
        <v>6327105</v>
      </c>
      <c r="O21" s="60">
        <v>77055</v>
      </c>
      <c r="P21" s="60">
        <v>-7384</v>
      </c>
      <c r="Q21" s="60">
        <v>1498034</v>
      </c>
      <c r="R21" s="60">
        <v>1567705</v>
      </c>
      <c r="S21" s="60">
        <v>12419</v>
      </c>
      <c r="T21" s="60">
        <v>1443895</v>
      </c>
      <c r="U21" s="60">
        <v>14438181</v>
      </c>
      <c r="V21" s="60">
        <v>15894495</v>
      </c>
      <c r="W21" s="60">
        <v>25978263</v>
      </c>
      <c r="X21" s="60">
        <v>14677796</v>
      </c>
      <c r="Y21" s="60">
        <v>11300467</v>
      </c>
      <c r="Z21" s="140">
        <v>76.99</v>
      </c>
      <c r="AA21" s="62">
        <v>3880024</v>
      </c>
    </row>
    <row r="22" spans="1:27" ht="12.75">
      <c r="A22" s="138" t="s">
        <v>91</v>
      </c>
      <c r="B22" s="136"/>
      <c r="C22" s="157"/>
      <c r="D22" s="157"/>
      <c r="E22" s="158">
        <v>9784791</v>
      </c>
      <c r="F22" s="159">
        <v>20095391</v>
      </c>
      <c r="G22" s="159">
        <v>734698</v>
      </c>
      <c r="H22" s="159">
        <v>734698</v>
      </c>
      <c r="I22" s="159">
        <v>603893</v>
      </c>
      <c r="J22" s="159">
        <v>2073289</v>
      </c>
      <c r="K22" s="159">
        <v>958760</v>
      </c>
      <c r="L22" s="159">
        <v>3729138</v>
      </c>
      <c r="M22" s="159">
        <v>567003</v>
      </c>
      <c r="N22" s="159">
        <v>5254901</v>
      </c>
      <c r="O22" s="159"/>
      <c r="P22" s="159"/>
      <c r="Q22" s="159">
        <v>1491269</v>
      </c>
      <c r="R22" s="159">
        <v>1491269</v>
      </c>
      <c r="S22" s="159"/>
      <c r="T22" s="159"/>
      <c r="U22" s="159">
        <v>220276</v>
      </c>
      <c r="V22" s="159">
        <v>220276</v>
      </c>
      <c r="W22" s="159">
        <v>9039735</v>
      </c>
      <c r="X22" s="159">
        <v>9784791</v>
      </c>
      <c r="Y22" s="159">
        <v>-745056</v>
      </c>
      <c r="Z22" s="141">
        <v>-7.61</v>
      </c>
      <c r="AA22" s="225">
        <v>20095391</v>
      </c>
    </row>
    <row r="23" spans="1:27" ht="12.75">
      <c r="A23" s="138" t="s">
        <v>92</v>
      </c>
      <c r="B23" s="136"/>
      <c r="C23" s="155"/>
      <c r="D23" s="155"/>
      <c r="E23" s="156">
        <v>10433209</v>
      </c>
      <c r="F23" s="60">
        <v>6963209</v>
      </c>
      <c r="G23" s="60"/>
      <c r="H23" s="60"/>
      <c r="I23" s="60"/>
      <c r="J23" s="60"/>
      <c r="K23" s="60"/>
      <c r="L23" s="60"/>
      <c r="M23" s="60"/>
      <c r="N23" s="60"/>
      <c r="O23" s="60">
        <v>8548</v>
      </c>
      <c r="P23" s="60"/>
      <c r="Q23" s="60"/>
      <c r="R23" s="60">
        <v>8548</v>
      </c>
      <c r="S23" s="60"/>
      <c r="T23" s="60"/>
      <c r="U23" s="60">
        <v>1391615</v>
      </c>
      <c r="V23" s="60">
        <v>1391615</v>
      </c>
      <c r="W23" s="60">
        <v>1400163</v>
      </c>
      <c r="X23" s="60">
        <v>10433213</v>
      </c>
      <c r="Y23" s="60">
        <v>-9033050</v>
      </c>
      <c r="Z23" s="140">
        <v>-86.58</v>
      </c>
      <c r="AA23" s="62">
        <v>6963209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86463532</v>
      </c>
      <c r="D25" s="217">
        <f>+D5+D9+D15+D19+D24</f>
        <v>0</v>
      </c>
      <c r="E25" s="230">
        <f t="shared" si="4"/>
        <v>66283400</v>
      </c>
      <c r="F25" s="219">
        <f t="shared" si="4"/>
        <v>67017615</v>
      </c>
      <c r="G25" s="219">
        <f t="shared" si="4"/>
        <v>2940308</v>
      </c>
      <c r="H25" s="219">
        <f t="shared" si="4"/>
        <v>2940308</v>
      </c>
      <c r="I25" s="219">
        <f t="shared" si="4"/>
        <v>4008010</v>
      </c>
      <c r="J25" s="219">
        <f t="shared" si="4"/>
        <v>9888626</v>
      </c>
      <c r="K25" s="219">
        <f t="shared" si="4"/>
        <v>6570642</v>
      </c>
      <c r="L25" s="219">
        <f t="shared" si="4"/>
        <v>8715353</v>
      </c>
      <c r="M25" s="219">
        <f t="shared" si="4"/>
        <v>3142048</v>
      </c>
      <c r="N25" s="219">
        <f t="shared" si="4"/>
        <v>18428043</v>
      </c>
      <c r="O25" s="219">
        <f t="shared" si="4"/>
        <v>1189664</v>
      </c>
      <c r="P25" s="219">
        <f t="shared" si="4"/>
        <v>1888251</v>
      </c>
      <c r="Q25" s="219">
        <f t="shared" si="4"/>
        <v>5488008</v>
      </c>
      <c r="R25" s="219">
        <f t="shared" si="4"/>
        <v>8565923</v>
      </c>
      <c r="S25" s="219">
        <f t="shared" si="4"/>
        <v>182460</v>
      </c>
      <c r="T25" s="219">
        <f t="shared" si="4"/>
        <v>5955844</v>
      </c>
      <c r="U25" s="219">
        <f t="shared" si="4"/>
        <v>24147834</v>
      </c>
      <c r="V25" s="219">
        <f t="shared" si="4"/>
        <v>30286138</v>
      </c>
      <c r="W25" s="219">
        <f t="shared" si="4"/>
        <v>67168730</v>
      </c>
      <c r="X25" s="219">
        <f t="shared" si="4"/>
        <v>66283383</v>
      </c>
      <c r="Y25" s="219">
        <f t="shared" si="4"/>
        <v>885347</v>
      </c>
      <c r="Z25" s="231">
        <f>+IF(X25&lt;&gt;0,+(Y25/X25)*100,0)</f>
        <v>1.335699778630792</v>
      </c>
      <c r="AA25" s="232">
        <f>+AA5+AA9+AA15+AA19+AA24</f>
        <v>67017615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81100854</v>
      </c>
      <c r="D28" s="155"/>
      <c r="E28" s="156">
        <v>51817323</v>
      </c>
      <c r="F28" s="60">
        <v>50046591</v>
      </c>
      <c r="G28" s="60">
        <v>2900041</v>
      </c>
      <c r="H28" s="60">
        <v>2900041</v>
      </c>
      <c r="I28" s="60">
        <v>3862476</v>
      </c>
      <c r="J28" s="60">
        <v>9662558</v>
      </c>
      <c r="K28" s="60">
        <v>6541861</v>
      </c>
      <c r="L28" s="60">
        <v>8709339</v>
      </c>
      <c r="M28" s="60">
        <v>2972805</v>
      </c>
      <c r="N28" s="60">
        <v>18224005</v>
      </c>
      <c r="O28" s="60">
        <v>1084623</v>
      </c>
      <c r="P28" s="60">
        <v>1880162</v>
      </c>
      <c r="Q28" s="60">
        <v>4443181</v>
      </c>
      <c r="R28" s="60">
        <v>7407966</v>
      </c>
      <c r="S28" s="60"/>
      <c r="T28" s="60">
        <v>5356452</v>
      </c>
      <c r="U28" s="60">
        <v>18720787</v>
      </c>
      <c r="V28" s="60">
        <v>24077239</v>
      </c>
      <c r="W28" s="60">
        <v>59371768</v>
      </c>
      <c r="X28" s="60">
        <v>51817323</v>
      </c>
      <c r="Y28" s="60">
        <v>7554445</v>
      </c>
      <c r="Z28" s="140">
        <v>14.58</v>
      </c>
      <c r="AA28" s="155">
        <v>50046591</v>
      </c>
    </row>
    <row r="29" spans="1:27" ht="12.75">
      <c r="A29" s="234" t="s">
        <v>134</v>
      </c>
      <c r="B29" s="136"/>
      <c r="C29" s="155"/>
      <c r="D29" s="155"/>
      <c r="E29" s="156"/>
      <c r="F29" s="60">
        <v>3880024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3880024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81100854</v>
      </c>
      <c r="D32" s="210">
        <f>SUM(D28:D31)</f>
        <v>0</v>
      </c>
      <c r="E32" s="211">
        <f t="shared" si="5"/>
        <v>51817323</v>
      </c>
      <c r="F32" s="77">
        <f t="shared" si="5"/>
        <v>53926615</v>
      </c>
      <c r="G32" s="77">
        <f t="shared" si="5"/>
        <v>2900041</v>
      </c>
      <c r="H32" s="77">
        <f t="shared" si="5"/>
        <v>2900041</v>
      </c>
      <c r="I32" s="77">
        <f t="shared" si="5"/>
        <v>3862476</v>
      </c>
      <c r="J32" s="77">
        <f t="shared" si="5"/>
        <v>9662558</v>
      </c>
      <c r="K32" s="77">
        <f t="shared" si="5"/>
        <v>6541861</v>
      </c>
      <c r="L32" s="77">
        <f t="shared" si="5"/>
        <v>8709339</v>
      </c>
      <c r="M32" s="77">
        <f t="shared" si="5"/>
        <v>2972805</v>
      </c>
      <c r="N32" s="77">
        <f t="shared" si="5"/>
        <v>18224005</v>
      </c>
      <c r="O32" s="77">
        <f t="shared" si="5"/>
        <v>1084623</v>
      </c>
      <c r="P32" s="77">
        <f t="shared" si="5"/>
        <v>1880162</v>
      </c>
      <c r="Q32" s="77">
        <f t="shared" si="5"/>
        <v>4443181</v>
      </c>
      <c r="R32" s="77">
        <f t="shared" si="5"/>
        <v>7407966</v>
      </c>
      <c r="S32" s="77">
        <f t="shared" si="5"/>
        <v>0</v>
      </c>
      <c r="T32" s="77">
        <f t="shared" si="5"/>
        <v>5356452</v>
      </c>
      <c r="U32" s="77">
        <f t="shared" si="5"/>
        <v>18720787</v>
      </c>
      <c r="V32" s="77">
        <f t="shared" si="5"/>
        <v>24077239</v>
      </c>
      <c r="W32" s="77">
        <f t="shared" si="5"/>
        <v>59371768</v>
      </c>
      <c r="X32" s="77">
        <f t="shared" si="5"/>
        <v>51817323</v>
      </c>
      <c r="Y32" s="77">
        <f t="shared" si="5"/>
        <v>7554445</v>
      </c>
      <c r="Z32" s="212">
        <f>+IF(X32&lt;&gt;0,+(Y32/X32)*100,0)</f>
        <v>14.578995136433429</v>
      </c>
      <c r="AA32" s="79">
        <f>SUM(AA28:AA31)</f>
        <v>53926615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1405812</v>
      </c>
      <c r="V33" s="60">
        <v>1405812</v>
      </c>
      <c r="W33" s="60">
        <v>1405812</v>
      </c>
      <c r="X33" s="60"/>
      <c r="Y33" s="60">
        <v>1405812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3172900</v>
      </c>
      <c r="V34" s="60">
        <v>3172900</v>
      </c>
      <c r="W34" s="60">
        <v>3172900</v>
      </c>
      <c r="X34" s="60"/>
      <c r="Y34" s="60">
        <v>3172900</v>
      </c>
      <c r="Z34" s="140"/>
      <c r="AA34" s="62"/>
    </row>
    <row r="35" spans="1:27" ht="12.75">
      <c r="A35" s="237" t="s">
        <v>53</v>
      </c>
      <c r="B35" s="136"/>
      <c r="C35" s="155">
        <v>5362678</v>
      </c>
      <c r="D35" s="155"/>
      <c r="E35" s="156">
        <v>14466078</v>
      </c>
      <c r="F35" s="60">
        <v>13091000</v>
      </c>
      <c r="G35" s="60">
        <v>40267</v>
      </c>
      <c r="H35" s="60">
        <v>40267</v>
      </c>
      <c r="I35" s="60">
        <v>145534</v>
      </c>
      <c r="J35" s="60">
        <v>226068</v>
      </c>
      <c r="K35" s="60">
        <v>28781</v>
      </c>
      <c r="L35" s="60">
        <v>6014</v>
      </c>
      <c r="M35" s="60">
        <v>169243</v>
      </c>
      <c r="N35" s="60">
        <v>204038</v>
      </c>
      <c r="O35" s="60">
        <v>105041</v>
      </c>
      <c r="P35" s="60">
        <v>8089</v>
      </c>
      <c r="Q35" s="60">
        <v>1044827</v>
      </c>
      <c r="R35" s="60">
        <v>1157957</v>
      </c>
      <c r="S35" s="60">
        <v>182460</v>
      </c>
      <c r="T35" s="60">
        <v>599392</v>
      </c>
      <c r="U35" s="60">
        <v>848335</v>
      </c>
      <c r="V35" s="60">
        <v>1630187</v>
      </c>
      <c r="W35" s="60">
        <v>3218250</v>
      </c>
      <c r="X35" s="60">
        <v>14466073</v>
      </c>
      <c r="Y35" s="60">
        <v>-11247823</v>
      </c>
      <c r="Z35" s="140">
        <v>-77.75</v>
      </c>
      <c r="AA35" s="62">
        <v>13091000</v>
      </c>
    </row>
    <row r="36" spans="1:27" ht="12.75">
      <c r="A36" s="238" t="s">
        <v>139</v>
      </c>
      <c r="B36" s="149"/>
      <c r="C36" s="222">
        <f aca="true" t="shared" si="6" ref="C36:Y36">SUM(C32:C35)</f>
        <v>86463532</v>
      </c>
      <c r="D36" s="222">
        <f>SUM(D32:D35)</f>
        <v>0</v>
      </c>
      <c r="E36" s="218">
        <f t="shared" si="6"/>
        <v>66283401</v>
      </c>
      <c r="F36" s="220">
        <f t="shared" si="6"/>
        <v>67017615</v>
      </c>
      <c r="G36" s="220">
        <f t="shared" si="6"/>
        <v>2940308</v>
      </c>
      <c r="H36" s="220">
        <f t="shared" si="6"/>
        <v>2940308</v>
      </c>
      <c r="I36" s="220">
        <f t="shared" si="6"/>
        <v>4008010</v>
      </c>
      <c r="J36" s="220">
        <f t="shared" si="6"/>
        <v>9888626</v>
      </c>
      <c r="K36" s="220">
        <f t="shared" si="6"/>
        <v>6570642</v>
      </c>
      <c r="L36" s="220">
        <f t="shared" si="6"/>
        <v>8715353</v>
      </c>
      <c r="M36" s="220">
        <f t="shared" si="6"/>
        <v>3142048</v>
      </c>
      <c r="N36" s="220">
        <f t="shared" si="6"/>
        <v>18428043</v>
      </c>
      <c r="O36" s="220">
        <f t="shared" si="6"/>
        <v>1189664</v>
      </c>
      <c r="P36" s="220">
        <f t="shared" si="6"/>
        <v>1888251</v>
      </c>
      <c r="Q36" s="220">
        <f t="shared" si="6"/>
        <v>5488008</v>
      </c>
      <c r="R36" s="220">
        <f t="shared" si="6"/>
        <v>8565923</v>
      </c>
      <c r="S36" s="220">
        <f t="shared" si="6"/>
        <v>182460</v>
      </c>
      <c r="T36" s="220">
        <f t="shared" si="6"/>
        <v>5955844</v>
      </c>
      <c r="U36" s="220">
        <f t="shared" si="6"/>
        <v>24147834</v>
      </c>
      <c r="V36" s="220">
        <f t="shared" si="6"/>
        <v>30286138</v>
      </c>
      <c r="W36" s="220">
        <f t="shared" si="6"/>
        <v>67168730</v>
      </c>
      <c r="X36" s="220">
        <f t="shared" si="6"/>
        <v>66283396</v>
      </c>
      <c r="Y36" s="220">
        <f t="shared" si="6"/>
        <v>885334</v>
      </c>
      <c r="Z36" s="221">
        <f>+IF(X36&lt;&gt;0,+(Y36/X36)*100,0)</f>
        <v>1.3356799039083636</v>
      </c>
      <c r="AA36" s="239">
        <f>SUM(AA32:AA35)</f>
        <v>67017615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6161181</v>
      </c>
      <c r="D6" s="155"/>
      <c r="E6" s="59">
        <v>5125594</v>
      </c>
      <c r="F6" s="60">
        <v>5126000</v>
      </c>
      <c r="G6" s="60">
        <v>-38092723</v>
      </c>
      <c r="H6" s="60">
        <v>-25926685</v>
      </c>
      <c r="I6" s="60">
        <v>-28710264</v>
      </c>
      <c r="J6" s="60">
        <v>-28710264</v>
      </c>
      <c r="K6" s="60">
        <v>-29045810</v>
      </c>
      <c r="L6" s="60">
        <v>-33756363</v>
      </c>
      <c r="M6" s="60"/>
      <c r="N6" s="60"/>
      <c r="O6" s="60">
        <v>-15886953</v>
      </c>
      <c r="P6" s="60"/>
      <c r="Q6" s="60"/>
      <c r="R6" s="60"/>
      <c r="S6" s="60"/>
      <c r="T6" s="60"/>
      <c r="U6" s="60"/>
      <c r="V6" s="60"/>
      <c r="W6" s="60"/>
      <c r="X6" s="60">
        <v>5126000</v>
      </c>
      <c r="Y6" s="60">
        <v>-5126000</v>
      </c>
      <c r="Z6" s="140">
        <v>-100</v>
      </c>
      <c r="AA6" s="62">
        <v>5126000</v>
      </c>
    </row>
    <row r="7" spans="1:27" ht="12.75">
      <c r="A7" s="249" t="s">
        <v>144</v>
      </c>
      <c r="B7" s="182"/>
      <c r="C7" s="155">
        <v>124770</v>
      </c>
      <c r="D7" s="155"/>
      <c r="E7" s="59">
        <v>1166271</v>
      </c>
      <c r="F7" s="60">
        <v>1166000</v>
      </c>
      <c r="G7" s="60">
        <v>16326000</v>
      </c>
      <c r="H7" s="60">
        <v>2450770</v>
      </c>
      <c r="I7" s="60">
        <v>-5049230</v>
      </c>
      <c r="J7" s="60">
        <v>-5049230</v>
      </c>
      <c r="K7" s="60">
        <v>-10689230</v>
      </c>
      <c r="L7" s="60">
        <v>-7689230</v>
      </c>
      <c r="M7" s="60"/>
      <c r="N7" s="60"/>
      <c r="O7" s="60">
        <v>-4725013</v>
      </c>
      <c r="P7" s="60"/>
      <c r="Q7" s="60"/>
      <c r="R7" s="60"/>
      <c r="S7" s="60"/>
      <c r="T7" s="60"/>
      <c r="U7" s="60"/>
      <c r="V7" s="60"/>
      <c r="W7" s="60"/>
      <c r="X7" s="60">
        <v>1166000</v>
      </c>
      <c r="Y7" s="60">
        <v>-1166000</v>
      </c>
      <c r="Z7" s="140">
        <v>-100</v>
      </c>
      <c r="AA7" s="62">
        <v>1166000</v>
      </c>
    </row>
    <row r="8" spans="1:27" ht="12.75">
      <c r="A8" s="249" t="s">
        <v>145</v>
      </c>
      <c r="B8" s="182"/>
      <c r="C8" s="155">
        <v>118798064</v>
      </c>
      <c r="D8" s="155"/>
      <c r="E8" s="59">
        <v>79237535</v>
      </c>
      <c r="F8" s="60">
        <v>79238000</v>
      </c>
      <c r="G8" s="60">
        <v>11967897</v>
      </c>
      <c r="H8" s="60">
        <v>146363505</v>
      </c>
      <c r="I8" s="60">
        <v>164498182</v>
      </c>
      <c r="J8" s="60">
        <v>164498182</v>
      </c>
      <c r="K8" s="60">
        <v>168560263</v>
      </c>
      <c r="L8" s="60">
        <v>168560263</v>
      </c>
      <c r="M8" s="60"/>
      <c r="N8" s="60"/>
      <c r="O8" s="60">
        <v>190998114</v>
      </c>
      <c r="P8" s="60"/>
      <c r="Q8" s="60"/>
      <c r="R8" s="60"/>
      <c r="S8" s="60"/>
      <c r="T8" s="60"/>
      <c r="U8" s="60"/>
      <c r="V8" s="60"/>
      <c r="W8" s="60"/>
      <c r="X8" s="60">
        <v>79238000</v>
      </c>
      <c r="Y8" s="60">
        <v>-79238000</v>
      </c>
      <c r="Z8" s="140">
        <v>-100</v>
      </c>
      <c r="AA8" s="62">
        <v>79238000</v>
      </c>
    </row>
    <row r="9" spans="1:27" ht="12.75">
      <c r="A9" s="249" t="s">
        <v>146</v>
      </c>
      <c r="B9" s="182"/>
      <c r="C9" s="155">
        <v>35512480</v>
      </c>
      <c r="D9" s="155"/>
      <c r="E9" s="59">
        <v>26416598</v>
      </c>
      <c r="F9" s="60">
        <v>26417000</v>
      </c>
      <c r="G9" s="60">
        <v>29698373</v>
      </c>
      <c r="H9" s="60">
        <v>78874678</v>
      </c>
      <c r="I9" s="60">
        <v>76032341</v>
      </c>
      <c r="J9" s="60">
        <v>76032341</v>
      </c>
      <c r="K9" s="60">
        <v>70137340</v>
      </c>
      <c r="L9" s="60">
        <v>71505920</v>
      </c>
      <c r="M9" s="60"/>
      <c r="N9" s="60"/>
      <c r="O9" s="60">
        <v>79072471</v>
      </c>
      <c r="P9" s="60"/>
      <c r="Q9" s="60"/>
      <c r="R9" s="60"/>
      <c r="S9" s="60"/>
      <c r="T9" s="60"/>
      <c r="U9" s="60"/>
      <c r="V9" s="60"/>
      <c r="W9" s="60"/>
      <c r="X9" s="60">
        <v>26417000</v>
      </c>
      <c r="Y9" s="60">
        <v>-26417000</v>
      </c>
      <c r="Z9" s="140">
        <v>-100</v>
      </c>
      <c r="AA9" s="62">
        <v>26417000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13389213</v>
      </c>
      <c r="D11" s="155"/>
      <c r="E11" s="59">
        <v>13835979</v>
      </c>
      <c r="F11" s="60">
        <v>13836000</v>
      </c>
      <c r="G11" s="60">
        <v>-481873</v>
      </c>
      <c r="H11" s="60">
        <v>12900406</v>
      </c>
      <c r="I11" s="60">
        <v>12472734</v>
      </c>
      <c r="J11" s="60">
        <v>12472734</v>
      </c>
      <c r="K11" s="60">
        <v>12423159</v>
      </c>
      <c r="L11" s="60">
        <v>12395485</v>
      </c>
      <c r="M11" s="60"/>
      <c r="N11" s="60"/>
      <c r="O11" s="60">
        <v>12880708</v>
      </c>
      <c r="P11" s="60"/>
      <c r="Q11" s="60"/>
      <c r="R11" s="60"/>
      <c r="S11" s="60"/>
      <c r="T11" s="60"/>
      <c r="U11" s="60"/>
      <c r="V11" s="60"/>
      <c r="W11" s="60"/>
      <c r="X11" s="60">
        <v>13836000</v>
      </c>
      <c r="Y11" s="60">
        <v>-13836000</v>
      </c>
      <c r="Z11" s="140">
        <v>-100</v>
      </c>
      <c r="AA11" s="62">
        <v>13836000</v>
      </c>
    </row>
    <row r="12" spans="1:27" ht="12.75">
      <c r="A12" s="250" t="s">
        <v>56</v>
      </c>
      <c r="B12" s="251"/>
      <c r="C12" s="168">
        <f aca="true" t="shared" si="0" ref="C12:Y12">SUM(C6:C11)</f>
        <v>173985708</v>
      </c>
      <c r="D12" s="168">
        <f>SUM(D6:D11)</f>
        <v>0</v>
      </c>
      <c r="E12" s="72">
        <f t="shared" si="0"/>
        <v>125781977</v>
      </c>
      <c r="F12" s="73">
        <f t="shared" si="0"/>
        <v>125783000</v>
      </c>
      <c r="G12" s="73">
        <f t="shared" si="0"/>
        <v>19417674</v>
      </c>
      <c r="H12" s="73">
        <f t="shared" si="0"/>
        <v>214662674</v>
      </c>
      <c r="I12" s="73">
        <f t="shared" si="0"/>
        <v>219243763</v>
      </c>
      <c r="J12" s="73">
        <f t="shared" si="0"/>
        <v>219243763</v>
      </c>
      <c r="K12" s="73">
        <f t="shared" si="0"/>
        <v>211385722</v>
      </c>
      <c r="L12" s="73">
        <f t="shared" si="0"/>
        <v>211016075</v>
      </c>
      <c r="M12" s="73">
        <f t="shared" si="0"/>
        <v>0</v>
      </c>
      <c r="N12" s="73">
        <f t="shared" si="0"/>
        <v>0</v>
      </c>
      <c r="O12" s="73">
        <f t="shared" si="0"/>
        <v>262339327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125783000</v>
      </c>
      <c r="Y12" s="73">
        <f t="shared" si="0"/>
        <v>-125783000</v>
      </c>
      <c r="Z12" s="170">
        <f>+IF(X12&lt;&gt;0,+(Y12/X12)*100,0)</f>
        <v>-100</v>
      </c>
      <c r="AA12" s="74">
        <f>SUM(AA6:AA11)</f>
        <v>125783000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5031582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205716</v>
      </c>
      <c r="D16" s="155"/>
      <c r="E16" s="59">
        <v>228103</v>
      </c>
      <c r="F16" s="60"/>
      <c r="G16" s="159"/>
      <c r="H16" s="159">
        <v>205716</v>
      </c>
      <c r="I16" s="159">
        <v>205716</v>
      </c>
      <c r="J16" s="60">
        <v>205716</v>
      </c>
      <c r="K16" s="159">
        <v>205716</v>
      </c>
      <c r="L16" s="159">
        <v>205716</v>
      </c>
      <c r="M16" s="60"/>
      <c r="N16" s="159"/>
      <c r="O16" s="159">
        <v>226603</v>
      </c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174176702</v>
      </c>
      <c r="D17" s="155"/>
      <c r="E17" s="59">
        <v>161072396</v>
      </c>
      <c r="F17" s="60">
        <v>161072000</v>
      </c>
      <c r="G17" s="60"/>
      <c r="H17" s="60">
        <v>174226702</v>
      </c>
      <c r="I17" s="60">
        <v>174226702</v>
      </c>
      <c r="J17" s="60">
        <v>174226702</v>
      </c>
      <c r="K17" s="60">
        <v>174226702</v>
      </c>
      <c r="L17" s="60">
        <v>174226702</v>
      </c>
      <c r="M17" s="60"/>
      <c r="N17" s="60"/>
      <c r="O17" s="60">
        <v>174176702</v>
      </c>
      <c r="P17" s="60"/>
      <c r="Q17" s="60"/>
      <c r="R17" s="60"/>
      <c r="S17" s="60"/>
      <c r="T17" s="60"/>
      <c r="U17" s="60"/>
      <c r="V17" s="60"/>
      <c r="W17" s="60"/>
      <c r="X17" s="60">
        <v>161072000</v>
      </c>
      <c r="Y17" s="60">
        <v>-161072000</v>
      </c>
      <c r="Z17" s="140">
        <v>-100</v>
      </c>
      <c r="AA17" s="62">
        <v>161072000</v>
      </c>
    </row>
    <row r="18" spans="1:27" ht="12.75">
      <c r="A18" s="249" t="s">
        <v>153</v>
      </c>
      <c r="B18" s="182"/>
      <c r="C18" s="155"/>
      <c r="D18" s="155"/>
      <c r="E18" s="59"/>
      <c r="F18" s="60">
        <v>228000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228000</v>
      </c>
      <c r="Y18" s="60">
        <v>-228000</v>
      </c>
      <c r="Z18" s="140">
        <v>-100</v>
      </c>
      <c r="AA18" s="62">
        <v>228000</v>
      </c>
    </row>
    <row r="19" spans="1:27" ht="12.75">
      <c r="A19" s="249" t="s">
        <v>154</v>
      </c>
      <c r="B19" s="182"/>
      <c r="C19" s="155">
        <v>2148941073</v>
      </c>
      <c r="D19" s="155"/>
      <c r="E19" s="59">
        <v>2239405547</v>
      </c>
      <c r="F19" s="60">
        <v>2240140000</v>
      </c>
      <c r="G19" s="60">
        <v>2940307</v>
      </c>
      <c r="H19" s="60">
        <v>2141268481</v>
      </c>
      <c r="I19" s="60">
        <v>2145276490</v>
      </c>
      <c r="J19" s="60">
        <v>2145276490</v>
      </c>
      <c r="K19" s="60">
        <v>2151725633</v>
      </c>
      <c r="L19" s="60">
        <v>2151729182</v>
      </c>
      <c r="M19" s="60"/>
      <c r="N19" s="60"/>
      <c r="O19" s="60">
        <v>2181241153</v>
      </c>
      <c r="P19" s="60"/>
      <c r="Q19" s="60"/>
      <c r="R19" s="60"/>
      <c r="S19" s="60"/>
      <c r="T19" s="60"/>
      <c r="U19" s="60"/>
      <c r="V19" s="60"/>
      <c r="W19" s="60"/>
      <c r="X19" s="60">
        <v>2240140000</v>
      </c>
      <c r="Y19" s="60">
        <v>-2240140000</v>
      </c>
      <c r="Z19" s="140">
        <v>-100</v>
      </c>
      <c r="AA19" s="62">
        <v>2240140000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3426408</v>
      </c>
      <c r="D22" s="155"/>
      <c r="E22" s="59">
        <v>3569014</v>
      </c>
      <c r="F22" s="60">
        <v>3569000</v>
      </c>
      <c r="G22" s="60"/>
      <c r="H22" s="60">
        <v>3426408</v>
      </c>
      <c r="I22" s="60">
        <v>3426408</v>
      </c>
      <c r="J22" s="60">
        <v>3426408</v>
      </c>
      <c r="K22" s="60">
        <v>3426408</v>
      </c>
      <c r="L22" s="60">
        <v>3426408</v>
      </c>
      <c r="M22" s="60"/>
      <c r="N22" s="60"/>
      <c r="O22" s="60">
        <v>3426408</v>
      </c>
      <c r="P22" s="60"/>
      <c r="Q22" s="60"/>
      <c r="R22" s="60"/>
      <c r="S22" s="60"/>
      <c r="T22" s="60"/>
      <c r="U22" s="60"/>
      <c r="V22" s="60"/>
      <c r="W22" s="60"/>
      <c r="X22" s="60">
        <v>3569000</v>
      </c>
      <c r="Y22" s="60">
        <v>-3569000</v>
      </c>
      <c r="Z22" s="140">
        <v>-100</v>
      </c>
      <c r="AA22" s="62">
        <v>3569000</v>
      </c>
    </row>
    <row r="23" spans="1:27" ht="12.75">
      <c r="A23" s="249" t="s">
        <v>158</v>
      </c>
      <c r="B23" s="182"/>
      <c r="C23" s="155">
        <v>1527922</v>
      </c>
      <c r="D23" s="155"/>
      <c r="E23" s="59">
        <v>2163451</v>
      </c>
      <c r="F23" s="60">
        <v>2163000</v>
      </c>
      <c r="G23" s="159"/>
      <c r="H23" s="159">
        <v>1527922</v>
      </c>
      <c r="I23" s="159">
        <v>1527922</v>
      </c>
      <c r="J23" s="60">
        <v>1527922</v>
      </c>
      <c r="K23" s="159">
        <v>1527922</v>
      </c>
      <c r="L23" s="159">
        <v>1527922</v>
      </c>
      <c r="M23" s="60"/>
      <c r="N23" s="159"/>
      <c r="O23" s="159">
        <v>1527922</v>
      </c>
      <c r="P23" s="159"/>
      <c r="Q23" s="60"/>
      <c r="R23" s="159"/>
      <c r="S23" s="159"/>
      <c r="T23" s="60"/>
      <c r="U23" s="159"/>
      <c r="V23" s="159"/>
      <c r="W23" s="159"/>
      <c r="X23" s="60">
        <v>2163000</v>
      </c>
      <c r="Y23" s="159">
        <v>-2163000</v>
      </c>
      <c r="Z23" s="141">
        <v>-100</v>
      </c>
      <c r="AA23" s="225">
        <v>2163000</v>
      </c>
    </row>
    <row r="24" spans="1:27" ht="12.75">
      <c r="A24" s="250" t="s">
        <v>57</v>
      </c>
      <c r="B24" s="253"/>
      <c r="C24" s="168">
        <f aca="true" t="shared" si="1" ref="C24:Y24">SUM(C15:C23)</f>
        <v>2333309403</v>
      </c>
      <c r="D24" s="168">
        <f>SUM(D15:D23)</f>
        <v>0</v>
      </c>
      <c r="E24" s="76">
        <f t="shared" si="1"/>
        <v>2406438511</v>
      </c>
      <c r="F24" s="77">
        <f t="shared" si="1"/>
        <v>2407172000</v>
      </c>
      <c r="G24" s="77">
        <f t="shared" si="1"/>
        <v>2940307</v>
      </c>
      <c r="H24" s="77">
        <f t="shared" si="1"/>
        <v>2320655229</v>
      </c>
      <c r="I24" s="77">
        <f t="shared" si="1"/>
        <v>2324663238</v>
      </c>
      <c r="J24" s="77">
        <f t="shared" si="1"/>
        <v>2324663238</v>
      </c>
      <c r="K24" s="77">
        <f t="shared" si="1"/>
        <v>2331112381</v>
      </c>
      <c r="L24" s="77">
        <f t="shared" si="1"/>
        <v>2331115930</v>
      </c>
      <c r="M24" s="77">
        <f t="shared" si="1"/>
        <v>0</v>
      </c>
      <c r="N24" s="77">
        <f t="shared" si="1"/>
        <v>0</v>
      </c>
      <c r="O24" s="77">
        <f t="shared" si="1"/>
        <v>2360598788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2407172000</v>
      </c>
      <c r="Y24" s="77">
        <f t="shared" si="1"/>
        <v>-2407172000</v>
      </c>
      <c r="Z24" s="212">
        <f>+IF(X24&lt;&gt;0,+(Y24/X24)*100,0)</f>
        <v>-100</v>
      </c>
      <c r="AA24" s="79">
        <f>SUM(AA15:AA23)</f>
        <v>2407172000</v>
      </c>
    </row>
    <row r="25" spans="1:27" ht="12.75">
      <c r="A25" s="250" t="s">
        <v>159</v>
      </c>
      <c r="B25" s="251"/>
      <c r="C25" s="168">
        <f aca="true" t="shared" si="2" ref="C25:Y25">+C12+C24</f>
        <v>2507295111</v>
      </c>
      <c r="D25" s="168">
        <f>+D12+D24</f>
        <v>0</v>
      </c>
      <c r="E25" s="72">
        <f t="shared" si="2"/>
        <v>2532220488</v>
      </c>
      <c r="F25" s="73">
        <f t="shared" si="2"/>
        <v>2532955000</v>
      </c>
      <c r="G25" s="73">
        <f t="shared" si="2"/>
        <v>22357981</v>
      </c>
      <c r="H25" s="73">
        <f t="shared" si="2"/>
        <v>2535317903</v>
      </c>
      <c r="I25" s="73">
        <f t="shared" si="2"/>
        <v>2543907001</v>
      </c>
      <c r="J25" s="73">
        <f t="shared" si="2"/>
        <v>2543907001</v>
      </c>
      <c r="K25" s="73">
        <f t="shared" si="2"/>
        <v>2542498103</v>
      </c>
      <c r="L25" s="73">
        <f t="shared" si="2"/>
        <v>2542132005</v>
      </c>
      <c r="M25" s="73">
        <f t="shared" si="2"/>
        <v>0</v>
      </c>
      <c r="N25" s="73">
        <f t="shared" si="2"/>
        <v>0</v>
      </c>
      <c r="O25" s="73">
        <f t="shared" si="2"/>
        <v>2622938115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2532955000</v>
      </c>
      <c r="Y25" s="73">
        <f t="shared" si="2"/>
        <v>-2532955000</v>
      </c>
      <c r="Z25" s="170">
        <f>+IF(X25&lt;&gt;0,+(Y25/X25)*100,0)</f>
        <v>-100</v>
      </c>
      <c r="AA25" s="74">
        <f>+AA12+AA24</f>
        <v>2532955000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1478412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11880924</v>
      </c>
      <c r="D31" s="155"/>
      <c r="E31" s="59">
        <v>11309613</v>
      </c>
      <c r="F31" s="60">
        <v>11310000</v>
      </c>
      <c r="G31" s="60">
        <v>8271</v>
      </c>
      <c r="H31" s="60">
        <v>10715301</v>
      </c>
      <c r="I31" s="60">
        <v>10742943</v>
      </c>
      <c r="J31" s="60">
        <v>10742943</v>
      </c>
      <c r="K31" s="60">
        <v>10833788</v>
      </c>
      <c r="L31" s="60">
        <v>10833788</v>
      </c>
      <c r="M31" s="60"/>
      <c r="N31" s="60"/>
      <c r="O31" s="60">
        <v>10868072</v>
      </c>
      <c r="P31" s="60"/>
      <c r="Q31" s="60"/>
      <c r="R31" s="60"/>
      <c r="S31" s="60"/>
      <c r="T31" s="60"/>
      <c r="U31" s="60"/>
      <c r="V31" s="60"/>
      <c r="W31" s="60"/>
      <c r="X31" s="60">
        <v>11310000</v>
      </c>
      <c r="Y31" s="60">
        <v>-11310000</v>
      </c>
      <c r="Z31" s="140">
        <v>-100</v>
      </c>
      <c r="AA31" s="62">
        <v>11310000</v>
      </c>
    </row>
    <row r="32" spans="1:27" ht="12.75">
      <c r="A32" s="249" t="s">
        <v>164</v>
      </c>
      <c r="B32" s="182"/>
      <c r="C32" s="155">
        <v>362221442</v>
      </c>
      <c r="D32" s="155"/>
      <c r="E32" s="59">
        <v>241923438</v>
      </c>
      <c r="F32" s="60">
        <v>241923000</v>
      </c>
      <c r="G32" s="60">
        <v>-77146193</v>
      </c>
      <c r="H32" s="60">
        <v>308803856</v>
      </c>
      <c r="I32" s="60">
        <v>277151071</v>
      </c>
      <c r="J32" s="60">
        <v>277151071</v>
      </c>
      <c r="K32" s="60">
        <v>298232409</v>
      </c>
      <c r="L32" s="60">
        <v>302385447</v>
      </c>
      <c r="M32" s="60"/>
      <c r="N32" s="60"/>
      <c r="O32" s="60">
        <v>353241852</v>
      </c>
      <c r="P32" s="60"/>
      <c r="Q32" s="60"/>
      <c r="R32" s="60"/>
      <c r="S32" s="60"/>
      <c r="T32" s="60"/>
      <c r="U32" s="60"/>
      <c r="V32" s="60"/>
      <c r="W32" s="60"/>
      <c r="X32" s="60">
        <v>241923000</v>
      </c>
      <c r="Y32" s="60">
        <v>-241923000</v>
      </c>
      <c r="Z32" s="140">
        <v>-100</v>
      </c>
      <c r="AA32" s="62">
        <v>241923000</v>
      </c>
    </row>
    <row r="33" spans="1:27" ht="12.75">
      <c r="A33" s="249" t="s">
        <v>165</v>
      </c>
      <c r="B33" s="182"/>
      <c r="C33" s="155">
        <v>5975347</v>
      </c>
      <c r="D33" s="155"/>
      <c r="E33" s="59">
        <v>56346351</v>
      </c>
      <c r="F33" s="60">
        <v>56346000</v>
      </c>
      <c r="G33" s="60"/>
      <c r="H33" s="60">
        <v>62638733</v>
      </c>
      <c r="I33" s="60">
        <v>62638733</v>
      </c>
      <c r="J33" s="60">
        <v>62638733</v>
      </c>
      <c r="K33" s="60">
        <v>62638733</v>
      </c>
      <c r="L33" s="60">
        <v>62638733</v>
      </c>
      <c r="M33" s="60"/>
      <c r="N33" s="60"/>
      <c r="O33" s="60">
        <v>62638733</v>
      </c>
      <c r="P33" s="60"/>
      <c r="Q33" s="60"/>
      <c r="R33" s="60"/>
      <c r="S33" s="60"/>
      <c r="T33" s="60"/>
      <c r="U33" s="60"/>
      <c r="V33" s="60"/>
      <c r="W33" s="60"/>
      <c r="X33" s="60">
        <v>56346000</v>
      </c>
      <c r="Y33" s="60">
        <v>-56346000</v>
      </c>
      <c r="Z33" s="140">
        <v>-100</v>
      </c>
      <c r="AA33" s="62">
        <v>56346000</v>
      </c>
    </row>
    <row r="34" spans="1:27" ht="12.75">
      <c r="A34" s="250" t="s">
        <v>58</v>
      </c>
      <c r="B34" s="251"/>
      <c r="C34" s="168">
        <f aca="true" t="shared" si="3" ref="C34:Y34">SUM(C29:C33)</f>
        <v>381556125</v>
      </c>
      <c r="D34" s="168">
        <f>SUM(D29:D33)</f>
        <v>0</v>
      </c>
      <c r="E34" s="72">
        <f t="shared" si="3"/>
        <v>309579402</v>
      </c>
      <c r="F34" s="73">
        <f t="shared" si="3"/>
        <v>309579000</v>
      </c>
      <c r="G34" s="73">
        <f t="shared" si="3"/>
        <v>-77137922</v>
      </c>
      <c r="H34" s="73">
        <f t="shared" si="3"/>
        <v>382157890</v>
      </c>
      <c r="I34" s="73">
        <f t="shared" si="3"/>
        <v>350532747</v>
      </c>
      <c r="J34" s="73">
        <f t="shared" si="3"/>
        <v>350532747</v>
      </c>
      <c r="K34" s="73">
        <f t="shared" si="3"/>
        <v>371704930</v>
      </c>
      <c r="L34" s="73">
        <f t="shared" si="3"/>
        <v>375857968</v>
      </c>
      <c r="M34" s="73">
        <f t="shared" si="3"/>
        <v>0</v>
      </c>
      <c r="N34" s="73">
        <f t="shared" si="3"/>
        <v>0</v>
      </c>
      <c r="O34" s="73">
        <f t="shared" si="3"/>
        <v>426748657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309579000</v>
      </c>
      <c r="Y34" s="73">
        <f t="shared" si="3"/>
        <v>-309579000</v>
      </c>
      <c r="Z34" s="170">
        <f>+IF(X34&lt;&gt;0,+(Y34/X34)*100,0)</f>
        <v>-100</v>
      </c>
      <c r="AA34" s="74">
        <f>SUM(AA29:AA33)</f>
        <v>309579000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21193720</v>
      </c>
      <c r="D37" s="155"/>
      <c r="E37" s="59">
        <v>58081477</v>
      </c>
      <c r="F37" s="60">
        <v>58081000</v>
      </c>
      <c r="G37" s="60">
        <v>-166017</v>
      </c>
      <c r="H37" s="60">
        <v>58851004</v>
      </c>
      <c r="I37" s="60">
        <v>58612197</v>
      </c>
      <c r="J37" s="60">
        <v>58612197</v>
      </c>
      <c r="K37" s="60">
        <v>58426332</v>
      </c>
      <c r="L37" s="60">
        <v>58426332</v>
      </c>
      <c r="M37" s="60"/>
      <c r="N37" s="60"/>
      <c r="O37" s="60">
        <v>57945933</v>
      </c>
      <c r="P37" s="60"/>
      <c r="Q37" s="60"/>
      <c r="R37" s="60"/>
      <c r="S37" s="60"/>
      <c r="T37" s="60"/>
      <c r="U37" s="60"/>
      <c r="V37" s="60"/>
      <c r="W37" s="60"/>
      <c r="X37" s="60">
        <v>58081000</v>
      </c>
      <c r="Y37" s="60">
        <v>-58081000</v>
      </c>
      <c r="Z37" s="140">
        <v>-100</v>
      </c>
      <c r="AA37" s="62">
        <v>58081000</v>
      </c>
    </row>
    <row r="38" spans="1:27" ht="12.75">
      <c r="A38" s="249" t="s">
        <v>165</v>
      </c>
      <c r="B38" s="182"/>
      <c r="C38" s="155">
        <v>92406101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113599821</v>
      </c>
      <c r="D39" s="168">
        <f>SUM(D37:D38)</f>
        <v>0</v>
      </c>
      <c r="E39" s="76">
        <f t="shared" si="4"/>
        <v>58081477</v>
      </c>
      <c r="F39" s="77">
        <f t="shared" si="4"/>
        <v>58081000</v>
      </c>
      <c r="G39" s="77">
        <f t="shared" si="4"/>
        <v>-166017</v>
      </c>
      <c r="H39" s="77">
        <f t="shared" si="4"/>
        <v>58851004</v>
      </c>
      <c r="I39" s="77">
        <f t="shared" si="4"/>
        <v>58612197</v>
      </c>
      <c r="J39" s="77">
        <f t="shared" si="4"/>
        <v>58612197</v>
      </c>
      <c r="K39" s="77">
        <f t="shared" si="4"/>
        <v>58426332</v>
      </c>
      <c r="L39" s="77">
        <f t="shared" si="4"/>
        <v>58426332</v>
      </c>
      <c r="M39" s="77">
        <f t="shared" si="4"/>
        <v>0</v>
      </c>
      <c r="N39" s="77">
        <f t="shared" si="4"/>
        <v>0</v>
      </c>
      <c r="O39" s="77">
        <f t="shared" si="4"/>
        <v>57945933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58081000</v>
      </c>
      <c r="Y39" s="77">
        <f t="shared" si="4"/>
        <v>-58081000</v>
      </c>
      <c r="Z39" s="212">
        <f>+IF(X39&lt;&gt;0,+(Y39/X39)*100,0)</f>
        <v>-100</v>
      </c>
      <c r="AA39" s="79">
        <f>SUM(AA37:AA38)</f>
        <v>58081000</v>
      </c>
    </row>
    <row r="40" spans="1:27" ht="12.75">
      <c r="A40" s="250" t="s">
        <v>167</v>
      </c>
      <c r="B40" s="251"/>
      <c r="C40" s="168">
        <f aca="true" t="shared" si="5" ref="C40:Y40">+C34+C39</f>
        <v>495155946</v>
      </c>
      <c r="D40" s="168">
        <f>+D34+D39</f>
        <v>0</v>
      </c>
      <c r="E40" s="72">
        <f t="shared" si="5"/>
        <v>367660879</v>
      </c>
      <c r="F40" s="73">
        <f t="shared" si="5"/>
        <v>367660000</v>
      </c>
      <c r="G40" s="73">
        <f t="shared" si="5"/>
        <v>-77303939</v>
      </c>
      <c r="H40" s="73">
        <f t="shared" si="5"/>
        <v>441008894</v>
      </c>
      <c r="I40" s="73">
        <f t="shared" si="5"/>
        <v>409144944</v>
      </c>
      <c r="J40" s="73">
        <f t="shared" si="5"/>
        <v>409144944</v>
      </c>
      <c r="K40" s="73">
        <f t="shared" si="5"/>
        <v>430131262</v>
      </c>
      <c r="L40" s="73">
        <f t="shared" si="5"/>
        <v>434284300</v>
      </c>
      <c r="M40" s="73">
        <f t="shared" si="5"/>
        <v>0</v>
      </c>
      <c r="N40" s="73">
        <f t="shared" si="5"/>
        <v>0</v>
      </c>
      <c r="O40" s="73">
        <f t="shared" si="5"/>
        <v>484694590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367660000</v>
      </c>
      <c r="Y40" s="73">
        <f t="shared" si="5"/>
        <v>-367660000</v>
      </c>
      <c r="Z40" s="170">
        <f>+IF(X40&lt;&gt;0,+(Y40/X40)*100,0)</f>
        <v>-100</v>
      </c>
      <c r="AA40" s="74">
        <f>+AA34+AA39</f>
        <v>367660000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2012139165</v>
      </c>
      <c r="D42" s="257">
        <f>+D25-D40</f>
        <v>0</v>
      </c>
      <c r="E42" s="258">
        <f t="shared" si="6"/>
        <v>2164559609</v>
      </c>
      <c r="F42" s="259">
        <f t="shared" si="6"/>
        <v>2165295000</v>
      </c>
      <c r="G42" s="259">
        <f t="shared" si="6"/>
        <v>99661920</v>
      </c>
      <c r="H42" s="259">
        <f t="shared" si="6"/>
        <v>2094309009</v>
      </c>
      <c r="I42" s="259">
        <f t="shared" si="6"/>
        <v>2134762057</v>
      </c>
      <c r="J42" s="259">
        <f t="shared" si="6"/>
        <v>2134762057</v>
      </c>
      <c r="K42" s="259">
        <f t="shared" si="6"/>
        <v>2112366841</v>
      </c>
      <c r="L42" s="259">
        <f t="shared" si="6"/>
        <v>2107847705</v>
      </c>
      <c r="M42" s="259">
        <f t="shared" si="6"/>
        <v>0</v>
      </c>
      <c r="N42" s="259">
        <f t="shared" si="6"/>
        <v>0</v>
      </c>
      <c r="O42" s="259">
        <f t="shared" si="6"/>
        <v>2138243525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2165295000</v>
      </c>
      <c r="Y42" s="259">
        <f t="shared" si="6"/>
        <v>-2165295000</v>
      </c>
      <c r="Z42" s="260">
        <f>+IF(X42&lt;&gt;0,+(Y42/X42)*100,0)</f>
        <v>-100</v>
      </c>
      <c r="AA42" s="261">
        <f>+AA25-AA40</f>
        <v>2165295000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2012139165</v>
      </c>
      <c r="D45" s="155"/>
      <c r="E45" s="59">
        <v>2164559609</v>
      </c>
      <c r="F45" s="60">
        <v>2166145000</v>
      </c>
      <c r="G45" s="60">
        <v>99656789</v>
      </c>
      <c r="H45" s="60">
        <v>2094247024</v>
      </c>
      <c r="I45" s="60">
        <v>2135089816</v>
      </c>
      <c r="J45" s="60">
        <v>2135089816</v>
      </c>
      <c r="K45" s="60">
        <v>2112366840</v>
      </c>
      <c r="L45" s="60">
        <v>2107847705</v>
      </c>
      <c r="M45" s="60"/>
      <c r="N45" s="60"/>
      <c r="O45" s="60">
        <v>2138243526</v>
      </c>
      <c r="P45" s="60"/>
      <c r="Q45" s="60"/>
      <c r="R45" s="60"/>
      <c r="S45" s="60"/>
      <c r="T45" s="60"/>
      <c r="U45" s="60"/>
      <c r="V45" s="60"/>
      <c r="W45" s="60"/>
      <c r="X45" s="60">
        <v>2166145000</v>
      </c>
      <c r="Y45" s="60">
        <v>-2166145000</v>
      </c>
      <c r="Z45" s="139">
        <v>-100</v>
      </c>
      <c r="AA45" s="62">
        <v>2166145000</v>
      </c>
    </row>
    <row r="46" spans="1:27" ht="12.75">
      <c r="A46" s="249" t="s">
        <v>171</v>
      </c>
      <c r="B46" s="182"/>
      <c r="C46" s="155"/>
      <c r="D46" s="155"/>
      <c r="E46" s="59"/>
      <c r="F46" s="60">
        <v>-850000</v>
      </c>
      <c r="G46" s="60">
        <v>5130</v>
      </c>
      <c r="H46" s="60">
        <v>61987</v>
      </c>
      <c r="I46" s="60">
        <v>-327760</v>
      </c>
      <c r="J46" s="60">
        <v>-327760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-850000</v>
      </c>
      <c r="Y46" s="60">
        <v>850000</v>
      </c>
      <c r="Z46" s="139">
        <v>-100</v>
      </c>
      <c r="AA46" s="62">
        <v>-850000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2012139165</v>
      </c>
      <c r="D48" s="217">
        <f>SUM(D45:D47)</f>
        <v>0</v>
      </c>
      <c r="E48" s="264">
        <f t="shared" si="7"/>
        <v>2164559609</v>
      </c>
      <c r="F48" s="219">
        <f t="shared" si="7"/>
        <v>2165295000</v>
      </c>
      <c r="G48" s="219">
        <f t="shared" si="7"/>
        <v>99661919</v>
      </c>
      <c r="H48" s="219">
        <f t="shared" si="7"/>
        <v>2094309011</v>
      </c>
      <c r="I48" s="219">
        <f t="shared" si="7"/>
        <v>2134762056</v>
      </c>
      <c r="J48" s="219">
        <f t="shared" si="7"/>
        <v>2134762056</v>
      </c>
      <c r="K48" s="219">
        <f t="shared" si="7"/>
        <v>2112366840</v>
      </c>
      <c r="L48" s="219">
        <f t="shared" si="7"/>
        <v>2107847705</v>
      </c>
      <c r="M48" s="219">
        <f t="shared" si="7"/>
        <v>0</v>
      </c>
      <c r="N48" s="219">
        <f t="shared" si="7"/>
        <v>0</v>
      </c>
      <c r="O48" s="219">
        <f t="shared" si="7"/>
        <v>2138243526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2165295000</v>
      </c>
      <c r="Y48" s="219">
        <f t="shared" si="7"/>
        <v>-2165295000</v>
      </c>
      <c r="Z48" s="265">
        <f>+IF(X48&lt;&gt;0,+(Y48/X48)*100,0)</f>
        <v>-100</v>
      </c>
      <c r="AA48" s="232">
        <f>SUM(AA45:AA47)</f>
        <v>2165295000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58953722</v>
      </c>
      <c r="D6" s="155"/>
      <c r="E6" s="59">
        <v>63547000</v>
      </c>
      <c r="F6" s="60">
        <v>57900</v>
      </c>
      <c r="G6" s="60">
        <v>2670131</v>
      </c>
      <c r="H6" s="60">
        <v>3142122</v>
      </c>
      <c r="I6" s="60">
        <v>4565328</v>
      </c>
      <c r="J6" s="60">
        <v>10377581</v>
      </c>
      <c r="K6" s="60">
        <v>2915888</v>
      </c>
      <c r="L6" s="60">
        <v>2751255</v>
      </c>
      <c r="M6" s="60">
        <v>7150826</v>
      </c>
      <c r="N6" s="60">
        <v>12817969</v>
      </c>
      <c r="O6" s="60">
        <v>8351917</v>
      </c>
      <c r="P6" s="60">
        <v>3466868</v>
      </c>
      <c r="Q6" s="60">
        <v>3391972</v>
      </c>
      <c r="R6" s="60">
        <v>15210757</v>
      </c>
      <c r="S6" s="60">
        <v>3739814</v>
      </c>
      <c r="T6" s="60">
        <v>4167865</v>
      </c>
      <c r="U6" s="60"/>
      <c r="V6" s="60">
        <v>7907679</v>
      </c>
      <c r="W6" s="60">
        <v>46313986</v>
      </c>
      <c r="X6" s="60">
        <v>57900</v>
      </c>
      <c r="Y6" s="60">
        <v>46256086</v>
      </c>
      <c r="Z6" s="140">
        <v>79889.61</v>
      </c>
      <c r="AA6" s="62">
        <v>57900</v>
      </c>
    </row>
    <row r="7" spans="1:27" ht="12.75">
      <c r="A7" s="249" t="s">
        <v>32</v>
      </c>
      <c r="B7" s="182"/>
      <c r="C7" s="155">
        <v>310893225</v>
      </c>
      <c r="D7" s="155"/>
      <c r="E7" s="59">
        <v>441162410</v>
      </c>
      <c r="F7" s="60">
        <v>38220</v>
      </c>
      <c r="G7" s="60">
        <v>30403919</v>
      </c>
      <c r="H7" s="60">
        <v>26873313</v>
      </c>
      <c r="I7" s="60">
        <v>26665563</v>
      </c>
      <c r="J7" s="60">
        <v>83942795</v>
      </c>
      <c r="K7" s="60">
        <v>33417904</v>
      </c>
      <c r="L7" s="60">
        <v>31960426</v>
      </c>
      <c r="M7" s="60">
        <v>22374373</v>
      </c>
      <c r="N7" s="60">
        <v>87752703</v>
      </c>
      <c r="O7" s="60">
        <v>34304714</v>
      </c>
      <c r="P7" s="60">
        <v>21470622</v>
      </c>
      <c r="Q7" s="60">
        <v>27154605</v>
      </c>
      <c r="R7" s="60">
        <v>82929941</v>
      </c>
      <c r="S7" s="60">
        <v>24852518</v>
      </c>
      <c r="T7" s="60">
        <v>26223466</v>
      </c>
      <c r="U7" s="60"/>
      <c r="V7" s="60">
        <v>51075984</v>
      </c>
      <c r="W7" s="60">
        <v>305701423</v>
      </c>
      <c r="X7" s="60">
        <v>38220</v>
      </c>
      <c r="Y7" s="60">
        <v>305663203</v>
      </c>
      <c r="Z7" s="140">
        <v>799746.74</v>
      </c>
      <c r="AA7" s="62">
        <v>38220</v>
      </c>
    </row>
    <row r="8" spans="1:27" ht="12.75">
      <c r="A8" s="249" t="s">
        <v>178</v>
      </c>
      <c r="B8" s="182"/>
      <c r="C8" s="155">
        <v>32352170</v>
      </c>
      <c r="D8" s="155"/>
      <c r="E8" s="59">
        <v>38220000</v>
      </c>
      <c r="F8" s="60">
        <v>9876</v>
      </c>
      <c r="G8" s="60">
        <v>941845</v>
      </c>
      <c r="H8" s="60">
        <v>10537206</v>
      </c>
      <c r="I8" s="60">
        <v>7053965</v>
      </c>
      <c r="J8" s="60">
        <v>18533016</v>
      </c>
      <c r="K8" s="60">
        <v>3751689</v>
      </c>
      <c r="L8" s="60">
        <v>17159911</v>
      </c>
      <c r="M8" s="60">
        <v>9764931</v>
      </c>
      <c r="N8" s="60">
        <v>30676531</v>
      </c>
      <c r="O8" s="60">
        <v>3609008</v>
      </c>
      <c r="P8" s="60">
        <v>11618615</v>
      </c>
      <c r="Q8" s="60">
        <v>8442377</v>
      </c>
      <c r="R8" s="60">
        <v>23670000</v>
      </c>
      <c r="S8" s="60">
        <v>7736734</v>
      </c>
      <c r="T8" s="60">
        <v>13047684</v>
      </c>
      <c r="U8" s="60"/>
      <c r="V8" s="60">
        <v>20784418</v>
      </c>
      <c r="W8" s="60">
        <v>93663965</v>
      </c>
      <c r="X8" s="60">
        <v>9876</v>
      </c>
      <c r="Y8" s="60">
        <v>93654089</v>
      </c>
      <c r="Z8" s="140">
        <v>948299.81</v>
      </c>
      <c r="AA8" s="62">
        <v>9876</v>
      </c>
    </row>
    <row r="9" spans="1:27" ht="12.75">
      <c r="A9" s="249" t="s">
        <v>179</v>
      </c>
      <c r="B9" s="182"/>
      <c r="C9" s="155">
        <v>169718181</v>
      </c>
      <c r="D9" s="155"/>
      <c r="E9" s="59">
        <v>188359000</v>
      </c>
      <c r="F9" s="60">
        <v>189348</v>
      </c>
      <c r="G9" s="60">
        <v>77143000</v>
      </c>
      <c r="H9" s="60">
        <v>2465000</v>
      </c>
      <c r="I9" s="60"/>
      <c r="J9" s="60">
        <v>79608000</v>
      </c>
      <c r="K9" s="60"/>
      <c r="L9" s="60">
        <v>37601</v>
      </c>
      <c r="M9" s="60">
        <v>61715000</v>
      </c>
      <c r="N9" s="60">
        <v>61752601</v>
      </c>
      <c r="O9" s="60">
        <v>450000</v>
      </c>
      <c r="P9" s="60">
        <v>300000</v>
      </c>
      <c r="Q9" s="60">
        <v>46286000</v>
      </c>
      <c r="R9" s="60">
        <v>47036000</v>
      </c>
      <c r="S9" s="60"/>
      <c r="T9" s="60"/>
      <c r="U9" s="60"/>
      <c r="V9" s="60"/>
      <c r="W9" s="60">
        <v>188396601</v>
      </c>
      <c r="X9" s="60">
        <v>189348</v>
      </c>
      <c r="Y9" s="60">
        <v>188207253</v>
      </c>
      <c r="Z9" s="140">
        <v>99397.54</v>
      </c>
      <c r="AA9" s="62">
        <v>189348</v>
      </c>
    </row>
    <row r="10" spans="1:27" ht="12.75">
      <c r="A10" s="249" t="s">
        <v>180</v>
      </c>
      <c r="B10" s="182"/>
      <c r="C10" s="155">
        <v>73609000</v>
      </c>
      <c r="D10" s="155"/>
      <c r="E10" s="59">
        <v>49410000</v>
      </c>
      <c r="F10" s="60"/>
      <c r="G10" s="60">
        <v>24326000</v>
      </c>
      <c r="H10" s="60"/>
      <c r="I10" s="60"/>
      <c r="J10" s="60">
        <v>24326000</v>
      </c>
      <c r="K10" s="60">
        <v>3000000</v>
      </c>
      <c r="L10" s="60">
        <v>37601</v>
      </c>
      <c r="M10" s="60">
        <v>7505000</v>
      </c>
      <c r="N10" s="60">
        <v>10542601</v>
      </c>
      <c r="O10" s="60"/>
      <c r="P10" s="60"/>
      <c r="Q10" s="60">
        <v>36869000</v>
      </c>
      <c r="R10" s="60">
        <v>36869000</v>
      </c>
      <c r="S10" s="60"/>
      <c r="T10" s="60"/>
      <c r="U10" s="60"/>
      <c r="V10" s="60"/>
      <c r="W10" s="60">
        <v>71737601</v>
      </c>
      <c r="X10" s="60"/>
      <c r="Y10" s="60">
        <v>71737601</v>
      </c>
      <c r="Z10" s="140"/>
      <c r="AA10" s="62"/>
    </row>
    <row r="11" spans="1:27" ht="12.75">
      <c r="A11" s="249" t="s">
        <v>181</v>
      </c>
      <c r="B11" s="182"/>
      <c r="C11" s="155">
        <v>23564549</v>
      </c>
      <c r="D11" s="155"/>
      <c r="E11" s="59">
        <v>9882000</v>
      </c>
      <c r="F11" s="60">
        <v>9876</v>
      </c>
      <c r="G11" s="60">
        <v>366319</v>
      </c>
      <c r="H11" s="60">
        <v>154518</v>
      </c>
      <c r="I11" s="60">
        <v>175022</v>
      </c>
      <c r="J11" s="60">
        <v>695859</v>
      </c>
      <c r="K11" s="60">
        <v>196992</v>
      </c>
      <c r="L11" s="60">
        <v>229739</v>
      </c>
      <c r="M11" s="60">
        <v>146844</v>
      </c>
      <c r="N11" s="60">
        <v>573575</v>
      </c>
      <c r="O11" s="60">
        <v>433680</v>
      </c>
      <c r="P11" s="60">
        <v>174874</v>
      </c>
      <c r="Q11" s="60">
        <v>284505</v>
      </c>
      <c r="R11" s="60">
        <v>893059</v>
      </c>
      <c r="S11" s="60">
        <v>337486</v>
      </c>
      <c r="T11" s="60">
        <v>438139</v>
      </c>
      <c r="U11" s="60"/>
      <c r="V11" s="60">
        <v>775625</v>
      </c>
      <c r="W11" s="60">
        <v>2938118</v>
      </c>
      <c r="X11" s="60">
        <v>9876</v>
      </c>
      <c r="Y11" s="60">
        <v>2928242</v>
      </c>
      <c r="Z11" s="140">
        <v>29650.08</v>
      </c>
      <c r="AA11" s="62">
        <v>9876</v>
      </c>
    </row>
    <row r="12" spans="1:27" ht="12.75">
      <c r="A12" s="249" t="s">
        <v>182</v>
      </c>
      <c r="B12" s="182"/>
      <c r="C12" s="155">
        <v>12312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-553659595</v>
      </c>
      <c r="D14" s="155"/>
      <c r="E14" s="59">
        <v>-724212000</v>
      </c>
      <c r="F14" s="60"/>
      <c r="G14" s="60">
        <v>-106384191</v>
      </c>
      <c r="H14" s="60">
        <v>-46197505</v>
      </c>
      <c r="I14" s="60">
        <v>-43250412</v>
      </c>
      <c r="J14" s="60">
        <v>-195832108</v>
      </c>
      <c r="K14" s="60">
        <v>-37270018</v>
      </c>
      <c r="L14" s="60">
        <v>-54903368</v>
      </c>
      <c r="M14" s="60">
        <v>-78519616</v>
      </c>
      <c r="N14" s="60">
        <v>-170693002</v>
      </c>
      <c r="O14" s="60">
        <v>-66255499</v>
      </c>
      <c r="P14" s="60">
        <v>-38931590</v>
      </c>
      <c r="Q14" s="60">
        <v>-86773134</v>
      </c>
      <c r="R14" s="60">
        <v>-191960223</v>
      </c>
      <c r="S14" s="60">
        <v>-33451008</v>
      </c>
      <c r="T14" s="60">
        <v>-43703090</v>
      </c>
      <c r="U14" s="60"/>
      <c r="V14" s="60">
        <v>-77154098</v>
      </c>
      <c r="W14" s="60">
        <v>-635639431</v>
      </c>
      <c r="X14" s="60"/>
      <c r="Y14" s="60">
        <v>-635639431</v>
      </c>
      <c r="Z14" s="140"/>
      <c r="AA14" s="62"/>
    </row>
    <row r="15" spans="1:27" ht="12.75">
      <c r="A15" s="249" t="s">
        <v>40</v>
      </c>
      <c r="B15" s="182"/>
      <c r="C15" s="155">
        <v>-25171355</v>
      </c>
      <c r="D15" s="155"/>
      <c r="E15" s="59">
        <v>-2669000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-3423388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86848821</v>
      </c>
      <c r="D17" s="168">
        <f t="shared" si="0"/>
        <v>0</v>
      </c>
      <c r="E17" s="72">
        <f t="shared" si="0"/>
        <v>63699410</v>
      </c>
      <c r="F17" s="73">
        <f t="shared" si="0"/>
        <v>305220</v>
      </c>
      <c r="G17" s="73">
        <f t="shared" si="0"/>
        <v>29467023</v>
      </c>
      <c r="H17" s="73">
        <f t="shared" si="0"/>
        <v>-3025346</v>
      </c>
      <c r="I17" s="73">
        <f t="shared" si="0"/>
        <v>-4790534</v>
      </c>
      <c r="J17" s="73">
        <f t="shared" si="0"/>
        <v>21651143</v>
      </c>
      <c r="K17" s="73">
        <f t="shared" si="0"/>
        <v>6012455</v>
      </c>
      <c r="L17" s="73">
        <f t="shared" si="0"/>
        <v>-2726835</v>
      </c>
      <c r="M17" s="73">
        <f t="shared" si="0"/>
        <v>30137358</v>
      </c>
      <c r="N17" s="73">
        <f t="shared" si="0"/>
        <v>33422978</v>
      </c>
      <c r="O17" s="73">
        <f t="shared" si="0"/>
        <v>-19106180</v>
      </c>
      <c r="P17" s="73">
        <f t="shared" si="0"/>
        <v>-1900611</v>
      </c>
      <c r="Q17" s="73">
        <f t="shared" si="0"/>
        <v>35655325</v>
      </c>
      <c r="R17" s="73">
        <f t="shared" si="0"/>
        <v>14648534</v>
      </c>
      <c r="S17" s="73">
        <f t="shared" si="0"/>
        <v>3215544</v>
      </c>
      <c r="T17" s="73">
        <f t="shared" si="0"/>
        <v>174064</v>
      </c>
      <c r="U17" s="73">
        <f t="shared" si="0"/>
        <v>0</v>
      </c>
      <c r="V17" s="73">
        <f t="shared" si="0"/>
        <v>3389608</v>
      </c>
      <c r="W17" s="73">
        <f t="shared" si="0"/>
        <v>73112263</v>
      </c>
      <c r="X17" s="73">
        <f t="shared" si="0"/>
        <v>305220</v>
      </c>
      <c r="Y17" s="73">
        <f t="shared" si="0"/>
        <v>72807043</v>
      </c>
      <c r="Z17" s="170">
        <f>+IF(X17&lt;&gt;0,+(Y17/X17)*100,0)</f>
        <v>23853.955507502782</v>
      </c>
      <c r="AA17" s="74">
        <f>SUM(AA6:AA16)</f>
        <v>305220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-85461031</v>
      </c>
      <c r="D26" s="155"/>
      <c r="E26" s="59">
        <v>-49410000</v>
      </c>
      <c r="F26" s="60">
        <v>49404</v>
      </c>
      <c r="G26" s="60">
        <v>-2940306</v>
      </c>
      <c r="H26" s="60">
        <v>-4392988</v>
      </c>
      <c r="I26" s="60">
        <v>-4008009</v>
      </c>
      <c r="J26" s="60">
        <v>-11341303</v>
      </c>
      <c r="K26" s="60">
        <v>-6570641</v>
      </c>
      <c r="L26" s="60">
        <v>-2555424</v>
      </c>
      <c r="M26" s="60"/>
      <c r="N26" s="60">
        <v>-9126065</v>
      </c>
      <c r="O26" s="60">
        <v>-1189663</v>
      </c>
      <c r="P26" s="60">
        <v>-1888250</v>
      </c>
      <c r="Q26" s="60">
        <v>-5488008</v>
      </c>
      <c r="R26" s="60">
        <v>-8565921</v>
      </c>
      <c r="S26" s="60">
        <v>-182459</v>
      </c>
      <c r="T26" s="60">
        <v>-5955844</v>
      </c>
      <c r="U26" s="60"/>
      <c r="V26" s="60">
        <v>-6138303</v>
      </c>
      <c r="W26" s="60">
        <v>-35171592</v>
      </c>
      <c r="X26" s="60">
        <v>49404</v>
      </c>
      <c r="Y26" s="60">
        <v>-35220996</v>
      </c>
      <c r="Z26" s="140">
        <v>-71291.79</v>
      </c>
      <c r="AA26" s="62">
        <v>49404</v>
      </c>
    </row>
    <row r="27" spans="1:27" ht="12.75">
      <c r="A27" s="250" t="s">
        <v>192</v>
      </c>
      <c r="B27" s="251"/>
      <c r="C27" s="168">
        <f aca="true" t="shared" si="1" ref="C27:Y27">SUM(C21:C26)</f>
        <v>-85461031</v>
      </c>
      <c r="D27" s="168">
        <f>SUM(D21:D26)</f>
        <v>0</v>
      </c>
      <c r="E27" s="72">
        <f t="shared" si="1"/>
        <v>-49410000</v>
      </c>
      <c r="F27" s="73">
        <f t="shared" si="1"/>
        <v>49404</v>
      </c>
      <c r="G27" s="73">
        <f t="shared" si="1"/>
        <v>-2940306</v>
      </c>
      <c r="H27" s="73">
        <f t="shared" si="1"/>
        <v>-4392988</v>
      </c>
      <c r="I27" s="73">
        <f t="shared" si="1"/>
        <v>-4008009</v>
      </c>
      <c r="J27" s="73">
        <f t="shared" si="1"/>
        <v>-11341303</v>
      </c>
      <c r="K27" s="73">
        <f t="shared" si="1"/>
        <v>-6570641</v>
      </c>
      <c r="L27" s="73">
        <f t="shared" si="1"/>
        <v>-2555424</v>
      </c>
      <c r="M27" s="73">
        <f t="shared" si="1"/>
        <v>0</v>
      </c>
      <c r="N27" s="73">
        <f t="shared" si="1"/>
        <v>-9126065</v>
      </c>
      <c r="O27" s="73">
        <f t="shared" si="1"/>
        <v>-1189663</v>
      </c>
      <c r="P27" s="73">
        <f t="shared" si="1"/>
        <v>-1888250</v>
      </c>
      <c r="Q27" s="73">
        <f t="shared" si="1"/>
        <v>-5488008</v>
      </c>
      <c r="R27" s="73">
        <f t="shared" si="1"/>
        <v>-8565921</v>
      </c>
      <c r="S27" s="73">
        <f t="shared" si="1"/>
        <v>-182459</v>
      </c>
      <c r="T27" s="73">
        <f t="shared" si="1"/>
        <v>-5955844</v>
      </c>
      <c r="U27" s="73">
        <f t="shared" si="1"/>
        <v>0</v>
      </c>
      <c r="V27" s="73">
        <f t="shared" si="1"/>
        <v>-6138303</v>
      </c>
      <c r="W27" s="73">
        <f t="shared" si="1"/>
        <v>-35171592</v>
      </c>
      <c r="X27" s="73">
        <f t="shared" si="1"/>
        <v>49404</v>
      </c>
      <c r="Y27" s="73">
        <f t="shared" si="1"/>
        <v>-35220996</v>
      </c>
      <c r="Z27" s="170">
        <f>+IF(X27&lt;&gt;0,+(Y27/X27)*100,0)</f>
        <v>-71291.79013845032</v>
      </c>
      <c r="AA27" s="74">
        <f>SUM(AA21:AA26)</f>
        <v>49404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-372345</v>
      </c>
      <c r="D35" s="155"/>
      <c r="E35" s="59">
        <v>-3200000</v>
      </c>
      <c r="F35" s="60">
        <v>3192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3192</v>
      </c>
      <c r="Y35" s="60">
        <v>-3192</v>
      </c>
      <c r="Z35" s="140">
        <v>-100</v>
      </c>
      <c r="AA35" s="62">
        <v>3192</v>
      </c>
    </row>
    <row r="36" spans="1:27" ht="12.75">
      <c r="A36" s="250" t="s">
        <v>198</v>
      </c>
      <c r="B36" s="251"/>
      <c r="C36" s="168">
        <f aca="true" t="shared" si="2" ref="C36:Y36">SUM(C31:C35)</f>
        <v>-372345</v>
      </c>
      <c r="D36" s="168">
        <f>SUM(D31:D35)</f>
        <v>0</v>
      </c>
      <c r="E36" s="72">
        <f t="shared" si="2"/>
        <v>-3200000</v>
      </c>
      <c r="F36" s="73">
        <f t="shared" si="2"/>
        <v>3192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3192</v>
      </c>
      <c r="Y36" s="73">
        <f t="shared" si="2"/>
        <v>-3192</v>
      </c>
      <c r="Z36" s="170">
        <f>+IF(X36&lt;&gt;0,+(Y36/X36)*100,0)</f>
        <v>-100</v>
      </c>
      <c r="AA36" s="74">
        <f>SUM(AA31:AA35)</f>
        <v>3192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1015445</v>
      </c>
      <c r="D38" s="153">
        <f>+D17+D27+D36</f>
        <v>0</v>
      </c>
      <c r="E38" s="99">
        <f t="shared" si="3"/>
        <v>11089410</v>
      </c>
      <c r="F38" s="100">
        <f t="shared" si="3"/>
        <v>357816</v>
      </c>
      <c r="G38" s="100">
        <f t="shared" si="3"/>
        <v>26526717</v>
      </c>
      <c r="H38" s="100">
        <f t="shared" si="3"/>
        <v>-7418334</v>
      </c>
      <c r="I38" s="100">
        <f t="shared" si="3"/>
        <v>-8798543</v>
      </c>
      <c r="J38" s="100">
        <f t="shared" si="3"/>
        <v>10309840</v>
      </c>
      <c r="K38" s="100">
        <f t="shared" si="3"/>
        <v>-558186</v>
      </c>
      <c r="L38" s="100">
        <f t="shared" si="3"/>
        <v>-5282259</v>
      </c>
      <c r="M38" s="100">
        <f t="shared" si="3"/>
        <v>30137358</v>
      </c>
      <c r="N38" s="100">
        <f t="shared" si="3"/>
        <v>24296913</v>
      </c>
      <c r="O38" s="100">
        <f t="shared" si="3"/>
        <v>-20295843</v>
      </c>
      <c r="P38" s="100">
        <f t="shared" si="3"/>
        <v>-3788861</v>
      </c>
      <c r="Q38" s="100">
        <f t="shared" si="3"/>
        <v>30167317</v>
      </c>
      <c r="R38" s="100">
        <f t="shared" si="3"/>
        <v>6082613</v>
      </c>
      <c r="S38" s="100">
        <f t="shared" si="3"/>
        <v>3033085</v>
      </c>
      <c r="T38" s="100">
        <f t="shared" si="3"/>
        <v>-5781780</v>
      </c>
      <c r="U38" s="100">
        <f t="shared" si="3"/>
        <v>0</v>
      </c>
      <c r="V38" s="100">
        <f t="shared" si="3"/>
        <v>-2748695</v>
      </c>
      <c r="W38" s="100">
        <f t="shared" si="3"/>
        <v>37940671</v>
      </c>
      <c r="X38" s="100">
        <f t="shared" si="3"/>
        <v>357816</v>
      </c>
      <c r="Y38" s="100">
        <f t="shared" si="3"/>
        <v>37582855</v>
      </c>
      <c r="Z38" s="137">
        <f>+IF(X38&lt;&gt;0,+(Y38/X38)*100,0)</f>
        <v>10503.402586804392</v>
      </c>
      <c r="AA38" s="102">
        <f>+AA17+AA27+AA36</f>
        <v>357816</v>
      </c>
    </row>
    <row r="39" spans="1:27" ht="12.75">
      <c r="A39" s="249" t="s">
        <v>200</v>
      </c>
      <c r="B39" s="182"/>
      <c r="C39" s="153">
        <v>5145736</v>
      </c>
      <c r="D39" s="153"/>
      <c r="E39" s="99">
        <v>579000</v>
      </c>
      <c r="F39" s="100"/>
      <c r="G39" s="100">
        <v>4753945</v>
      </c>
      <c r="H39" s="100">
        <v>31280662</v>
      </c>
      <c r="I39" s="100">
        <v>23862328</v>
      </c>
      <c r="J39" s="100">
        <v>4753945</v>
      </c>
      <c r="K39" s="100">
        <v>15063785</v>
      </c>
      <c r="L39" s="100">
        <v>14505599</v>
      </c>
      <c r="M39" s="100">
        <v>9223340</v>
      </c>
      <c r="N39" s="100">
        <v>15063785</v>
      </c>
      <c r="O39" s="100">
        <v>39360698</v>
      </c>
      <c r="P39" s="100">
        <v>19064855</v>
      </c>
      <c r="Q39" s="100">
        <v>15275994</v>
      </c>
      <c r="R39" s="100">
        <v>39360698</v>
      </c>
      <c r="S39" s="100">
        <v>45443311</v>
      </c>
      <c r="T39" s="100">
        <v>48476396</v>
      </c>
      <c r="U39" s="100"/>
      <c r="V39" s="100">
        <v>45443311</v>
      </c>
      <c r="W39" s="100">
        <v>4753945</v>
      </c>
      <c r="X39" s="100"/>
      <c r="Y39" s="100">
        <v>4753945</v>
      </c>
      <c r="Z39" s="137"/>
      <c r="AA39" s="102"/>
    </row>
    <row r="40" spans="1:27" ht="12.75">
      <c r="A40" s="269" t="s">
        <v>201</v>
      </c>
      <c r="B40" s="256"/>
      <c r="C40" s="257">
        <v>6161181</v>
      </c>
      <c r="D40" s="257"/>
      <c r="E40" s="258">
        <v>11668410</v>
      </c>
      <c r="F40" s="259">
        <v>357816</v>
      </c>
      <c r="G40" s="259">
        <v>31280662</v>
      </c>
      <c r="H40" s="259">
        <v>23862328</v>
      </c>
      <c r="I40" s="259">
        <v>15063785</v>
      </c>
      <c r="J40" s="259">
        <v>15063785</v>
      </c>
      <c r="K40" s="259">
        <v>14505599</v>
      </c>
      <c r="L40" s="259">
        <v>9223340</v>
      </c>
      <c r="M40" s="259">
        <v>39360698</v>
      </c>
      <c r="N40" s="259">
        <v>39360698</v>
      </c>
      <c r="O40" s="259">
        <v>19064855</v>
      </c>
      <c r="P40" s="259">
        <v>15275994</v>
      </c>
      <c r="Q40" s="259">
        <v>45443311</v>
      </c>
      <c r="R40" s="259">
        <v>19064855</v>
      </c>
      <c r="S40" s="259">
        <v>48476396</v>
      </c>
      <c r="T40" s="259">
        <v>42694616</v>
      </c>
      <c r="U40" s="259"/>
      <c r="V40" s="259">
        <v>42694616</v>
      </c>
      <c r="W40" s="259">
        <v>42694616</v>
      </c>
      <c r="X40" s="259">
        <v>357816</v>
      </c>
      <c r="Y40" s="259">
        <v>42336800</v>
      </c>
      <c r="Z40" s="260">
        <v>11832</v>
      </c>
      <c r="AA40" s="261">
        <v>357816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5362678</v>
      </c>
      <c r="D5" s="200">
        <f t="shared" si="0"/>
        <v>0</v>
      </c>
      <c r="E5" s="106">
        <f t="shared" si="0"/>
        <v>45285465</v>
      </c>
      <c r="F5" s="106">
        <f t="shared" si="0"/>
        <v>43442513</v>
      </c>
      <c r="G5" s="106">
        <f t="shared" si="0"/>
        <v>2940308</v>
      </c>
      <c r="H5" s="106">
        <f t="shared" si="0"/>
        <v>2940308</v>
      </c>
      <c r="I5" s="106">
        <f t="shared" si="0"/>
        <v>4008010</v>
      </c>
      <c r="J5" s="106">
        <f t="shared" si="0"/>
        <v>9888626</v>
      </c>
      <c r="K5" s="106">
        <f t="shared" si="0"/>
        <v>3255782</v>
      </c>
      <c r="L5" s="106">
        <f t="shared" si="0"/>
        <v>6510445</v>
      </c>
      <c r="M5" s="106">
        <f t="shared" si="0"/>
        <v>2640556</v>
      </c>
      <c r="N5" s="106">
        <f t="shared" si="0"/>
        <v>12406783</v>
      </c>
      <c r="O5" s="106">
        <f t="shared" si="0"/>
        <v>1189664</v>
      </c>
      <c r="P5" s="106">
        <f t="shared" si="0"/>
        <v>1888251</v>
      </c>
      <c r="Q5" s="106">
        <f t="shared" si="0"/>
        <v>3989974</v>
      </c>
      <c r="R5" s="106">
        <f t="shared" si="0"/>
        <v>7067889</v>
      </c>
      <c r="S5" s="106">
        <f t="shared" si="0"/>
        <v>182460</v>
      </c>
      <c r="T5" s="106">
        <f t="shared" si="0"/>
        <v>4570093</v>
      </c>
      <c r="U5" s="106">
        <f t="shared" si="0"/>
        <v>8492878</v>
      </c>
      <c r="V5" s="106">
        <f t="shared" si="0"/>
        <v>13245431</v>
      </c>
      <c r="W5" s="106">
        <f t="shared" si="0"/>
        <v>42608729</v>
      </c>
      <c r="X5" s="106">
        <f t="shared" si="0"/>
        <v>43442513</v>
      </c>
      <c r="Y5" s="106">
        <f t="shared" si="0"/>
        <v>-833784</v>
      </c>
      <c r="Z5" s="201">
        <f>+IF(X5&lt;&gt;0,+(Y5/X5)*100,0)</f>
        <v>-1.9192812349506576</v>
      </c>
      <c r="AA5" s="199">
        <f>SUM(AA11:AA18)</f>
        <v>43442513</v>
      </c>
    </row>
    <row r="6" spans="1:27" ht="12.75">
      <c r="A6" s="291" t="s">
        <v>206</v>
      </c>
      <c r="B6" s="142"/>
      <c r="C6" s="62"/>
      <c r="D6" s="156"/>
      <c r="E6" s="60"/>
      <c r="F6" s="60"/>
      <c r="G6" s="60">
        <v>910137</v>
      </c>
      <c r="H6" s="60">
        <v>910137</v>
      </c>
      <c r="I6" s="60">
        <v>2638622</v>
      </c>
      <c r="J6" s="60">
        <v>4458896</v>
      </c>
      <c r="K6" s="60">
        <v>2062773</v>
      </c>
      <c r="L6" s="60">
        <v>2603455</v>
      </c>
      <c r="M6" s="60">
        <v>1815410</v>
      </c>
      <c r="N6" s="60">
        <v>6481638</v>
      </c>
      <c r="O6" s="60">
        <v>849222</v>
      </c>
      <c r="P6" s="60">
        <v>1880162</v>
      </c>
      <c r="Q6" s="60">
        <v>1453878</v>
      </c>
      <c r="R6" s="60">
        <v>4183262</v>
      </c>
      <c r="S6" s="60"/>
      <c r="T6" s="60">
        <v>3647476</v>
      </c>
      <c r="U6" s="60">
        <v>2158411</v>
      </c>
      <c r="V6" s="60">
        <v>5805887</v>
      </c>
      <c r="W6" s="60">
        <v>20929683</v>
      </c>
      <c r="X6" s="60"/>
      <c r="Y6" s="60">
        <v>20929683</v>
      </c>
      <c r="Z6" s="140"/>
      <c r="AA6" s="155"/>
    </row>
    <row r="7" spans="1:27" ht="12.75">
      <c r="A7" s="291" t="s">
        <v>207</v>
      </c>
      <c r="B7" s="142"/>
      <c r="C7" s="62"/>
      <c r="D7" s="156"/>
      <c r="E7" s="60">
        <v>2909188</v>
      </c>
      <c r="F7" s="60">
        <v>3292913</v>
      </c>
      <c r="G7" s="60">
        <v>532456</v>
      </c>
      <c r="H7" s="60">
        <v>532456</v>
      </c>
      <c r="I7" s="60">
        <v>50369</v>
      </c>
      <c r="J7" s="60">
        <v>1115281</v>
      </c>
      <c r="K7" s="60"/>
      <c r="L7" s="60">
        <v>171838</v>
      </c>
      <c r="M7" s="60">
        <v>88900</v>
      </c>
      <c r="N7" s="60">
        <v>260738</v>
      </c>
      <c r="O7" s="60">
        <v>235401</v>
      </c>
      <c r="P7" s="60"/>
      <c r="Q7" s="60"/>
      <c r="R7" s="60">
        <v>235401</v>
      </c>
      <c r="S7" s="60"/>
      <c r="T7" s="60">
        <v>833172</v>
      </c>
      <c r="U7" s="60">
        <v>904982</v>
      </c>
      <c r="V7" s="60">
        <v>1738154</v>
      </c>
      <c r="W7" s="60">
        <v>3349574</v>
      </c>
      <c r="X7" s="60">
        <v>3292913</v>
      </c>
      <c r="Y7" s="60">
        <v>56661</v>
      </c>
      <c r="Z7" s="140">
        <v>1.72</v>
      </c>
      <c r="AA7" s="155">
        <v>3292913</v>
      </c>
    </row>
    <row r="8" spans="1:27" ht="12.75">
      <c r="A8" s="291" t="s">
        <v>208</v>
      </c>
      <c r="B8" s="142"/>
      <c r="C8" s="62"/>
      <c r="D8" s="156"/>
      <c r="E8" s="60"/>
      <c r="F8" s="60"/>
      <c r="G8" s="60">
        <v>722750</v>
      </c>
      <c r="H8" s="60">
        <v>722750</v>
      </c>
      <c r="I8" s="60">
        <v>691091</v>
      </c>
      <c r="J8" s="60">
        <v>2136591</v>
      </c>
      <c r="K8" s="60">
        <v>205468</v>
      </c>
      <c r="L8" s="60"/>
      <c r="M8" s="60"/>
      <c r="N8" s="60">
        <v>205468</v>
      </c>
      <c r="O8" s="60"/>
      <c r="P8" s="60"/>
      <c r="Q8" s="60"/>
      <c r="R8" s="60"/>
      <c r="S8" s="60">
        <v>-13043</v>
      </c>
      <c r="T8" s="60"/>
      <c r="U8" s="60"/>
      <c r="V8" s="60">
        <v>-13043</v>
      </c>
      <c r="W8" s="60">
        <v>2329016</v>
      </c>
      <c r="X8" s="60"/>
      <c r="Y8" s="60">
        <v>2329016</v>
      </c>
      <c r="Z8" s="140"/>
      <c r="AA8" s="155"/>
    </row>
    <row r="9" spans="1:27" ht="12.75">
      <c r="A9" s="291" t="s">
        <v>209</v>
      </c>
      <c r="B9" s="142"/>
      <c r="C9" s="62"/>
      <c r="D9" s="156"/>
      <c r="E9" s="60">
        <v>20100391</v>
      </c>
      <c r="F9" s="60">
        <v>20095391</v>
      </c>
      <c r="G9" s="60">
        <v>734698</v>
      </c>
      <c r="H9" s="60">
        <v>734698</v>
      </c>
      <c r="I9" s="60">
        <v>603893</v>
      </c>
      <c r="J9" s="60">
        <v>2073289</v>
      </c>
      <c r="K9" s="60">
        <v>958760</v>
      </c>
      <c r="L9" s="60">
        <v>3729138</v>
      </c>
      <c r="M9" s="60">
        <v>567003</v>
      </c>
      <c r="N9" s="60">
        <v>5254901</v>
      </c>
      <c r="O9" s="60"/>
      <c r="P9" s="60"/>
      <c r="Q9" s="60">
        <v>1491269</v>
      </c>
      <c r="R9" s="60">
        <v>1491269</v>
      </c>
      <c r="S9" s="60"/>
      <c r="T9" s="60"/>
      <c r="U9" s="60">
        <v>220276</v>
      </c>
      <c r="V9" s="60">
        <v>220276</v>
      </c>
      <c r="W9" s="60">
        <v>9039735</v>
      </c>
      <c r="X9" s="60">
        <v>20095391</v>
      </c>
      <c r="Y9" s="60">
        <v>-11055656</v>
      </c>
      <c r="Z9" s="140">
        <v>-55.02</v>
      </c>
      <c r="AA9" s="155">
        <v>20095391</v>
      </c>
    </row>
    <row r="10" spans="1:27" ht="12.75">
      <c r="A10" s="291" t="s">
        <v>210</v>
      </c>
      <c r="B10" s="142"/>
      <c r="C10" s="62"/>
      <c r="D10" s="156"/>
      <c r="E10" s="60">
        <v>9033209</v>
      </c>
      <c r="F10" s="60">
        <v>6963209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6963209</v>
      </c>
      <c r="Y10" s="60">
        <v>-6963209</v>
      </c>
      <c r="Z10" s="140">
        <v>-100</v>
      </c>
      <c r="AA10" s="155">
        <v>6963209</v>
      </c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32042788</v>
      </c>
      <c r="F11" s="295">
        <f t="shared" si="1"/>
        <v>30351513</v>
      </c>
      <c r="G11" s="295">
        <f t="shared" si="1"/>
        <v>2900041</v>
      </c>
      <c r="H11" s="295">
        <f t="shared" si="1"/>
        <v>2900041</v>
      </c>
      <c r="I11" s="295">
        <f t="shared" si="1"/>
        <v>3983975</v>
      </c>
      <c r="J11" s="295">
        <f t="shared" si="1"/>
        <v>9784057</v>
      </c>
      <c r="K11" s="295">
        <f t="shared" si="1"/>
        <v>3227001</v>
      </c>
      <c r="L11" s="295">
        <f t="shared" si="1"/>
        <v>6504431</v>
      </c>
      <c r="M11" s="295">
        <f t="shared" si="1"/>
        <v>2471313</v>
      </c>
      <c r="N11" s="295">
        <f t="shared" si="1"/>
        <v>12202745</v>
      </c>
      <c r="O11" s="295">
        <f t="shared" si="1"/>
        <v>1084623</v>
      </c>
      <c r="P11" s="295">
        <f t="shared" si="1"/>
        <v>1880162</v>
      </c>
      <c r="Q11" s="295">
        <f t="shared" si="1"/>
        <v>2945147</v>
      </c>
      <c r="R11" s="295">
        <f t="shared" si="1"/>
        <v>5909932</v>
      </c>
      <c r="S11" s="295">
        <f t="shared" si="1"/>
        <v>-13043</v>
      </c>
      <c r="T11" s="295">
        <f t="shared" si="1"/>
        <v>4480648</v>
      </c>
      <c r="U11" s="295">
        <f t="shared" si="1"/>
        <v>3283669</v>
      </c>
      <c r="V11" s="295">
        <f t="shared" si="1"/>
        <v>7751274</v>
      </c>
      <c r="W11" s="295">
        <f t="shared" si="1"/>
        <v>35648008</v>
      </c>
      <c r="X11" s="295">
        <f t="shared" si="1"/>
        <v>30351513</v>
      </c>
      <c r="Y11" s="295">
        <f t="shared" si="1"/>
        <v>5296495</v>
      </c>
      <c r="Z11" s="296">
        <f>+IF(X11&lt;&gt;0,+(Y11/X11)*100,0)</f>
        <v>17.450513916719736</v>
      </c>
      <c r="AA11" s="297">
        <f>SUM(AA6:AA10)</f>
        <v>30351513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v>1695652</v>
      </c>
      <c r="V12" s="60">
        <v>1695652</v>
      </c>
      <c r="W12" s="60">
        <v>1695652</v>
      </c>
      <c r="X12" s="60"/>
      <c r="Y12" s="60">
        <v>1695652</v>
      </c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5187478</v>
      </c>
      <c r="D15" s="156"/>
      <c r="E15" s="60">
        <v>13242677</v>
      </c>
      <c r="F15" s="60">
        <v>13091000</v>
      </c>
      <c r="G15" s="60">
        <v>40267</v>
      </c>
      <c r="H15" s="60">
        <v>40267</v>
      </c>
      <c r="I15" s="60">
        <v>24035</v>
      </c>
      <c r="J15" s="60">
        <v>104569</v>
      </c>
      <c r="K15" s="60">
        <v>28781</v>
      </c>
      <c r="L15" s="60">
        <v>6014</v>
      </c>
      <c r="M15" s="60">
        <v>169243</v>
      </c>
      <c r="N15" s="60">
        <v>204038</v>
      </c>
      <c r="O15" s="60">
        <v>105041</v>
      </c>
      <c r="P15" s="60">
        <v>8089</v>
      </c>
      <c r="Q15" s="60">
        <v>1044827</v>
      </c>
      <c r="R15" s="60">
        <v>1157957</v>
      </c>
      <c r="S15" s="60">
        <v>195503</v>
      </c>
      <c r="T15" s="60">
        <v>89445</v>
      </c>
      <c r="U15" s="60">
        <v>3513557</v>
      </c>
      <c r="V15" s="60">
        <v>3798505</v>
      </c>
      <c r="W15" s="60">
        <v>5265069</v>
      </c>
      <c r="X15" s="60">
        <v>13091000</v>
      </c>
      <c r="Y15" s="60">
        <v>-7825931</v>
      </c>
      <c r="Z15" s="140">
        <v>-59.78</v>
      </c>
      <c r="AA15" s="155">
        <v>13091000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175200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81100854</v>
      </c>
      <c r="D20" s="154">
        <f t="shared" si="2"/>
        <v>0</v>
      </c>
      <c r="E20" s="100">
        <f t="shared" si="2"/>
        <v>20997935</v>
      </c>
      <c r="F20" s="100">
        <f t="shared" si="2"/>
        <v>23575102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3314860</v>
      </c>
      <c r="L20" s="100">
        <f t="shared" si="2"/>
        <v>2204908</v>
      </c>
      <c r="M20" s="100">
        <f t="shared" si="2"/>
        <v>501492</v>
      </c>
      <c r="N20" s="100">
        <f t="shared" si="2"/>
        <v>6021260</v>
      </c>
      <c r="O20" s="100">
        <f t="shared" si="2"/>
        <v>0</v>
      </c>
      <c r="P20" s="100">
        <f t="shared" si="2"/>
        <v>0</v>
      </c>
      <c r="Q20" s="100">
        <f t="shared" si="2"/>
        <v>1498034</v>
      </c>
      <c r="R20" s="100">
        <f t="shared" si="2"/>
        <v>1498034</v>
      </c>
      <c r="S20" s="100">
        <f t="shared" si="2"/>
        <v>0</v>
      </c>
      <c r="T20" s="100">
        <f t="shared" si="2"/>
        <v>1385751</v>
      </c>
      <c r="U20" s="100">
        <f t="shared" si="2"/>
        <v>15654956</v>
      </c>
      <c r="V20" s="100">
        <f t="shared" si="2"/>
        <v>17040707</v>
      </c>
      <c r="W20" s="100">
        <f t="shared" si="2"/>
        <v>24560001</v>
      </c>
      <c r="X20" s="100">
        <f t="shared" si="2"/>
        <v>23575102</v>
      </c>
      <c r="Y20" s="100">
        <f t="shared" si="2"/>
        <v>984899</v>
      </c>
      <c r="Z20" s="137">
        <f>+IF(X20&lt;&gt;0,+(Y20/X20)*100,0)</f>
        <v>4.177708329745509</v>
      </c>
      <c r="AA20" s="153">
        <f>SUM(AA26:AA33)</f>
        <v>23575102</v>
      </c>
    </row>
    <row r="21" spans="1:27" ht="12.75">
      <c r="A21" s="291" t="s">
        <v>206</v>
      </c>
      <c r="B21" s="142"/>
      <c r="C21" s="62">
        <v>36148208</v>
      </c>
      <c r="D21" s="156"/>
      <c r="E21" s="60">
        <v>14777935</v>
      </c>
      <c r="F21" s="60">
        <v>16995078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16995078</v>
      </c>
      <c r="Y21" s="60">
        <v>-16995078</v>
      </c>
      <c r="Z21" s="140">
        <v>-100</v>
      </c>
      <c r="AA21" s="155">
        <v>16995078</v>
      </c>
    </row>
    <row r="22" spans="1:27" ht="12.75">
      <c r="A22" s="291" t="s">
        <v>207</v>
      </c>
      <c r="B22" s="142"/>
      <c r="C22" s="62">
        <v>4012543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>
        <v>23316686</v>
      </c>
      <c r="D23" s="156"/>
      <c r="E23" s="60">
        <v>3520000</v>
      </c>
      <c r="F23" s="60">
        <v>3880024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3880024</v>
      </c>
      <c r="Y23" s="60">
        <v>-3880024</v>
      </c>
      <c r="Z23" s="140">
        <v>-100</v>
      </c>
      <c r="AA23" s="155">
        <v>3880024</v>
      </c>
    </row>
    <row r="24" spans="1:27" ht="12.75">
      <c r="A24" s="291" t="s">
        <v>209</v>
      </c>
      <c r="B24" s="142"/>
      <c r="C24" s="62">
        <v>14173974</v>
      </c>
      <c r="D24" s="156"/>
      <c r="E24" s="60"/>
      <c r="F24" s="60"/>
      <c r="G24" s="60"/>
      <c r="H24" s="60"/>
      <c r="I24" s="60"/>
      <c r="J24" s="60"/>
      <c r="K24" s="60">
        <v>3314860</v>
      </c>
      <c r="L24" s="60">
        <v>2204908</v>
      </c>
      <c r="M24" s="60">
        <v>501492</v>
      </c>
      <c r="N24" s="60">
        <v>6021260</v>
      </c>
      <c r="O24" s="60"/>
      <c r="P24" s="60"/>
      <c r="Q24" s="60">
        <v>1498034</v>
      </c>
      <c r="R24" s="60">
        <v>1498034</v>
      </c>
      <c r="S24" s="60"/>
      <c r="T24" s="60">
        <v>1385751</v>
      </c>
      <c r="U24" s="60">
        <v>14249144</v>
      </c>
      <c r="V24" s="60">
        <v>15634895</v>
      </c>
      <c r="W24" s="60">
        <v>23154189</v>
      </c>
      <c r="X24" s="60"/>
      <c r="Y24" s="60">
        <v>23154189</v>
      </c>
      <c r="Z24" s="140"/>
      <c r="AA24" s="155"/>
    </row>
    <row r="25" spans="1:27" ht="12.75">
      <c r="A25" s="291" t="s">
        <v>210</v>
      </c>
      <c r="B25" s="142"/>
      <c r="C25" s="62">
        <v>845316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78496727</v>
      </c>
      <c r="D26" s="294">
        <f t="shared" si="3"/>
        <v>0</v>
      </c>
      <c r="E26" s="295">
        <f t="shared" si="3"/>
        <v>18297935</v>
      </c>
      <c r="F26" s="295">
        <f t="shared" si="3"/>
        <v>20875102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3314860</v>
      </c>
      <c r="L26" s="295">
        <f t="shared" si="3"/>
        <v>2204908</v>
      </c>
      <c r="M26" s="295">
        <f t="shared" si="3"/>
        <v>501492</v>
      </c>
      <c r="N26" s="295">
        <f t="shared" si="3"/>
        <v>6021260</v>
      </c>
      <c r="O26" s="295">
        <f t="shared" si="3"/>
        <v>0</v>
      </c>
      <c r="P26" s="295">
        <f t="shared" si="3"/>
        <v>0</v>
      </c>
      <c r="Q26" s="295">
        <f t="shared" si="3"/>
        <v>1498034</v>
      </c>
      <c r="R26" s="295">
        <f t="shared" si="3"/>
        <v>1498034</v>
      </c>
      <c r="S26" s="295">
        <f t="shared" si="3"/>
        <v>0</v>
      </c>
      <c r="T26" s="295">
        <f t="shared" si="3"/>
        <v>1385751</v>
      </c>
      <c r="U26" s="295">
        <f t="shared" si="3"/>
        <v>14249144</v>
      </c>
      <c r="V26" s="295">
        <f t="shared" si="3"/>
        <v>15634895</v>
      </c>
      <c r="W26" s="295">
        <f t="shared" si="3"/>
        <v>23154189</v>
      </c>
      <c r="X26" s="295">
        <f t="shared" si="3"/>
        <v>20875102</v>
      </c>
      <c r="Y26" s="295">
        <f t="shared" si="3"/>
        <v>2279087</v>
      </c>
      <c r="Z26" s="296">
        <f>+IF(X26&lt;&gt;0,+(Y26/X26)*100,0)</f>
        <v>10.917728689421494</v>
      </c>
      <c r="AA26" s="297">
        <f>SUM(AA21:AA25)</f>
        <v>20875102</v>
      </c>
    </row>
    <row r="27" spans="1:27" ht="12.75">
      <c r="A27" s="298" t="s">
        <v>212</v>
      </c>
      <c r="B27" s="147"/>
      <c r="C27" s="62">
        <v>2604127</v>
      </c>
      <c r="D27" s="156"/>
      <c r="E27" s="60">
        <v>2700000</v>
      </c>
      <c r="F27" s="60">
        <v>2700000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2700000</v>
      </c>
      <c r="Y27" s="60">
        <v>-2700000</v>
      </c>
      <c r="Z27" s="140">
        <v>-100</v>
      </c>
      <c r="AA27" s="155">
        <v>2700000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>
        <v>1405812</v>
      </c>
      <c r="V30" s="60">
        <v>1405812</v>
      </c>
      <c r="W30" s="60">
        <v>1405812</v>
      </c>
      <c r="X30" s="60"/>
      <c r="Y30" s="60">
        <v>1405812</v>
      </c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36148208</v>
      </c>
      <c r="D36" s="156">
        <f t="shared" si="4"/>
        <v>0</v>
      </c>
      <c r="E36" s="60">
        <f t="shared" si="4"/>
        <v>14777935</v>
      </c>
      <c r="F36" s="60">
        <f t="shared" si="4"/>
        <v>16995078</v>
      </c>
      <c r="G36" s="60">
        <f t="shared" si="4"/>
        <v>910137</v>
      </c>
      <c r="H36" s="60">
        <f t="shared" si="4"/>
        <v>910137</v>
      </c>
      <c r="I36" s="60">
        <f t="shared" si="4"/>
        <v>2638622</v>
      </c>
      <c r="J36" s="60">
        <f t="shared" si="4"/>
        <v>4458896</v>
      </c>
      <c r="K36" s="60">
        <f t="shared" si="4"/>
        <v>2062773</v>
      </c>
      <c r="L36" s="60">
        <f t="shared" si="4"/>
        <v>2603455</v>
      </c>
      <c r="M36" s="60">
        <f t="shared" si="4"/>
        <v>1815410</v>
      </c>
      <c r="N36" s="60">
        <f t="shared" si="4"/>
        <v>6481638</v>
      </c>
      <c r="O36" s="60">
        <f t="shared" si="4"/>
        <v>849222</v>
      </c>
      <c r="P36" s="60">
        <f t="shared" si="4"/>
        <v>1880162</v>
      </c>
      <c r="Q36" s="60">
        <f t="shared" si="4"/>
        <v>1453878</v>
      </c>
      <c r="R36" s="60">
        <f t="shared" si="4"/>
        <v>4183262</v>
      </c>
      <c r="S36" s="60">
        <f t="shared" si="4"/>
        <v>0</v>
      </c>
      <c r="T36" s="60">
        <f t="shared" si="4"/>
        <v>3647476</v>
      </c>
      <c r="U36" s="60">
        <f t="shared" si="4"/>
        <v>2158411</v>
      </c>
      <c r="V36" s="60">
        <f t="shared" si="4"/>
        <v>5805887</v>
      </c>
      <c r="W36" s="60">
        <f t="shared" si="4"/>
        <v>20929683</v>
      </c>
      <c r="X36" s="60">
        <f t="shared" si="4"/>
        <v>16995078</v>
      </c>
      <c r="Y36" s="60">
        <f t="shared" si="4"/>
        <v>3934605</v>
      </c>
      <c r="Z36" s="140">
        <f aca="true" t="shared" si="5" ref="Z36:Z49">+IF(X36&lt;&gt;0,+(Y36/X36)*100,0)</f>
        <v>23.15143831643491</v>
      </c>
      <c r="AA36" s="155">
        <f>AA6+AA21</f>
        <v>16995078</v>
      </c>
    </row>
    <row r="37" spans="1:27" ht="12.75">
      <c r="A37" s="291" t="s">
        <v>207</v>
      </c>
      <c r="B37" s="142"/>
      <c r="C37" s="62">
        <f t="shared" si="4"/>
        <v>4012543</v>
      </c>
      <c r="D37" s="156">
        <f t="shared" si="4"/>
        <v>0</v>
      </c>
      <c r="E37" s="60">
        <f t="shared" si="4"/>
        <v>2909188</v>
      </c>
      <c r="F37" s="60">
        <f t="shared" si="4"/>
        <v>3292913</v>
      </c>
      <c r="G37" s="60">
        <f t="shared" si="4"/>
        <v>532456</v>
      </c>
      <c r="H37" s="60">
        <f t="shared" si="4"/>
        <v>532456</v>
      </c>
      <c r="I37" s="60">
        <f t="shared" si="4"/>
        <v>50369</v>
      </c>
      <c r="J37" s="60">
        <f t="shared" si="4"/>
        <v>1115281</v>
      </c>
      <c r="K37" s="60">
        <f t="shared" si="4"/>
        <v>0</v>
      </c>
      <c r="L37" s="60">
        <f t="shared" si="4"/>
        <v>171838</v>
      </c>
      <c r="M37" s="60">
        <f t="shared" si="4"/>
        <v>88900</v>
      </c>
      <c r="N37" s="60">
        <f t="shared" si="4"/>
        <v>260738</v>
      </c>
      <c r="O37" s="60">
        <f t="shared" si="4"/>
        <v>235401</v>
      </c>
      <c r="P37" s="60">
        <f t="shared" si="4"/>
        <v>0</v>
      </c>
      <c r="Q37" s="60">
        <f t="shared" si="4"/>
        <v>0</v>
      </c>
      <c r="R37" s="60">
        <f t="shared" si="4"/>
        <v>235401</v>
      </c>
      <c r="S37" s="60">
        <f t="shared" si="4"/>
        <v>0</v>
      </c>
      <c r="T37" s="60">
        <f t="shared" si="4"/>
        <v>833172</v>
      </c>
      <c r="U37" s="60">
        <f t="shared" si="4"/>
        <v>904982</v>
      </c>
      <c r="V37" s="60">
        <f t="shared" si="4"/>
        <v>1738154</v>
      </c>
      <c r="W37" s="60">
        <f t="shared" si="4"/>
        <v>3349574</v>
      </c>
      <c r="X37" s="60">
        <f t="shared" si="4"/>
        <v>3292913</v>
      </c>
      <c r="Y37" s="60">
        <f t="shared" si="4"/>
        <v>56661</v>
      </c>
      <c r="Z37" s="140">
        <f t="shared" si="5"/>
        <v>1.7206953235630582</v>
      </c>
      <c r="AA37" s="155">
        <f>AA7+AA22</f>
        <v>3292913</v>
      </c>
    </row>
    <row r="38" spans="1:27" ht="12.75">
      <c r="A38" s="291" t="s">
        <v>208</v>
      </c>
      <c r="B38" s="142"/>
      <c r="C38" s="62">
        <f t="shared" si="4"/>
        <v>23316686</v>
      </c>
      <c r="D38" s="156">
        <f t="shared" si="4"/>
        <v>0</v>
      </c>
      <c r="E38" s="60">
        <f t="shared" si="4"/>
        <v>3520000</v>
      </c>
      <c r="F38" s="60">
        <f t="shared" si="4"/>
        <v>3880024</v>
      </c>
      <c r="G38" s="60">
        <f t="shared" si="4"/>
        <v>722750</v>
      </c>
      <c r="H38" s="60">
        <f t="shared" si="4"/>
        <v>722750</v>
      </c>
      <c r="I38" s="60">
        <f t="shared" si="4"/>
        <v>691091</v>
      </c>
      <c r="J38" s="60">
        <f t="shared" si="4"/>
        <v>2136591</v>
      </c>
      <c r="K38" s="60">
        <f t="shared" si="4"/>
        <v>205468</v>
      </c>
      <c r="L38" s="60">
        <f t="shared" si="4"/>
        <v>0</v>
      </c>
      <c r="M38" s="60">
        <f t="shared" si="4"/>
        <v>0</v>
      </c>
      <c r="N38" s="60">
        <f t="shared" si="4"/>
        <v>205468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-13043</v>
      </c>
      <c r="T38" s="60">
        <f t="shared" si="4"/>
        <v>0</v>
      </c>
      <c r="U38" s="60">
        <f t="shared" si="4"/>
        <v>0</v>
      </c>
      <c r="V38" s="60">
        <f t="shared" si="4"/>
        <v>-13043</v>
      </c>
      <c r="W38" s="60">
        <f t="shared" si="4"/>
        <v>2329016</v>
      </c>
      <c r="X38" s="60">
        <f t="shared" si="4"/>
        <v>3880024</v>
      </c>
      <c r="Y38" s="60">
        <f t="shared" si="4"/>
        <v>-1551008</v>
      </c>
      <c r="Z38" s="140">
        <f t="shared" si="5"/>
        <v>-39.97418572668623</v>
      </c>
      <c r="AA38" s="155">
        <f>AA8+AA23</f>
        <v>3880024</v>
      </c>
    </row>
    <row r="39" spans="1:27" ht="12.75">
      <c r="A39" s="291" t="s">
        <v>209</v>
      </c>
      <c r="B39" s="142"/>
      <c r="C39" s="62">
        <f t="shared" si="4"/>
        <v>14173974</v>
      </c>
      <c r="D39" s="156">
        <f t="shared" si="4"/>
        <v>0</v>
      </c>
      <c r="E39" s="60">
        <f t="shared" si="4"/>
        <v>20100391</v>
      </c>
      <c r="F39" s="60">
        <f t="shared" si="4"/>
        <v>20095391</v>
      </c>
      <c r="G39" s="60">
        <f t="shared" si="4"/>
        <v>734698</v>
      </c>
      <c r="H39" s="60">
        <f t="shared" si="4"/>
        <v>734698</v>
      </c>
      <c r="I39" s="60">
        <f t="shared" si="4"/>
        <v>603893</v>
      </c>
      <c r="J39" s="60">
        <f t="shared" si="4"/>
        <v>2073289</v>
      </c>
      <c r="K39" s="60">
        <f t="shared" si="4"/>
        <v>4273620</v>
      </c>
      <c r="L39" s="60">
        <f t="shared" si="4"/>
        <v>5934046</v>
      </c>
      <c r="M39" s="60">
        <f t="shared" si="4"/>
        <v>1068495</v>
      </c>
      <c r="N39" s="60">
        <f t="shared" si="4"/>
        <v>11276161</v>
      </c>
      <c r="O39" s="60">
        <f t="shared" si="4"/>
        <v>0</v>
      </c>
      <c r="P39" s="60">
        <f t="shared" si="4"/>
        <v>0</v>
      </c>
      <c r="Q39" s="60">
        <f t="shared" si="4"/>
        <v>2989303</v>
      </c>
      <c r="R39" s="60">
        <f t="shared" si="4"/>
        <v>2989303</v>
      </c>
      <c r="S39" s="60">
        <f t="shared" si="4"/>
        <v>0</v>
      </c>
      <c r="T39" s="60">
        <f t="shared" si="4"/>
        <v>1385751</v>
      </c>
      <c r="U39" s="60">
        <f t="shared" si="4"/>
        <v>14469420</v>
      </c>
      <c r="V39" s="60">
        <f t="shared" si="4"/>
        <v>15855171</v>
      </c>
      <c r="W39" s="60">
        <f t="shared" si="4"/>
        <v>32193924</v>
      </c>
      <c r="X39" s="60">
        <f t="shared" si="4"/>
        <v>20095391</v>
      </c>
      <c r="Y39" s="60">
        <f t="shared" si="4"/>
        <v>12098533</v>
      </c>
      <c r="Z39" s="140">
        <f t="shared" si="5"/>
        <v>60.205511801188635</v>
      </c>
      <c r="AA39" s="155">
        <f>AA9+AA24</f>
        <v>20095391</v>
      </c>
    </row>
    <row r="40" spans="1:27" ht="12.75">
      <c r="A40" s="291" t="s">
        <v>210</v>
      </c>
      <c r="B40" s="142"/>
      <c r="C40" s="62">
        <f t="shared" si="4"/>
        <v>845316</v>
      </c>
      <c r="D40" s="156">
        <f t="shared" si="4"/>
        <v>0</v>
      </c>
      <c r="E40" s="60">
        <f t="shared" si="4"/>
        <v>9033209</v>
      </c>
      <c r="F40" s="60">
        <f t="shared" si="4"/>
        <v>6963209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6963209</v>
      </c>
      <c r="Y40" s="60">
        <f t="shared" si="4"/>
        <v>-6963209</v>
      </c>
      <c r="Z40" s="140">
        <f t="shared" si="5"/>
        <v>-100</v>
      </c>
      <c r="AA40" s="155">
        <f>AA10+AA25</f>
        <v>6963209</v>
      </c>
    </row>
    <row r="41" spans="1:27" ht="12.75">
      <c r="A41" s="292" t="s">
        <v>211</v>
      </c>
      <c r="B41" s="142"/>
      <c r="C41" s="293">
        <f aca="true" t="shared" si="6" ref="C41:Y41">SUM(C36:C40)</f>
        <v>78496727</v>
      </c>
      <c r="D41" s="294">
        <f t="shared" si="6"/>
        <v>0</v>
      </c>
      <c r="E41" s="295">
        <f t="shared" si="6"/>
        <v>50340723</v>
      </c>
      <c r="F41" s="295">
        <f t="shared" si="6"/>
        <v>51226615</v>
      </c>
      <c r="G41" s="295">
        <f t="shared" si="6"/>
        <v>2900041</v>
      </c>
      <c r="H41" s="295">
        <f t="shared" si="6"/>
        <v>2900041</v>
      </c>
      <c r="I41" s="295">
        <f t="shared" si="6"/>
        <v>3983975</v>
      </c>
      <c r="J41" s="295">
        <f t="shared" si="6"/>
        <v>9784057</v>
      </c>
      <c r="K41" s="295">
        <f t="shared" si="6"/>
        <v>6541861</v>
      </c>
      <c r="L41" s="295">
        <f t="shared" si="6"/>
        <v>8709339</v>
      </c>
      <c r="M41" s="295">
        <f t="shared" si="6"/>
        <v>2972805</v>
      </c>
      <c r="N41" s="295">
        <f t="shared" si="6"/>
        <v>18224005</v>
      </c>
      <c r="O41" s="295">
        <f t="shared" si="6"/>
        <v>1084623</v>
      </c>
      <c r="P41" s="295">
        <f t="shared" si="6"/>
        <v>1880162</v>
      </c>
      <c r="Q41" s="295">
        <f t="shared" si="6"/>
        <v>4443181</v>
      </c>
      <c r="R41" s="295">
        <f t="shared" si="6"/>
        <v>7407966</v>
      </c>
      <c r="S41" s="295">
        <f t="shared" si="6"/>
        <v>-13043</v>
      </c>
      <c r="T41" s="295">
        <f t="shared" si="6"/>
        <v>5866399</v>
      </c>
      <c r="U41" s="295">
        <f t="shared" si="6"/>
        <v>17532813</v>
      </c>
      <c r="V41" s="295">
        <f t="shared" si="6"/>
        <v>23386169</v>
      </c>
      <c r="W41" s="295">
        <f t="shared" si="6"/>
        <v>58802197</v>
      </c>
      <c r="X41" s="295">
        <f t="shared" si="6"/>
        <v>51226615</v>
      </c>
      <c r="Y41" s="295">
        <f t="shared" si="6"/>
        <v>7575582</v>
      </c>
      <c r="Z41" s="296">
        <f t="shared" si="5"/>
        <v>14.788371240223466</v>
      </c>
      <c r="AA41" s="297">
        <f>SUM(AA36:AA40)</f>
        <v>51226615</v>
      </c>
    </row>
    <row r="42" spans="1:27" ht="12.75">
      <c r="A42" s="298" t="s">
        <v>212</v>
      </c>
      <c r="B42" s="136"/>
      <c r="C42" s="95">
        <f aca="true" t="shared" si="7" ref="C42:Y48">C12+C27</f>
        <v>2604127</v>
      </c>
      <c r="D42" s="129">
        <f t="shared" si="7"/>
        <v>0</v>
      </c>
      <c r="E42" s="54">
        <f t="shared" si="7"/>
        <v>2700000</v>
      </c>
      <c r="F42" s="54">
        <f t="shared" si="7"/>
        <v>2700000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1695652</v>
      </c>
      <c r="V42" s="54">
        <f t="shared" si="7"/>
        <v>1695652</v>
      </c>
      <c r="W42" s="54">
        <f t="shared" si="7"/>
        <v>1695652</v>
      </c>
      <c r="X42" s="54">
        <f t="shared" si="7"/>
        <v>2700000</v>
      </c>
      <c r="Y42" s="54">
        <f t="shared" si="7"/>
        <v>-1004348</v>
      </c>
      <c r="Z42" s="184">
        <f t="shared" si="5"/>
        <v>-37.19807407407407</v>
      </c>
      <c r="AA42" s="130">
        <f aca="true" t="shared" si="8" ref="AA42:AA48">AA12+AA27</f>
        <v>2700000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5187478</v>
      </c>
      <c r="D45" s="129">
        <f t="shared" si="7"/>
        <v>0</v>
      </c>
      <c r="E45" s="54">
        <f t="shared" si="7"/>
        <v>13242677</v>
      </c>
      <c r="F45" s="54">
        <f t="shared" si="7"/>
        <v>13091000</v>
      </c>
      <c r="G45" s="54">
        <f t="shared" si="7"/>
        <v>40267</v>
      </c>
      <c r="H45" s="54">
        <f t="shared" si="7"/>
        <v>40267</v>
      </c>
      <c r="I45" s="54">
        <f t="shared" si="7"/>
        <v>24035</v>
      </c>
      <c r="J45" s="54">
        <f t="shared" si="7"/>
        <v>104569</v>
      </c>
      <c r="K45" s="54">
        <f t="shared" si="7"/>
        <v>28781</v>
      </c>
      <c r="L45" s="54">
        <f t="shared" si="7"/>
        <v>6014</v>
      </c>
      <c r="M45" s="54">
        <f t="shared" si="7"/>
        <v>169243</v>
      </c>
      <c r="N45" s="54">
        <f t="shared" si="7"/>
        <v>204038</v>
      </c>
      <c r="O45" s="54">
        <f t="shared" si="7"/>
        <v>105041</v>
      </c>
      <c r="P45" s="54">
        <f t="shared" si="7"/>
        <v>8089</v>
      </c>
      <c r="Q45" s="54">
        <f t="shared" si="7"/>
        <v>1044827</v>
      </c>
      <c r="R45" s="54">
        <f t="shared" si="7"/>
        <v>1157957</v>
      </c>
      <c r="S45" s="54">
        <f t="shared" si="7"/>
        <v>195503</v>
      </c>
      <c r="T45" s="54">
        <f t="shared" si="7"/>
        <v>89445</v>
      </c>
      <c r="U45" s="54">
        <f t="shared" si="7"/>
        <v>4919369</v>
      </c>
      <c r="V45" s="54">
        <f t="shared" si="7"/>
        <v>5204317</v>
      </c>
      <c r="W45" s="54">
        <f t="shared" si="7"/>
        <v>6670881</v>
      </c>
      <c r="X45" s="54">
        <f t="shared" si="7"/>
        <v>13091000</v>
      </c>
      <c r="Y45" s="54">
        <f t="shared" si="7"/>
        <v>-6420119</v>
      </c>
      <c r="Z45" s="184">
        <f t="shared" si="5"/>
        <v>-49.0422351233672</v>
      </c>
      <c r="AA45" s="130">
        <f t="shared" si="8"/>
        <v>13091000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175200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86463532</v>
      </c>
      <c r="D49" s="218">
        <f t="shared" si="9"/>
        <v>0</v>
      </c>
      <c r="E49" s="220">
        <f t="shared" si="9"/>
        <v>66283400</v>
      </c>
      <c r="F49" s="220">
        <f t="shared" si="9"/>
        <v>67017615</v>
      </c>
      <c r="G49" s="220">
        <f t="shared" si="9"/>
        <v>2940308</v>
      </c>
      <c r="H49" s="220">
        <f t="shared" si="9"/>
        <v>2940308</v>
      </c>
      <c r="I49" s="220">
        <f t="shared" si="9"/>
        <v>4008010</v>
      </c>
      <c r="J49" s="220">
        <f t="shared" si="9"/>
        <v>9888626</v>
      </c>
      <c r="K49" s="220">
        <f t="shared" si="9"/>
        <v>6570642</v>
      </c>
      <c r="L49" s="220">
        <f t="shared" si="9"/>
        <v>8715353</v>
      </c>
      <c r="M49" s="220">
        <f t="shared" si="9"/>
        <v>3142048</v>
      </c>
      <c r="N49" s="220">
        <f t="shared" si="9"/>
        <v>18428043</v>
      </c>
      <c r="O49" s="220">
        <f t="shared" si="9"/>
        <v>1189664</v>
      </c>
      <c r="P49" s="220">
        <f t="shared" si="9"/>
        <v>1888251</v>
      </c>
      <c r="Q49" s="220">
        <f t="shared" si="9"/>
        <v>5488008</v>
      </c>
      <c r="R49" s="220">
        <f t="shared" si="9"/>
        <v>8565923</v>
      </c>
      <c r="S49" s="220">
        <f t="shared" si="9"/>
        <v>182460</v>
      </c>
      <c r="T49" s="220">
        <f t="shared" si="9"/>
        <v>5955844</v>
      </c>
      <c r="U49" s="220">
        <f t="shared" si="9"/>
        <v>24147834</v>
      </c>
      <c r="V49" s="220">
        <f t="shared" si="9"/>
        <v>30286138</v>
      </c>
      <c r="W49" s="220">
        <f t="shared" si="9"/>
        <v>67168730</v>
      </c>
      <c r="X49" s="220">
        <f t="shared" si="9"/>
        <v>67017615</v>
      </c>
      <c r="Y49" s="220">
        <f t="shared" si="9"/>
        <v>151115</v>
      </c>
      <c r="Z49" s="221">
        <f t="shared" si="5"/>
        <v>0.2254854936273098</v>
      </c>
      <c r="AA49" s="222">
        <f>SUM(AA41:AA48)</f>
        <v>67017615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76488118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>
        <v>11314000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>
        <v>15896384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9242246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>
        <v>15930765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457000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52840395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>
        <v>6816723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16831000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811059</v>
      </c>
      <c r="H68" s="60">
        <v>1446207</v>
      </c>
      <c r="I68" s="60">
        <v>2057573</v>
      </c>
      <c r="J68" s="60">
        <v>4314839</v>
      </c>
      <c r="K68" s="60">
        <v>20546071</v>
      </c>
      <c r="L68" s="60">
        <v>7235757</v>
      </c>
      <c r="M68" s="60"/>
      <c r="N68" s="60">
        <v>27781828</v>
      </c>
      <c r="O68" s="60">
        <v>2389150</v>
      </c>
      <c r="P68" s="60">
        <v>3353769</v>
      </c>
      <c r="Q68" s="60"/>
      <c r="R68" s="60">
        <v>5742919</v>
      </c>
      <c r="S68" s="60">
        <v>1775667</v>
      </c>
      <c r="T68" s="60">
        <v>1899501</v>
      </c>
      <c r="U68" s="60">
        <v>1596317</v>
      </c>
      <c r="V68" s="60">
        <v>5271485</v>
      </c>
      <c r="W68" s="60">
        <v>43111071</v>
      </c>
      <c r="X68" s="60"/>
      <c r="Y68" s="60">
        <v>43111071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811059</v>
      </c>
      <c r="H69" s="220">
        <f t="shared" si="12"/>
        <v>1446207</v>
      </c>
      <c r="I69" s="220">
        <f t="shared" si="12"/>
        <v>2057573</v>
      </c>
      <c r="J69" s="220">
        <f t="shared" si="12"/>
        <v>4314839</v>
      </c>
      <c r="K69" s="220">
        <f t="shared" si="12"/>
        <v>20546071</v>
      </c>
      <c r="L69" s="220">
        <f t="shared" si="12"/>
        <v>7235757</v>
      </c>
      <c r="M69" s="220">
        <f t="shared" si="12"/>
        <v>0</v>
      </c>
      <c r="N69" s="220">
        <f t="shared" si="12"/>
        <v>27781828</v>
      </c>
      <c r="O69" s="220">
        <f t="shared" si="12"/>
        <v>2389150</v>
      </c>
      <c r="P69" s="220">
        <f t="shared" si="12"/>
        <v>3353769</v>
      </c>
      <c r="Q69" s="220">
        <f t="shared" si="12"/>
        <v>0</v>
      </c>
      <c r="R69" s="220">
        <f t="shared" si="12"/>
        <v>5742919</v>
      </c>
      <c r="S69" s="220">
        <f t="shared" si="12"/>
        <v>1775667</v>
      </c>
      <c r="T69" s="220">
        <f t="shared" si="12"/>
        <v>1899501</v>
      </c>
      <c r="U69" s="220">
        <f t="shared" si="12"/>
        <v>1596317</v>
      </c>
      <c r="V69" s="220">
        <f t="shared" si="12"/>
        <v>5271485</v>
      </c>
      <c r="W69" s="220">
        <f t="shared" si="12"/>
        <v>43111071</v>
      </c>
      <c r="X69" s="220">
        <f t="shared" si="12"/>
        <v>0</v>
      </c>
      <c r="Y69" s="220">
        <f t="shared" si="12"/>
        <v>43111071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32042788</v>
      </c>
      <c r="F5" s="358">
        <f t="shared" si="0"/>
        <v>30351513</v>
      </c>
      <c r="G5" s="358">
        <f t="shared" si="0"/>
        <v>2900041</v>
      </c>
      <c r="H5" s="356">
        <f t="shared" si="0"/>
        <v>2900041</v>
      </c>
      <c r="I5" s="356">
        <f t="shared" si="0"/>
        <v>3983975</v>
      </c>
      <c r="J5" s="358">
        <f t="shared" si="0"/>
        <v>9784057</v>
      </c>
      <c r="K5" s="358">
        <f t="shared" si="0"/>
        <v>3227001</v>
      </c>
      <c r="L5" s="356">
        <f t="shared" si="0"/>
        <v>6504431</v>
      </c>
      <c r="M5" s="356">
        <f t="shared" si="0"/>
        <v>2471313</v>
      </c>
      <c r="N5" s="358">
        <f t="shared" si="0"/>
        <v>12202745</v>
      </c>
      <c r="O5" s="358">
        <f t="shared" si="0"/>
        <v>1084623</v>
      </c>
      <c r="P5" s="356">
        <f t="shared" si="0"/>
        <v>1880162</v>
      </c>
      <c r="Q5" s="356">
        <f t="shared" si="0"/>
        <v>2945147</v>
      </c>
      <c r="R5" s="358">
        <f t="shared" si="0"/>
        <v>5909932</v>
      </c>
      <c r="S5" s="358">
        <f t="shared" si="0"/>
        <v>-13043</v>
      </c>
      <c r="T5" s="356">
        <f t="shared" si="0"/>
        <v>4480648</v>
      </c>
      <c r="U5" s="356">
        <f t="shared" si="0"/>
        <v>3283669</v>
      </c>
      <c r="V5" s="358">
        <f t="shared" si="0"/>
        <v>7751274</v>
      </c>
      <c r="W5" s="358">
        <f t="shared" si="0"/>
        <v>35648008</v>
      </c>
      <c r="X5" s="356">
        <f t="shared" si="0"/>
        <v>30351513</v>
      </c>
      <c r="Y5" s="358">
        <f t="shared" si="0"/>
        <v>5296495</v>
      </c>
      <c r="Z5" s="359">
        <f>+IF(X5&lt;&gt;0,+(Y5/X5)*100,0)</f>
        <v>17.450513916719736</v>
      </c>
      <c r="AA5" s="360">
        <f>+AA6+AA8+AA11+AA13+AA15</f>
        <v>30351513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910137</v>
      </c>
      <c r="H6" s="60">
        <f t="shared" si="1"/>
        <v>910137</v>
      </c>
      <c r="I6" s="60">
        <f t="shared" si="1"/>
        <v>2638622</v>
      </c>
      <c r="J6" s="59">
        <f t="shared" si="1"/>
        <v>4458896</v>
      </c>
      <c r="K6" s="59">
        <f t="shared" si="1"/>
        <v>2062773</v>
      </c>
      <c r="L6" s="60">
        <f t="shared" si="1"/>
        <v>2603455</v>
      </c>
      <c r="M6" s="60">
        <f t="shared" si="1"/>
        <v>1815410</v>
      </c>
      <c r="N6" s="59">
        <f t="shared" si="1"/>
        <v>6481638</v>
      </c>
      <c r="O6" s="59">
        <f t="shared" si="1"/>
        <v>849222</v>
      </c>
      <c r="P6" s="60">
        <f t="shared" si="1"/>
        <v>1880162</v>
      </c>
      <c r="Q6" s="60">
        <f t="shared" si="1"/>
        <v>1453878</v>
      </c>
      <c r="R6" s="59">
        <f t="shared" si="1"/>
        <v>4183262</v>
      </c>
      <c r="S6" s="59">
        <f t="shared" si="1"/>
        <v>0</v>
      </c>
      <c r="T6" s="60">
        <f t="shared" si="1"/>
        <v>3647476</v>
      </c>
      <c r="U6" s="60">
        <f t="shared" si="1"/>
        <v>2158411</v>
      </c>
      <c r="V6" s="59">
        <f t="shared" si="1"/>
        <v>5805887</v>
      </c>
      <c r="W6" s="59">
        <f t="shared" si="1"/>
        <v>20929683</v>
      </c>
      <c r="X6" s="60">
        <f t="shared" si="1"/>
        <v>0</v>
      </c>
      <c r="Y6" s="59">
        <f t="shared" si="1"/>
        <v>20929683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>
        <v>910137</v>
      </c>
      <c r="H7" s="60">
        <v>910137</v>
      </c>
      <c r="I7" s="60">
        <v>2638622</v>
      </c>
      <c r="J7" s="59">
        <v>4458896</v>
      </c>
      <c r="K7" s="59">
        <v>2062773</v>
      </c>
      <c r="L7" s="60">
        <v>2603455</v>
      </c>
      <c r="M7" s="60">
        <v>1815410</v>
      </c>
      <c r="N7" s="59">
        <v>6481638</v>
      </c>
      <c r="O7" s="59">
        <v>849222</v>
      </c>
      <c r="P7" s="60">
        <v>1880162</v>
      </c>
      <c r="Q7" s="60">
        <v>1453878</v>
      </c>
      <c r="R7" s="59">
        <v>4183262</v>
      </c>
      <c r="S7" s="59"/>
      <c r="T7" s="60">
        <v>3647476</v>
      </c>
      <c r="U7" s="60">
        <v>2158411</v>
      </c>
      <c r="V7" s="59">
        <v>5805887</v>
      </c>
      <c r="W7" s="59">
        <v>20929683</v>
      </c>
      <c r="X7" s="60"/>
      <c r="Y7" s="59">
        <v>20929683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2909188</v>
      </c>
      <c r="F8" s="59">
        <f t="shared" si="2"/>
        <v>3292913</v>
      </c>
      <c r="G8" s="59">
        <f t="shared" si="2"/>
        <v>532456</v>
      </c>
      <c r="H8" s="60">
        <f t="shared" si="2"/>
        <v>532456</v>
      </c>
      <c r="I8" s="60">
        <f t="shared" si="2"/>
        <v>50369</v>
      </c>
      <c r="J8" s="59">
        <f t="shared" si="2"/>
        <v>1115281</v>
      </c>
      <c r="K8" s="59">
        <f t="shared" si="2"/>
        <v>0</v>
      </c>
      <c r="L8" s="60">
        <f t="shared" si="2"/>
        <v>171838</v>
      </c>
      <c r="M8" s="60">
        <f t="shared" si="2"/>
        <v>88900</v>
      </c>
      <c r="N8" s="59">
        <f t="shared" si="2"/>
        <v>260738</v>
      </c>
      <c r="O8" s="59">
        <f t="shared" si="2"/>
        <v>235401</v>
      </c>
      <c r="P8" s="60">
        <f t="shared" si="2"/>
        <v>0</v>
      </c>
      <c r="Q8" s="60">
        <f t="shared" si="2"/>
        <v>0</v>
      </c>
      <c r="R8" s="59">
        <f t="shared" si="2"/>
        <v>235401</v>
      </c>
      <c r="S8" s="59">
        <f t="shared" si="2"/>
        <v>0</v>
      </c>
      <c r="T8" s="60">
        <f t="shared" si="2"/>
        <v>833172</v>
      </c>
      <c r="U8" s="60">
        <f t="shared" si="2"/>
        <v>904982</v>
      </c>
      <c r="V8" s="59">
        <f t="shared" si="2"/>
        <v>1738154</v>
      </c>
      <c r="W8" s="59">
        <f t="shared" si="2"/>
        <v>3349574</v>
      </c>
      <c r="X8" s="60">
        <f t="shared" si="2"/>
        <v>3292913</v>
      </c>
      <c r="Y8" s="59">
        <f t="shared" si="2"/>
        <v>56661</v>
      </c>
      <c r="Z8" s="61">
        <f>+IF(X8&lt;&gt;0,+(Y8/X8)*100,0)</f>
        <v>1.7206953235630582</v>
      </c>
      <c r="AA8" s="62">
        <f>SUM(AA9:AA10)</f>
        <v>3292913</v>
      </c>
    </row>
    <row r="9" spans="1:27" ht="12.75">
      <c r="A9" s="291" t="s">
        <v>231</v>
      </c>
      <c r="B9" s="142"/>
      <c r="C9" s="60"/>
      <c r="D9" s="340"/>
      <c r="E9" s="60">
        <v>2909188</v>
      </c>
      <c r="F9" s="59">
        <v>3292913</v>
      </c>
      <c r="G9" s="59">
        <v>532456</v>
      </c>
      <c r="H9" s="60">
        <v>532456</v>
      </c>
      <c r="I9" s="60">
        <v>50369</v>
      </c>
      <c r="J9" s="59">
        <v>1115281</v>
      </c>
      <c r="K9" s="59"/>
      <c r="L9" s="60">
        <v>171838</v>
      </c>
      <c r="M9" s="60">
        <v>88900</v>
      </c>
      <c r="N9" s="59">
        <v>260738</v>
      </c>
      <c r="O9" s="59">
        <v>235401</v>
      </c>
      <c r="P9" s="60"/>
      <c r="Q9" s="60"/>
      <c r="R9" s="59">
        <v>235401</v>
      </c>
      <c r="S9" s="59"/>
      <c r="T9" s="60">
        <v>833172</v>
      </c>
      <c r="U9" s="60">
        <v>904982</v>
      </c>
      <c r="V9" s="59">
        <v>1738154</v>
      </c>
      <c r="W9" s="59">
        <v>3349574</v>
      </c>
      <c r="X9" s="60">
        <v>3292913</v>
      </c>
      <c r="Y9" s="59">
        <v>56661</v>
      </c>
      <c r="Z9" s="61">
        <v>1.72</v>
      </c>
      <c r="AA9" s="62">
        <v>3292913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722750</v>
      </c>
      <c r="H11" s="362">
        <f t="shared" si="3"/>
        <v>722750</v>
      </c>
      <c r="I11" s="362">
        <f t="shared" si="3"/>
        <v>691091</v>
      </c>
      <c r="J11" s="364">
        <f t="shared" si="3"/>
        <v>2136591</v>
      </c>
      <c r="K11" s="364">
        <f t="shared" si="3"/>
        <v>205468</v>
      </c>
      <c r="L11" s="362">
        <f t="shared" si="3"/>
        <v>0</v>
      </c>
      <c r="M11" s="362">
        <f t="shared" si="3"/>
        <v>0</v>
      </c>
      <c r="N11" s="364">
        <f t="shared" si="3"/>
        <v>205468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-13043</v>
      </c>
      <c r="T11" s="362">
        <f t="shared" si="3"/>
        <v>0</v>
      </c>
      <c r="U11" s="362">
        <f t="shared" si="3"/>
        <v>0</v>
      </c>
      <c r="V11" s="364">
        <f t="shared" si="3"/>
        <v>-13043</v>
      </c>
      <c r="W11" s="364">
        <f t="shared" si="3"/>
        <v>2329016</v>
      </c>
      <c r="X11" s="362">
        <f t="shared" si="3"/>
        <v>0</v>
      </c>
      <c r="Y11" s="364">
        <f t="shared" si="3"/>
        <v>2329016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>
        <v>722750</v>
      </c>
      <c r="H12" s="60">
        <v>722750</v>
      </c>
      <c r="I12" s="60">
        <v>691091</v>
      </c>
      <c r="J12" s="59">
        <v>2136591</v>
      </c>
      <c r="K12" s="59">
        <v>205468</v>
      </c>
      <c r="L12" s="60"/>
      <c r="M12" s="60"/>
      <c r="N12" s="59">
        <v>205468</v>
      </c>
      <c r="O12" s="59"/>
      <c r="P12" s="60"/>
      <c r="Q12" s="60"/>
      <c r="R12" s="59"/>
      <c r="S12" s="59">
        <v>-13043</v>
      </c>
      <c r="T12" s="60"/>
      <c r="U12" s="60"/>
      <c r="V12" s="59">
        <v>-13043</v>
      </c>
      <c r="W12" s="59">
        <v>2329016</v>
      </c>
      <c r="X12" s="60"/>
      <c r="Y12" s="59">
        <v>2329016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20100391</v>
      </c>
      <c r="F13" s="342">
        <f t="shared" si="4"/>
        <v>20095391</v>
      </c>
      <c r="G13" s="342">
        <f t="shared" si="4"/>
        <v>734698</v>
      </c>
      <c r="H13" s="275">
        <f t="shared" si="4"/>
        <v>734698</v>
      </c>
      <c r="I13" s="275">
        <f t="shared" si="4"/>
        <v>603893</v>
      </c>
      <c r="J13" s="342">
        <f t="shared" si="4"/>
        <v>2073289</v>
      </c>
      <c r="K13" s="342">
        <f t="shared" si="4"/>
        <v>958760</v>
      </c>
      <c r="L13" s="275">
        <f t="shared" si="4"/>
        <v>3729138</v>
      </c>
      <c r="M13" s="275">
        <f t="shared" si="4"/>
        <v>567003</v>
      </c>
      <c r="N13" s="342">
        <f t="shared" si="4"/>
        <v>5254901</v>
      </c>
      <c r="O13" s="342">
        <f t="shared" si="4"/>
        <v>0</v>
      </c>
      <c r="P13" s="275">
        <f t="shared" si="4"/>
        <v>0</v>
      </c>
      <c r="Q13" s="275">
        <f t="shared" si="4"/>
        <v>1491269</v>
      </c>
      <c r="R13" s="342">
        <f t="shared" si="4"/>
        <v>1491269</v>
      </c>
      <c r="S13" s="342">
        <f t="shared" si="4"/>
        <v>0</v>
      </c>
      <c r="T13" s="275">
        <f t="shared" si="4"/>
        <v>0</v>
      </c>
      <c r="U13" s="275">
        <f t="shared" si="4"/>
        <v>220276</v>
      </c>
      <c r="V13" s="342">
        <f t="shared" si="4"/>
        <v>220276</v>
      </c>
      <c r="W13" s="342">
        <f t="shared" si="4"/>
        <v>9039735</v>
      </c>
      <c r="X13" s="275">
        <f t="shared" si="4"/>
        <v>20095391</v>
      </c>
      <c r="Y13" s="342">
        <f t="shared" si="4"/>
        <v>-11055656</v>
      </c>
      <c r="Z13" s="335">
        <f>+IF(X13&lt;&gt;0,+(Y13/X13)*100,0)</f>
        <v>-55.015879014247595</v>
      </c>
      <c r="AA13" s="273">
        <f t="shared" si="4"/>
        <v>20095391</v>
      </c>
    </row>
    <row r="14" spans="1:27" ht="12.75">
      <c r="A14" s="291" t="s">
        <v>234</v>
      </c>
      <c r="B14" s="136"/>
      <c r="C14" s="60"/>
      <c r="D14" s="340"/>
      <c r="E14" s="60">
        <v>20100391</v>
      </c>
      <c r="F14" s="59">
        <v>20095391</v>
      </c>
      <c r="G14" s="59">
        <v>734698</v>
      </c>
      <c r="H14" s="60">
        <v>734698</v>
      </c>
      <c r="I14" s="60">
        <v>603893</v>
      </c>
      <c r="J14" s="59">
        <v>2073289</v>
      </c>
      <c r="K14" s="59">
        <v>958760</v>
      </c>
      <c r="L14" s="60">
        <v>3729138</v>
      </c>
      <c r="M14" s="60">
        <v>567003</v>
      </c>
      <c r="N14" s="59">
        <v>5254901</v>
      </c>
      <c r="O14" s="59"/>
      <c r="P14" s="60"/>
      <c r="Q14" s="60">
        <v>1491269</v>
      </c>
      <c r="R14" s="59">
        <v>1491269</v>
      </c>
      <c r="S14" s="59"/>
      <c r="T14" s="60"/>
      <c r="U14" s="60">
        <v>220276</v>
      </c>
      <c r="V14" s="59">
        <v>220276</v>
      </c>
      <c r="W14" s="59">
        <v>9039735</v>
      </c>
      <c r="X14" s="60">
        <v>20095391</v>
      </c>
      <c r="Y14" s="59">
        <v>-11055656</v>
      </c>
      <c r="Z14" s="61">
        <v>-55.02</v>
      </c>
      <c r="AA14" s="62">
        <v>20095391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9033209</v>
      </c>
      <c r="F15" s="59">
        <f t="shared" si="5"/>
        <v>6963209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6963209</v>
      </c>
      <c r="Y15" s="59">
        <f t="shared" si="5"/>
        <v>-6963209</v>
      </c>
      <c r="Z15" s="61">
        <f>+IF(X15&lt;&gt;0,+(Y15/X15)*100,0)</f>
        <v>-100</v>
      </c>
      <c r="AA15" s="62">
        <f>SUM(AA16:AA20)</f>
        <v>6963209</v>
      </c>
    </row>
    <row r="16" spans="1:27" ht="12.75">
      <c r="A16" s="291" t="s">
        <v>235</v>
      </c>
      <c r="B16" s="300"/>
      <c r="C16" s="60"/>
      <c r="D16" s="340"/>
      <c r="E16" s="60">
        <v>9033209</v>
      </c>
      <c r="F16" s="59">
        <v>6963209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6963209</v>
      </c>
      <c r="Y16" s="59">
        <v>-6963209</v>
      </c>
      <c r="Z16" s="61">
        <v>-100</v>
      </c>
      <c r="AA16" s="62">
        <v>6963209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1695652</v>
      </c>
      <c r="V22" s="345">
        <f t="shared" si="6"/>
        <v>1695652</v>
      </c>
      <c r="W22" s="345">
        <f t="shared" si="6"/>
        <v>1695652</v>
      </c>
      <c r="X22" s="343">
        <f t="shared" si="6"/>
        <v>0</v>
      </c>
      <c r="Y22" s="345">
        <f t="shared" si="6"/>
        <v>1695652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>
        <v>1695652</v>
      </c>
      <c r="V27" s="59">
        <v>1695652</v>
      </c>
      <c r="W27" s="59">
        <v>1695652</v>
      </c>
      <c r="X27" s="60"/>
      <c r="Y27" s="59">
        <v>1695652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5187478</v>
      </c>
      <c r="D40" s="344">
        <f t="shared" si="9"/>
        <v>0</v>
      </c>
      <c r="E40" s="343">
        <f t="shared" si="9"/>
        <v>13242677</v>
      </c>
      <c r="F40" s="345">
        <f t="shared" si="9"/>
        <v>13091000</v>
      </c>
      <c r="G40" s="345">
        <f t="shared" si="9"/>
        <v>40267</v>
      </c>
      <c r="H40" s="343">
        <f t="shared" si="9"/>
        <v>40267</v>
      </c>
      <c r="I40" s="343">
        <f t="shared" si="9"/>
        <v>24035</v>
      </c>
      <c r="J40" s="345">
        <f t="shared" si="9"/>
        <v>104569</v>
      </c>
      <c r="K40" s="345">
        <f t="shared" si="9"/>
        <v>28781</v>
      </c>
      <c r="L40" s="343">
        <f t="shared" si="9"/>
        <v>6014</v>
      </c>
      <c r="M40" s="343">
        <f t="shared" si="9"/>
        <v>169243</v>
      </c>
      <c r="N40" s="345">
        <f t="shared" si="9"/>
        <v>204038</v>
      </c>
      <c r="O40" s="345">
        <f t="shared" si="9"/>
        <v>105041</v>
      </c>
      <c r="P40" s="343">
        <f t="shared" si="9"/>
        <v>8089</v>
      </c>
      <c r="Q40" s="343">
        <f t="shared" si="9"/>
        <v>1044827</v>
      </c>
      <c r="R40" s="345">
        <f t="shared" si="9"/>
        <v>1157957</v>
      </c>
      <c r="S40" s="345">
        <f t="shared" si="9"/>
        <v>195503</v>
      </c>
      <c r="T40" s="343">
        <f t="shared" si="9"/>
        <v>89445</v>
      </c>
      <c r="U40" s="343">
        <f t="shared" si="9"/>
        <v>3513557</v>
      </c>
      <c r="V40" s="345">
        <f t="shared" si="9"/>
        <v>3798505</v>
      </c>
      <c r="W40" s="345">
        <f t="shared" si="9"/>
        <v>5265069</v>
      </c>
      <c r="X40" s="343">
        <f t="shared" si="9"/>
        <v>13091000</v>
      </c>
      <c r="Y40" s="345">
        <f t="shared" si="9"/>
        <v>-7825931</v>
      </c>
      <c r="Z40" s="336">
        <f>+IF(X40&lt;&gt;0,+(Y40/X40)*100,0)</f>
        <v>-59.78100221526239</v>
      </c>
      <c r="AA40" s="350">
        <f>SUM(AA41:AA49)</f>
        <v>13091000</v>
      </c>
    </row>
    <row r="41" spans="1:27" ht="12.75">
      <c r="A41" s="361" t="s">
        <v>249</v>
      </c>
      <c r="B41" s="142"/>
      <c r="C41" s="362">
        <v>867994</v>
      </c>
      <c r="D41" s="363"/>
      <c r="E41" s="362"/>
      <c r="F41" s="364">
        <v>4329000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846810</v>
      </c>
      <c r="R41" s="364">
        <v>846810</v>
      </c>
      <c r="S41" s="364"/>
      <c r="T41" s="362"/>
      <c r="U41" s="362"/>
      <c r="V41" s="364"/>
      <c r="W41" s="364">
        <v>846810</v>
      </c>
      <c r="X41" s="362">
        <v>4329000</v>
      </c>
      <c r="Y41" s="364">
        <v>-3482190</v>
      </c>
      <c r="Z41" s="365">
        <v>-80.44</v>
      </c>
      <c r="AA41" s="366">
        <v>4329000</v>
      </c>
    </row>
    <row r="42" spans="1:27" ht="12.75">
      <c r="A42" s="361" t="s">
        <v>250</v>
      </c>
      <c r="B42" s="136"/>
      <c r="C42" s="60">
        <f aca="true" t="shared" si="10" ref="C42:Y42">+C62</f>
        <v>2156078</v>
      </c>
      <c r="D42" s="368">
        <f t="shared" si="10"/>
        <v>0</v>
      </c>
      <c r="E42" s="54">
        <f t="shared" si="10"/>
        <v>2200000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663807</v>
      </c>
      <c r="D43" s="369"/>
      <c r="E43" s="305">
        <v>1100000</v>
      </c>
      <c r="F43" s="370">
        <v>1087000</v>
      </c>
      <c r="G43" s="370">
        <v>25900</v>
      </c>
      <c r="H43" s="305">
        <v>25900</v>
      </c>
      <c r="I43" s="305">
        <v>567</v>
      </c>
      <c r="J43" s="370">
        <v>52367</v>
      </c>
      <c r="K43" s="370">
        <v>3686</v>
      </c>
      <c r="L43" s="305">
        <v>2465</v>
      </c>
      <c r="M43" s="305">
        <v>94226</v>
      </c>
      <c r="N43" s="370">
        <v>100377</v>
      </c>
      <c r="O43" s="370">
        <v>153556</v>
      </c>
      <c r="P43" s="305">
        <v>-7384</v>
      </c>
      <c r="Q43" s="305"/>
      <c r="R43" s="370">
        <v>146172</v>
      </c>
      <c r="S43" s="370">
        <v>26827</v>
      </c>
      <c r="T43" s="305">
        <v>58144</v>
      </c>
      <c r="U43" s="305">
        <v>189037</v>
      </c>
      <c r="V43" s="370">
        <v>274008</v>
      </c>
      <c r="W43" s="370">
        <v>572924</v>
      </c>
      <c r="X43" s="305">
        <v>1087000</v>
      </c>
      <c r="Y43" s="370">
        <v>-514076</v>
      </c>
      <c r="Z43" s="371">
        <v>-47.29</v>
      </c>
      <c r="AA43" s="303">
        <v>1087000</v>
      </c>
    </row>
    <row r="44" spans="1:27" ht="12.75">
      <c r="A44" s="361" t="s">
        <v>252</v>
      </c>
      <c r="B44" s="136"/>
      <c r="C44" s="60">
        <v>1499599</v>
      </c>
      <c r="D44" s="368"/>
      <c r="E44" s="54">
        <v>9942677</v>
      </c>
      <c r="F44" s="53">
        <v>7675000</v>
      </c>
      <c r="G44" s="53">
        <v>14367</v>
      </c>
      <c r="H44" s="54">
        <v>14367</v>
      </c>
      <c r="I44" s="54">
        <v>21741</v>
      </c>
      <c r="J44" s="53">
        <v>50475</v>
      </c>
      <c r="K44" s="53">
        <v>25095</v>
      </c>
      <c r="L44" s="54"/>
      <c r="M44" s="54">
        <v>53927</v>
      </c>
      <c r="N44" s="53">
        <v>79022</v>
      </c>
      <c r="O44" s="53">
        <v>-48515</v>
      </c>
      <c r="P44" s="54">
        <v>15473</v>
      </c>
      <c r="Q44" s="54">
        <v>198017</v>
      </c>
      <c r="R44" s="53">
        <v>164975</v>
      </c>
      <c r="S44" s="53">
        <v>168676</v>
      </c>
      <c r="T44" s="54">
        <v>31301</v>
      </c>
      <c r="U44" s="54">
        <v>3307865</v>
      </c>
      <c r="V44" s="53">
        <v>3507842</v>
      </c>
      <c r="W44" s="53">
        <v>3802314</v>
      </c>
      <c r="X44" s="54">
        <v>7675000</v>
      </c>
      <c r="Y44" s="53">
        <v>-3872686</v>
      </c>
      <c r="Z44" s="94">
        <v>-50.46</v>
      </c>
      <c r="AA44" s="95">
        <v>7675000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1727</v>
      </c>
      <c r="J49" s="53">
        <v>1727</v>
      </c>
      <c r="K49" s="53"/>
      <c r="L49" s="54">
        <v>3549</v>
      </c>
      <c r="M49" s="54">
        <v>21090</v>
      </c>
      <c r="N49" s="53">
        <v>24639</v>
      </c>
      <c r="O49" s="53"/>
      <c r="P49" s="54"/>
      <c r="Q49" s="54"/>
      <c r="R49" s="53"/>
      <c r="S49" s="53"/>
      <c r="T49" s="54"/>
      <c r="U49" s="54">
        <v>16655</v>
      </c>
      <c r="V49" s="53">
        <v>16655</v>
      </c>
      <c r="W49" s="53">
        <v>43021</v>
      </c>
      <c r="X49" s="54"/>
      <c r="Y49" s="53">
        <v>43021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175200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175200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5362678</v>
      </c>
      <c r="D60" s="346">
        <f t="shared" si="14"/>
        <v>0</v>
      </c>
      <c r="E60" s="219">
        <f t="shared" si="14"/>
        <v>45285465</v>
      </c>
      <c r="F60" s="264">
        <f t="shared" si="14"/>
        <v>43442513</v>
      </c>
      <c r="G60" s="264">
        <f t="shared" si="14"/>
        <v>2940308</v>
      </c>
      <c r="H60" s="219">
        <f t="shared" si="14"/>
        <v>2940308</v>
      </c>
      <c r="I60" s="219">
        <f t="shared" si="14"/>
        <v>4008010</v>
      </c>
      <c r="J60" s="264">
        <f t="shared" si="14"/>
        <v>9888626</v>
      </c>
      <c r="K60" s="264">
        <f t="shared" si="14"/>
        <v>3255782</v>
      </c>
      <c r="L60" s="219">
        <f t="shared" si="14"/>
        <v>6510445</v>
      </c>
      <c r="M60" s="219">
        <f t="shared" si="14"/>
        <v>2640556</v>
      </c>
      <c r="N60" s="264">
        <f t="shared" si="14"/>
        <v>12406783</v>
      </c>
      <c r="O60" s="264">
        <f t="shared" si="14"/>
        <v>1189664</v>
      </c>
      <c r="P60" s="219">
        <f t="shared" si="14"/>
        <v>1888251</v>
      </c>
      <c r="Q60" s="219">
        <f t="shared" si="14"/>
        <v>3989974</v>
      </c>
      <c r="R60" s="264">
        <f t="shared" si="14"/>
        <v>7067889</v>
      </c>
      <c r="S60" s="264">
        <f t="shared" si="14"/>
        <v>182460</v>
      </c>
      <c r="T60" s="219">
        <f t="shared" si="14"/>
        <v>4570093</v>
      </c>
      <c r="U60" s="219">
        <f t="shared" si="14"/>
        <v>8492878</v>
      </c>
      <c r="V60" s="264">
        <f t="shared" si="14"/>
        <v>13245431</v>
      </c>
      <c r="W60" s="264">
        <f t="shared" si="14"/>
        <v>42608729</v>
      </c>
      <c r="X60" s="219">
        <f t="shared" si="14"/>
        <v>43442513</v>
      </c>
      <c r="Y60" s="264">
        <f t="shared" si="14"/>
        <v>-833784</v>
      </c>
      <c r="Z60" s="337">
        <f>+IF(X60&lt;&gt;0,+(Y60/X60)*100,0)</f>
        <v>-1.9192812349506576</v>
      </c>
      <c r="AA60" s="232">
        <f>+AA57+AA54+AA51+AA40+AA37+AA34+AA22+AA5</f>
        <v>43442513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2156078</v>
      </c>
      <c r="D62" s="348">
        <f t="shared" si="15"/>
        <v>0</v>
      </c>
      <c r="E62" s="347">
        <f t="shared" si="15"/>
        <v>2200000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>
        <v>2156078</v>
      </c>
      <c r="D64" s="340"/>
      <c r="E64" s="60">
        <v>2200000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78496727</v>
      </c>
      <c r="D5" s="357">
        <f t="shared" si="0"/>
        <v>0</v>
      </c>
      <c r="E5" s="356">
        <f t="shared" si="0"/>
        <v>18297935</v>
      </c>
      <c r="F5" s="358">
        <f t="shared" si="0"/>
        <v>20875102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3314860</v>
      </c>
      <c r="L5" s="356">
        <f t="shared" si="0"/>
        <v>2204908</v>
      </c>
      <c r="M5" s="356">
        <f t="shared" si="0"/>
        <v>501492</v>
      </c>
      <c r="N5" s="358">
        <f t="shared" si="0"/>
        <v>6021260</v>
      </c>
      <c r="O5" s="358">
        <f t="shared" si="0"/>
        <v>0</v>
      </c>
      <c r="P5" s="356">
        <f t="shared" si="0"/>
        <v>0</v>
      </c>
      <c r="Q5" s="356">
        <f t="shared" si="0"/>
        <v>1498034</v>
      </c>
      <c r="R5" s="358">
        <f t="shared" si="0"/>
        <v>1498034</v>
      </c>
      <c r="S5" s="358">
        <f t="shared" si="0"/>
        <v>0</v>
      </c>
      <c r="T5" s="356">
        <f t="shared" si="0"/>
        <v>1385751</v>
      </c>
      <c r="U5" s="356">
        <f t="shared" si="0"/>
        <v>14249144</v>
      </c>
      <c r="V5" s="358">
        <f t="shared" si="0"/>
        <v>15634895</v>
      </c>
      <c r="W5" s="358">
        <f t="shared" si="0"/>
        <v>23154189</v>
      </c>
      <c r="X5" s="356">
        <f t="shared" si="0"/>
        <v>20875102</v>
      </c>
      <c r="Y5" s="358">
        <f t="shared" si="0"/>
        <v>2279087</v>
      </c>
      <c r="Z5" s="359">
        <f>+IF(X5&lt;&gt;0,+(Y5/X5)*100,0)</f>
        <v>10.917728689421494</v>
      </c>
      <c r="AA5" s="360">
        <f>+AA6+AA8+AA11+AA13+AA15</f>
        <v>20875102</v>
      </c>
    </row>
    <row r="6" spans="1:27" ht="12.75">
      <c r="A6" s="361" t="s">
        <v>206</v>
      </c>
      <c r="B6" s="142"/>
      <c r="C6" s="60">
        <f>+C7</f>
        <v>36148208</v>
      </c>
      <c r="D6" s="340">
        <f aca="true" t="shared" si="1" ref="D6:AA6">+D7</f>
        <v>0</v>
      </c>
      <c r="E6" s="60">
        <f t="shared" si="1"/>
        <v>14777935</v>
      </c>
      <c r="F6" s="59">
        <f t="shared" si="1"/>
        <v>16995078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16995078</v>
      </c>
      <c r="Y6" s="59">
        <f t="shared" si="1"/>
        <v>-16995078</v>
      </c>
      <c r="Z6" s="61">
        <f>+IF(X6&lt;&gt;0,+(Y6/X6)*100,0)</f>
        <v>-100</v>
      </c>
      <c r="AA6" s="62">
        <f t="shared" si="1"/>
        <v>16995078</v>
      </c>
    </row>
    <row r="7" spans="1:27" ht="12.75">
      <c r="A7" s="291" t="s">
        <v>230</v>
      </c>
      <c r="B7" s="142"/>
      <c r="C7" s="60">
        <v>36148208</v>
      </c>
      <c r="D7" s="340"/>
      <c r="E7" s="60">
        <v>14777935</v>
      </c>
      <c r="F7" s="59">
        <v>16995078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16995078</v>
      </c>
      <c r="Y7" s="59">
        <v>-16995078</v>
      </c>
      <c r="Z7" s="61">
        <v>-100</v>
      </c>
      <c r="AA7" s="62">
        <v>16995078</v>
      </c>
    </row>
    <row r="8" spans="1:27" ht="12.75">
      <c r="A8" s="361" t="s">
        <v>207</v>
      </c>
      <c r="B8" s="142"/>
      <c r="C8" s="60">
        <f aca="true" t="shared" si="2" ref="C8:Y8">SUM(C9:C10)</f>
        <v>4012543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4012543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23316686</v>
      </c>
      <c r="D11" s="363">
        <f aca="true" t="shared" si="3" ref="D11:AA11">+D12</f>
        <v>0</v>
      </c>
      <c r="E11" s="362">
        <f t="shared" si="3"/>
        <v>3520000</v>
      </c>
      <c r="F11" s="364">
        <f t="shared" si="3"/>
        <v>3880024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3880024</v>
      </c>
      <c r="Y11" s="364">
        <f t="shared" si="3"/>
        <v>-3880024</v>
      </c>
      <c r="Z11" s="365">
        <f>+IF(X11&lt;&gt;0,+(Y11/X11)*100,0)</f>
        <v>-100</v>
      </c>
      <c r="AA11" s="366">
        <f t="shared" si="3"/>
        <v>3880024</v>
      </c>
    </row>
    <row r="12" spans="1:27" ht="12.75">
      <c r="A12" s="291" t="s">
        <v>233</v>
      </c>
      <c r="B12" s="136"/>
      <c r="C12" s="60">
        <v>23316686</v>
      </c>
      <c r="D12" s="340"/>
      <c r="E12" s="60">
        <v>3520000</v>
      </c>
      <c r="F12" s="59">
        <v>3880024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3880024</v>
      </c>
      <c r="Y12" s="59">
        <v>-3880024</v>
      </c>
      <c r="Z12" s="61">
        <v>-100</v>
      </c>
      <c r="AA12" s="62">
        <v>3880024</v>
      </c>
    </row>
    <row r="13" spans="1:27" ht="12.75">
      <c r="A13" s="361" t="s">
        <v>209</v>
      </c>
      <c r="B13" s="136"/>
      <c r="C13" s="275">
        <f>+C14</f>
        <v>14173974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3314860</v>
      </c>
      <c r="L13" s="275">
        <f t="shared" si="4"/>
        <v>2204908</v>
      </c>
      <c r="M13" s="275">
        <f t="shared" si="4"/>
        <v>501492</v>
      </c>
      <c r="N13" s="342">
        <f t="shared" si="4"/>
        <v>6021260</v>
      </c>
      <c r="O13" s="342">
        <f t="shared" si="4"/>
        <v>0</v>
      </c>
      <c r="P13" s="275">
        <f t="shared" si="4"/>
        <v>0</v>
      </c>
      <c r="Q13" s="275">
        <f t="shared" si="4"/>
        <v>1498034</v>
      </c>
      <c r="R13" s="342">
        <f t="shared" si="4"/>
        <v>1498034</v>
      </c>
      <c r="S13" s="342">
        <f t="shared" si="4"/>
        <v>0</v>
      </c>
      <c r="T13" s="275">
        <f t="shared" si="4"/>
        <v>1385751</v>
      </c>
      <c r="U13" s="275">
        <f t="shared" si="4"/>
        <v>14249144</v>
      </c>
      <c r="V13" s="342">
        <f t="shared" si="4"/>
        <v>15634895</v>
      </c>
      <c r="W13" s="342">
        <f t="shared" si="4"/>
        <v>23154189</v>
      </c>
      <c r="X13" s="275">
        <f t="shared" si="4"/>
        <v>0</v>
      </c>
      <c r="Y13" s="342">
        <f t="shared" si="4"/>
        <v>23154189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14173974</v>
      </c>
      <c r="D14" s="340"/>
      <c r="E14" s="60"/>
      <c r="F14" s="59"/>
      <c r="G14" s="59"/>
      <c r="H14" s="60"/>
      <c r="I14" s="60"/>
      <c r="J14" s="59"/>
      <c r="K14" s="59">
        <v>3314860</v>
      </c>
      <c r="L14" s="60">
        <v>2204908</v>
      </c>
      <c r="M14" s="60">
        <v>501492</v>
      </c>
      <c r="N14" s="59">
        <v>6021260</v>
      </c>
      <c r="O14" s="59"/>
      <c r="P14" s="60"/>
      <c r="Q14" s="60">
        <v>1498034</v>
      </c>
      <c r="R14" s="59">
        <v>1498034</v>
      </c>
      <c r="S14" s="59"/>
      <c r="T14" s="60">
        <v>1385751</v>
      </c>
      <c r="U14" s="60">
        <v>14249144</v>
      </c>
      <c r="V14" s="59">
        <v>15634895</v>
      </c>
      <c r="W14" s="59">
        <v>23154189</v>
      </c>
      <c r="X14" s="60"/>
      <c r="Y14" s="59">
        <v>23154189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845316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845316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2604127</v>
      </c>
      <c r="D22" s="344">
        <f t="shared" si="6"/>
        <v>0</v>
      </c>
      <c r="E22" s="343">
        <f t="shared" si="6"/>
        <v>2700000</v>
      </c>
      <c r="F22" s="345">
        <f t="shared" si="6"/>
        <v>2700000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2700000</v>
      </c>
      <c r="Y22" s="345">
        <f t="shared" si="6"/>
        <v>-2700000</v>
      </c>
      <c r="Z22" s="336">
        <f>+IF(X22&lt;&gt;0,+(Y22/X22)*100,0)</f>
        <v>-100</v>
      </c>
      <c r="AA22" s="350">
        <f>SUM(AA23:AA32)</f>
        <v>2700000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2341417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262710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>
        <v>750000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750000</v>
      </c>
      <c r="Y26" s="364">
        <v>-750000</v>
      </c>
      <c r="Z26" s="365">
        <v>-100</v>
      </c>
      <c r="AA26" s="366">
        <v>750000</v>
      </c>
    </row>
    <row r="27" spans="1:27" ht="12.75">
      <c r="A27" s="361" t="s">
        <v>242</v>
      </c>
      <c r="B27" s="147"/>
      <c r="C27" s="60"/>
      <c r="D27" s="340"/>
      <c r="E27" s="60">
        <v>1950000</v>
      </c>
      <c r="F27" s="59">
        <v>1950000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1950000</v>
      </c>
      <c r="Y27" s="59">
        <v>-1950000</v>
      </c>
      <c r="Z27" s="61">
        <v>-100</v>
      </c>
      <c r="AA27" s="62">
        <v>1950000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1405812</v>
      </c>
      <c r="V40" s="345">
        <f t="shared" si="9"/>
        <v>1405812</v>
      </c>
      <c r="W40" s="345">
        <f t="shared" si="9"/>
        <v>1405812</v>
      </c>
      <c r="X40" s="343">
        <f t="shared" si="9"/>
        <v>0</v>
      </c>
      <c r="Y40" s="345">
        <f t="shared" si="9"/>
        <v>1405812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1391615</v>
      </c>
      <c r="V41" s="364">
        <v>1391615</v>
      </c>
      <c r="W41" s="364">
        <v>1391615</v>
      </c>
      <c r="X41" s="362"/>
      <c r="Y41" s="364">
        <v>1391615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>
        <v>14197</v>
      </c>
      <c r="V43" s="370">
        <v>14197</v>
      </c>
      <c r="W43" s="370">
        <v>14197</v>
      </c>
      <c r="X43" s="305"/>
      <c r="Y43" s="370">
        <v>14197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81100854</v>
      </c>
      <c r="D60" s="346">
        <f t="shared" si="14"/>
        <v>0</v>
      </c>
      <c r="E60" s="219">
        <f t="shared" si="14"/>
        <v>20997935</v>
      </c>
      <c r="F60" s="264">
        <f t="shared" si="14"/>
        <v>23575102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3314860</v>
      </c>
      <c r="L60" s="219">
        <f t="shared" si="14"/>
        <v>2204908</v>
      </c>
      <c r="M60" s="219">
        <f t="shared" si="14"/>
        <v>501492</v>
      </c>
      <c r="N60" s="264">
        <f t="shared" si="14"/>
        <v>6021260</v>
      </c>
      <c r="O60" s="264">
        <f t="shared" si="14"/>
        <v>0</v>
      </c>
      <c r="P60" s="219">
        <f t="shared" si="14"/>
        <v>0</v>
      </c>
      <c r="Q60" s="219">
        <f t="shared" si="14"/>
        <v>1498034</v>
      </c>
      <c r="R60" s="264">
        <f t="shared" si="14"/>
        <v>1498034</v>
      </c>
      <c r="S60" s="264">
        <f t="shared" si="14"/>
        <v>0</v>
      </c>
      <c r="T60" s="219">
        <f t="shared" si="14"/>
        <v>1385751</v>
      </c>
      <c r="U60" s="219">
        <f t="shared" si="14"/>
        <v>15654956</v>
      </c>
      <c r="V60" s="264">
        <f t="shared" si="14"/>
        <v>17040707</v>
      </c>
      <c r="W60" s="264">
        <f t="shared" si="14"/>
        <v>24560001</v>
      </c>
      <c r="X60" s="219">
        <f t="shared" si="14"/>
        <v>23575102</v>
      </c>
      <c r="Y60" s="264">
        <f t="shared" si="14"/>
        <v>984899</v>
      </c>
      <c r="Z60" s="337">
        <f>+IF(X60&lt;&gt;0,+(Y60/X60)*100,0)</f>
        <v>4.177708329745509</v>
      </c>
      <c r="AA60" s="232">
        <f>+AA57+AA54+AA51+AA40+AA37+AA34+AA22+AA5</f>
        <v>23575102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2019-08-30T15:30:48Z</dcterms:created>
  <dcterms:modified xsi:type="dcterms:W3CDTF">2019-08-30T15:30:53Z</dcterms:modified>
  <cp:category/>
  <cp:version/>
  <cp:contentType/>
  <cp:contentStatus/>
</cp:coreProperties>
</file>