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<sst xmlns="http://schemas.openxmlformats.org/spreadsheetml/2006/main" count="859" uniqueCount="304">
  <si>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Umdoni(KZN212)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</si>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</sst>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95653170</v>
      </c>
      <c r="C5" s="19">
        <v>0</v>
      </c>
      <c r="D5" s="59">
        <v>91849078</v>
      </c>
      <c r="E5" s="60">
        <v>91849078</v>
      </c>
      <c r="F5" s="60">
        <v>29176973</v>
      </c>
      <c r="G5" s="60">
        <v>6115775</v>
      </c>
      <c r="H5" s="60">
        <v>5699889</v>
      </c>
      <c r="I5" s="60">
        <v>40992637</v>
      </c>
      <c r="J5" s="60">
        <v>5109063</v>
      </c>
      <c r="K5" s="60">
        <v>5668930</v>
      </c>
      <c r="L5" s="60">
        <v>5863895</v>
      </c>
      <c r="M5" s="60">
        <v>16641888</v>
      </c>
      <c r="N5" s="60">
        <v>5707721</v>
      </c>
      <c r="O5" s="60">
        <v>5984892</v>
      </c>
      <c r="P5" s="60">
        <v>5818046</v>
      </c>
      <c r="Q5" s="60">
        <v>17510659</v>
      </c>
      <c r="R5" s="60">
        <v>5733056</v>
      </c>
      <c r="S5" s="60">
        <v>5739364</v>
      </c>
      <c r="T5" s="60">
        <v>5788886</v>
      </c>
      <c r="U5" s="60">
        <v>17261306</v>
      </c>
      <c r="V5" s="60">
        <v>92406490</v>
      </c>
      <c r="W5" s="60">
        <v>91849080</v>
      </c>
      <c r="X5" s="60">
        <v>557410</v>
      </c>
      <c r="Y5" s="61">
        <v>0.61</v>
      </c>
      <c r="Z5" s="62">
        <v>91849078</v>
      </c>
    </row>
    <row r="6" spans="1:26" ht="12.75">
      <c r="A6" s="58" t="s">
        <v>32</v>
      </c>
      <c r="B6" s="19">
        <v>8837321</v>
      </c>
      <c r="C6" s="19">
        <v>0</v>
      </c>
      <c r="D6" s="59">
        <v>9151881</v>
      </c>
      <c r="E6" s="60">
        <v>9151774</v>
      </c>
      <c r="F6" s="60">
        <v>2156786</v>
      </c>
      <c r="G6" s="60">
        <v>666002</v>
      </c>
      <c r="H6" s="60">
        <v>663436</v>
      </c>
      <c r="I6" s="60">
        <v>3486224</v>
      </c>
      <c r="J6" s="60">
        <v>551344</v>
      </c>
      <c r="K6" s="60">
        <v>662384</v>
      </c>
      <c r="L6" s="60">
        <v>676974</v>
      </c>
      <c r="M6" s="60">
        <v>1890702</v>
      </c>
      <c r="N6" s="60">
        <v>673162</v>
      </c>
      <c r="O6" s="60">
        <v>616249</v>
      </c>
      <c r="P6" s="60">
        <v>704410</v>
      </c>
      <c r="Q6" s="60">
        <v>1993821</v>
      </c>
      <c r="R6" s="60">
        <v>660742</v>
      </c>
      <c r="S6" s="60">
        <v>675065</v>
      </c>
      <c r="T6" s="60">
        <v>663521</v>
      </c>
      <c r="U6" s="60">
        <v>1999328</v>
      </c>
      <c r="V6" s="60">
        <v>9370075</v>
      </c>
      <c r="W6" s="60">
        <v>9151778</v>
      </c>
      <c r="X6" s="60">
        <v>218297</v>
      </c>
      <c r="Y6" s="61">
        <v>2.39</v>
      </c>
      <c r="Z6" s="62">
        <v>9151774</v>
      </c>
    </row>
    <row r="7" spans="1:26" ht="12.75">
      <c r="A7" s="58" t="s">
        <v>33</v>
      </c>
      <c r="B7" s="19">
        <v>14285877</v>
      </c>
      <c r="C7" s="19">
        <v>0</v>
      </c>
      <c r="D7" s="59">
        <v>12702900</v>
      </c>
      <c r="E7" s="60">
        <v>14702900</v>
      </c>
      <c r="F7" s="60">
        <v>5530</v>
      </c>
      <c r="G7" s="60">
        <v>6945</v>
      </c>
      <c r="H7" s="60">
        <v>0</v>
      </c>
      <c r="I7" s="60">
        <v>12475</v>
      </c>
      <c r="J7" s="60">
        <v>119565</v>
      </c>
      <c r="K7" s="60">
        <v>6914</v>
      </c>
      <c r="L7" s="60">
        <v>1352171</v>
      </c>
      <c r="M7" s="60">
        <v>1478650</v>
      </c>
      <c r="N7" s="60">
        <v>5682831</v>
      </c>
      <c r="O7" s="60">
        <v>6366</v>
      </c>
      <c r="P7" s="60">
        <v>1148</v>
      </c>
      <c r="Q7" s="60">
        <v>5690345</v>
      </c>
      <c r="R7" s="60">
        <v>12452</v>
      </c>
      <c r="S7" s="60">
        <v>5751</v>
      </c>
      <c r="T7" s="60">
        <v>-117443</v>
      </c>
      <c r="U7" s="60">
        <v>-99240</v>
      </c>
      <c r="V7" s="60">
        <v>7082230</v>
      </c>
      <c r="W7" s="60">
        <v>12702900</v>
      </c>
      <c r="X7" s="60">
        <v>-5620670</v>
      </c>
      <c r="Y7" s="61">
        <v>-44.25</v>
      </c>
      <c r="Z7" s="62">
        <v>14702900</v>
      </c>
    </row>
    <row r="8" spans="1:26" ht="12.75">
      <c r="A8" s="58" t="s">
        <v>34</v>
      </c>
      <c r="B8" s="19">
        <v>140585519</v>
      </c>
      <c r="C8" s="19">
        <v>0</v>
      </c>
      <c r="D8" s="59">
        <v>127911972</v>
      </c>
      <c r="E8" s="60">
        <v>128574810</v>
      </c>
      <c r="F8" s="60">
        <v>39229334</v>
      </c>
      <c r="G8" s="60">
        <v>265217</v>
      </c>
      <c r="H8" s="60">
        <v>0</v>
      </c>
      <c r="I8" s="60">
        <v>39494551</v>
      </c>
      <c r="J8" s="60">
        <v>1000000</v>
      </c>
      <c r="K8" s="60">
        <v>0</v>
      </c>
      <c r="L8" s="60">
        <v>30401127</v>
      </c>
      <c r="M8" s="60">
        <v>31401127</v>
      </c>
      <c r="N8" s="60">
        <v>14848901</v>
      </c>
      <c r="O8" s="60">
        <v>-8421731</v>
      </c>
      <c r="P8" s="60">
        <v>25186437</v>
      </c>
      <c r="Q8" s="60">
        <v>31613607</v>
      </c>
      <c r="R8" s="60">
        <v>648885</v>
      </c>
      <c r="S8" s="60">
        <v>2557172</v>
      </c>
      <c r="T8" s="60">
        <v>35107610</v>
      </c>
      <c r="U8" s="60">
        <v>38313667</v>
      </c>
      <c r="V8" s="60">
        <v>140822952</v>
      </c>
      <c r="W8" s="60">
        <v>127911972</v>
      </c>
      <c r="X8" s="60">
        <v>12910980</v>
      </c>
      <c r="Y8" s="61">
        <v>10.09</v>
      </c>
      <c r="Z8" s="62">
        <v>128574810</v>
      </c>
    </row>
    <row r="9" spans="1:26" ht="12.75">
      <c r="A9" s="58" t="s">
        <v>35</v>
      </c>
      <c r="B9" s="19">
        <v>19629557</v>
      </c>
      <c r="C9" s="19">
        <v>0</v>
      </c>
      <c r="D9" s="59">
        <v>55213666</v>
      </c>
      <c r="E9" s="60">
        <v>61999378</v>
      </c>
      <c r="F9" s="60">
        <v>1877440</v>
      </c>
      <c r="G9" s="60">
        <v>1865156</v>
      </c>
      <c r="H9" s="60">
        <v>1955086</v>
      </c>
      <c r="I9" s="60">
        <v>5697682</v>
      </c>
      <c r="J9" s="60">
        <v>2571919</v>
      </c>
      <c r="K9" s="60">
        <v>2041257</v>
      </c>
      <c r="L9" s="60">
        <v>1892620</v>
      </c>
      <c r="M9" s="60">
        <v>6505796</v>
      </c>
      <c r="N9" s="60">
        <v>2274675</v>
      </c>
      <c r="O9" s="60">
        <v>1966393</v>
      </c>
      <c r="P9" s="60">
        <v>1987992</v>
      </c>
      <c r="Q9" s="60">
        <v>6229060</v>
      </c>
      <c r="R9" s="60">
        <v>16993984</v>
      </c>
      <c r="S9" s="60">
        <v>18070886</v>
      </c>
      <c r="T9" s="60">
        <v>-26142644</v>
      </c>
      <c r="U9" s="60">
        <v>8922226</v>
      </c>
      <c r="V9" s="60">
        <v>27354764</v>
      </c>
      <c r="W9" s="60">
        <v>55214043</v>
      </c>
      <c r="X9" s="60">
        <v>-27859279</v>
      </c>
      <c r="Y9" s="61">
        <v>-50.46</v>
      </c>
      <c r="Z9" s="62">
        <v>61999378</v>
      </c>
    </row>
    <row r="10" spans="1:26" ht="22.5">
      <c r="A10" s="63" t="s">
        <v>279</v>
      </c>
      <c r="B10" s="64">
        <f>SUM(B5:B9)</f>
        <v>278991444</v>
      </c>
      <c r="C10" s="64">
        <f>SUM(C5:C9)</f>
        <v>0</v>
      </c>
      <c r="D10" s="65">
        <f aca="true" t="shared" si="0" ref="D10:Z10">SUM(D5:D9)</f>
        <v>296829497</v>
      </c>
      <c r="E10" s="66">
        <f t="shared" si="0"/>
        <v>306277940</v>
      </c>
      <c r="F10" s="66">
        <f t="shared" si="0"/>
        <v>72446063</v>
      </c>
      <c r="G10" s="66">
        <f t="shared" si="0"/>
        <v>8919095</v>
      </c>
      <c r="H10" s="66">
        <f t="shared" si="0"/>
        <v>8318411</v>
      </c>
      <c r="I10" s="66">
        <f t="shared" si="0"/>
        <v>89683569</v>
      </c>
      <c r="J10" s="66">
        <f t="shared" si="0"/>
        <v>9351891</v>
      </c>
      <c r="K10" s="66">
        <f t="shared" si="0"/>
        <v>8379485</v>
      </c>
      <c r="L10" s="66">
        <f t="shared" si="0"/>
        <v>40186787</v>
      </c>
      <c r="M10" s="66">
        <f t="shared" si="0"/>
        <v>57918163</v>
      </c>
      <c r="N10" s="66">
        <f t="shared" si="0"/>
        <v>29187290</v>
      </c>
      <c r="O10" s="66">
        <f t="shared" si="0"/>
        <v>152169</v>
      </c>
      <c r="P10" s="66">
        <f t="shared" si="0"/>
        <v>33698033</v>
      </c>
      <c r="Q10" s="66">
        <f t="shared" si="0"/>
        <v>63037492</v>
      </c>
      <c r="R10" s="66">
        <f t="shared" si="0"/>
        <v>24049119</v>
      </c>
      <c r="S10" s="66">
        <f t="shared" si="0"/>
        <v>27048238</v>
      </c>
      <c r="T10" s="66">
        <f t="shared" si="0"/>
        <v>15299930</v>
      </c>
      <c r="U10" s="66">
        <f t="shared" si="0"/>
        <v>66397287</v>
      </c>
      <c r="V10" s="66">
        <f t="shared" si="0"/>
        <v>277036511</v>
      </c>
      <c r="W10" s="66">
        <f t="shared" si="0"/>
        <v>296829773</v>
      </c>
      <c r="X10" s="66">
        <f t="shared" si="0"/>
        <v>-19793262</v>
      </c>
      <c r="Y10" s="67">
        <f>+IF(W10&lt;&gt;0,(X10/W10)*100,0)</f>
        <v>-6.668219902590431</v>
      </c>
      <c r="Z10" s="68">
        <f t="shared" si="0"/>
        <v>306277940</v>
      </c>
    </row>
    <row r="11" spans="1:26" ht="12.75">
      <c r="A11" s="58" t="s">
        <v>37</v>
      </c>
      <c r="B11" s="19">
        <v>84577680</v>
      </c>
      <c r="C11" s="19">
        <v>0</v>
      </c>
      <c r="D11" s="59">
        <v>115747482</v>
      </c>
      <c r="E11" s="60">
        <v>110747482</v>
      </c>
      <c r="F11" s="60">
        <v>6746528</v>
      </c>
      <c r="G11" s="60">
        <v>7689358</v>
      </c>
      <c r="H11" s="60">
        <v>7151334</v>
      </c>
      <c r="I11" s="60">
        <v>21587220</v>
      </c>
      <c r="J11" s="60">
        <v>7651342</v>
      </c>
      <c r="K11" s="60">
        <v>11712845</v>
      </c>
      <c r="L11" s="60">
        <v>8370817</v>
      </c>
      <c r="M11" s="60">
        <v>27735004</v>
      </c>
      <c r="N11" s="60">
        <v>9840294</v>
      </c>
      <c r="O11" s="60">
        <v>9606033</v>
      </c>
      <c r="P11" s="60">
        <v>7877060</v>
      </c>
      <c r="Q11" s="60">
        <v>27323387</v>
      </c>
      <c r="R11" s="60">
        <v>8150409</v>
      </c>
      <c r="S11" s="60">
        <v>9874390</v>
      </c>
      <c r="T11" s="60">
        <v>7972230</v>
      </c>
      <c r="U11" s="60">
        <v>25997029</v>
      </c>
      <c r="V11" s="60">
        <v>102642640</v>
      </c>
      <c r="W11" s="60">
        <v>115747485</v>
      </c>
      <c r="X11" s="60">
        <v>-13104845</v>
      </c>
      <c r="Y11" s="61">
        <v>-11.32</v>
      </c>
      <c r="Z11" s="62">
        <v>110747482</v>
      </c>
    </row>
    <row r="12" spans="1:26" ht="12.75">
      <c r="A12" s="58" t="s">
        <v>38</v>
      </c>
      <c r="B12" s="19">
        <v>13530312</v>
      </c>
      <c r="C12" s="19">
        <v>0</v>
      </c>
      <c r="D12" s="59">
        <v>15569487</v>
      </c>
      <c r="E12" s="60">
        <v>15569487</v>
      </c>
      <c r="F12" s="60">
        <v>1143966</v>
      </c>
      <c r="G12" s="60">
        <v>1143966</v>
      </c>
      <c r="H12" s="60">
        <v>1143966</v>
      </c>
      <c r="I12" s="60">
        <v>3431898</v>
      </c>
      <c r="J12" s="60">
        <v>1176862</v>
      </c>
      <c r="K12" s="60">
        <v>1172721</v>
      </c>
      <c r="L12" s="60">
        <v>1172721</v>
      </c>
      <c r="M12" s="60">
        <v>3522304</v>
      </c>
      <c r="N12" s="60">
        <v>1462748</v>
      </c>
      <c r="O12" s="60">
        <v>1214154</v>
      </c>
      <c r="P12" s="60">
        <v>1214154</v>
      </c>
      <c r="Q12" s="60">
        <v>3891056</v>
      </c>
      <c r="R12" s="60">
        <v>1214154</v>
      </c>
      <c r="S12" s="60">
        <v>0</v>
      </c>
      <c r="T12" s="60">
        <v>2428308</v>
      </c>
      <c r="U12" s="60">
        <v>3642462</v>
      </c>
      <c r="V12" s="60">
        <v>14487720</v>
      </c>
      <c r="W12" s="60">
        <v>15569484</v>
      </c>
      <c r="X12" s="60">
        <v>-1081764</v>
      </c>
      <c r="Y12" s="61">
        <v>-6.95</v>
      </c>
      <c r="Z12" s="62">
        <v>15569487</v>
      </c>
    </row>
    <row r="13" spans="1:26" ht="12.75">
      <c r="A13" s="58" t="s">
        <v>280</v>
      </c>
      <c r="B13" s="19">
        <v>40086995</v>
      </c>
      <c r="C13" s="19">
        <v>0</v>
      </c>
      <c r="D13" s="59">
        <v>39000000</v>
      </c>
      <c r="E13" s="60">
        <v>39000000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23020609</v>
      </c>
      <c r="O13" s="60">
        <v>3014253</v>
      </c>
      <c r="P13" s="60">
        <v>3341943</v>
      </c>
      <c r="Q13" s="60">
        <v>29376805</v>
      </c>
      <c r="R13" s="60">
        <v>3240962</v>
      </c>
      <c r="S13" s="60">
        <v>3357423</v>
      </c>
      <c r="T13" s="60">
        <v>3317935</v>
      </c>
      <c r="U13" s="60">
        <v>9916320</v>
      </c>
      <c r="V13" s="60">
        <v>39293125</v>
      </c>
      <c r="W13" s="60">
        <v>38999996</v>
      </c>
      <c r="X13" s="60">
        <v>293129</v>
      </c>
      <c r="Y13" s="61">
        <v>0.75</v>
      </c>
      <c r="Z13" s="62">
        <v>39000000</v>
      </c>
    </row>
    <row r="14" spans="1:26" ht="12.75">
      <c r="A14" s="58" t="s">
        <v>40</v>
      </c>
      <c r="B14" s="19">
        <v>321448</v>
      </c>
      <c r="C14" s="19">
        <v>0</v>
      </c>
      <c r="D14" s="59">
        <v>927450</v>
      </c>
      <c r="E14" s="60">
        <v>927451</v>
      </c>
      <c r="F14" s="60">
        <v>19360</v>
      </c>
      <c r="G14" s="60">
        <v>18860</v>
      </c>
      <c r="H14" s="60">
        <v>15702</v>
      </c>
      <c r="I14" s="60">
        <v>53922</v>
      </c>
      <c r="J14" s="60">
        <v>17869</v>
      </c>
      <c r="K14" s="60">
        <v>15380</v>
      </c>
      <c r="L14" s="60">
        <v>13745</v>
      </c>
      <c r="M14" s="60">
        <v>46994</v>
      </c>
      <c r="N14" s="60">
        <v>12094</v>
      </c>
      <c r="O14" s="60">
        <v>12072</v>
      </c>
      <c r="P14" s="60">
        <v>10101</v>
      </c>
      <c r="Q14" s="60">
        <v>34267</v>
      </c>
      <c r="R14" s="60">
        <v>10196</v>
      </c>
      <c r="S14" s="60">
        <v>8707</v>
      </c>
      <c r="T14" s="60">
        <v>7097</v>
      </c>
      <c r="U14" s="60">
        <v>26000</v>
      </c>
      <c r="V14" s="60">
        <v>161183</v>
      </c>
      <c r="W14" s="60">
        <v>927447</v>
      </c>
      <c r="X14" s="60">
        <v>-766264</v>
      </c>
      <c r="Y14" s="61">
        <v>-82.62</v>
      </c>
      <c r="Z14" s="62">
        <v>927451</v>
      </c>
    </row>
    <row r="15" spans="1:26" ht="12.75">
      <c r="A15" s="58" t="s">
        <v>41</v>
      </c>
      <c r="B15" s="19">
        <v>0</v>
      </c>
      <c r="C15" s="19">
        <v>0</v>
      </c>
      <c r="D15" s="59">
        <v>2241315</v>
      </c>
      <c r="E15" s="60">
        <v>2241315</v>
      </c>
      <c r="F15" s="60">
        <v>165</v>
      </c>
      <c r="G15" s="60">
        <v>43005</v>
      </c>
      <c r="H15" s="60">
        <v>203205</v>
      </c>
      <c r="I15" s="60">
        <v>246375</v>
      </c>
      <c r="J15" s="60">
        <v>846286</v>
      </c>
      <c r="K15" s="60">
        <v>340931</v>
      </c>
      <c r="L15" s="60">
        <v>154989</v>
      </c>
      <c r="M15" s="60">
        <v>1342206</v>
      </c>
      <c r="N15" s="60">
        <v>203321</v>
      </c>
      <c r="O15" s="60">
        <v>-39931</v>
      </c>
      <c r="P15" s="60">
        <v>-39261</v>
      </c>
      <c r="Q15" s="60">
        <v>124129</v>
      </c>
      <c r="R15" s="60">
        <v>1234550</v>
      </c>
      <c r="S15" s="60">
        <v>653574</v>
      </c>
      <c r="T15" s="60">
        <v>438989</v>
      </c>
      <c r="U15" s="60">
        <v>2327113</v>
      </c>
      <c r="V15" s="60">
        <v>4039823</v>
      </c>
      <c r="W15" s="60">
        <v>2241311</v>
      </c>
      <c r="X15" s="60">
        <v>1798512</v>
      </c>
      <c r="Y15" s="61">
        <v>80.24</v>
      </c>
      <c r="Z15" s="62">
        <v>2241315</v>
      </c>
    </row>
    <row r="16" spans="1:26" ht="12.75">
      <c r="A16" s="69" t="s">
        <v>42</v>
      </c>
      <c r="B16" s="19">
        <v>5650486</v>
      </c>
      <c r="C16" s="19">
        <v>0</v>
      </c>
      <c r="D16" s="59">
        <v>4346100</v>
      </c>
      <c r="E16" s="60">
        <v>4346099</v>
      </c>
      <c r="F16" s="60">
        <v>92100</v>
      </c>
      <c r="G16" s="60">
        <v>374968</v>
      </c>
      <c r="H16" s="60">
        <v>178464</v>
      </c>
      <c r="I16" s="60">
        <v>645532</v>
      </c>
      <c r="J16" s="60">
        <v>17000</v>
      </c>
      <c r="K16" s="60">
        <v>169494</v>
      </c>
      <c r="L16" s="60">
        <v>102990</v>
      </c>
      <c r="M16" s="60">
        <v>289484</v>
      </c>
      <c r="N16" s="60">
        <v>178271</v>
      </c>
      <c r="O16" s="60">
        <v>241433</v>
      </c>
      <c r="P16" s="60">
        <v>1936571</v>
      </c>
      <c r="Q16" s="60">
        <v>2356275</v>
      </c>
      <c r="R16" s="60">
        <v>328146</v>
      </c>
      <c r="S16" s="60">
        <v>910386</v>
      </c>
      <c r="T16" s="60">
        <v>213350</v>
      </c>
      <c r="U16" s="60">
        <v>1451882</v>
      </c>
      <c r="V16" s="60">
        <v>4743173</v>
      </c>
      <c r="W16" s="60">
        <v>4346100</v>
      </c>
      <c r="X16" s="60">
        <v>397073</v>
      </c>
      <c r="Y16" s="61">
        <v>9.14</v>
      </c>
      <c r="Z16" s="62">
        <v>4346099</v>
      </c>
    </row>
    <row r="17" spans="1:26" ht="12.75">
      <c r="A17" s="58" t="s">
        <v>43</v>
      </c>
      <c r="B17" s="19">
        <v>115686446</v>
      </c>
      <c r="C17" s="19">
        <v>0</v>
      </c>
      <c r="D17" s="59">
        <v>118996878</v>
      </c>
      <c r="E17" s="60">
        <v>133446293</v>
      </c>
      <c r="F17" s="60">
        <v>1477166</v>
      </c>
      <c r="G17" s="60">
        <v>4967278</v>
      </c>
      <c r="H17" s="60">
        <v>11047876</v>
      </c>
      <c r="I17" s="60">
        <v>17492320</v>
      </c>
      <c r="J17" s="60">
        <v>11465649</v>
      </c>
      <c r="K17" s="60">
        <v>8155708</v>
      </c>
      <c r="L17" s="60">
        <v>8165761</v>
      </c>
      <c r="M17" s="60">
        <v>27787118</v>
      </c>
      <c r="N17" s="60">
        <v>11013668</v>
      </c>
      <c r="O17" s="60">
        <v>10035455</v>
      </c>
      <c r="P17" s="60">
        <v>14778672</v>
      </c>
      <c r="Q17" s="60">
        <v>35827795</v>
      </c>
      <c r="R17" s="60">
        <v>9194535</v>
      </c>
      <c r="S17" s="60">
        <v>12243758</v>
      </c>
      <c r="T17" s="60">
        <v>11070453</v>
      </c>
      <c r="U17" s="60">
        <v>32508746</v>
      </c>
      <c r="V17" s="60">
        <v>113615979</v>
      </c>
      <c r="W17" s="60">
        <v>118996887</v>
      </c>
      <c r="X17" s="60">
        <v>-5380908</v>
      </c>
      <c r="Y17" s="61">
        <v>-4.52</v>
      </c>
      <c r="Z17" s="62">
        <v>133446293</v>
      </c>
    </row>
    <row r="18" spans="1:26" ht="12.75">
      <c r="A18" s="70" t="s">
        <v>44</v>
      </c>
      <c r="B18" s="71">
        <f>SUM(B11:B17)</f>
        <v>259853367</v>
      </c>
      <c r="C18" s="71">
        <f>SUM(C11:C17)</f>
        <v>0</v>
      </c>
      <c r="D18" s="72">
        <f aca="true" t="shared" si="1" ref="D18:Z18">SUM(D11:D17)</f>
        <v>296828712</v>
      </c>
      <c r="E18" s="73">
        <f t="shared" si="1"/>
        <v>306278127</v>
      </c>
      <c r="F18" s="73">
        <f t="shared" si="1"/>
        <v>9479285</v>
      </c>
      <c r="G18" s="73">
        <f t="shared" si="1"/>
        <v>14237435</v>
      </c>
      <c r="H18" s="73">
        <f t="shared" si="1"/>
        <v>19740547</v>
      </c>
      <c r="I18" s="73">
        <f t="shared" si="1"/>
        <v>43457267</v>
      </c>
      <c r="J18" s="73">
        <f t="shared" si="1"/>
        <v>21175008</v>
      </c>
      <c r="K18" s="73">
        <f t="shared" si="1"/>
        <v>21567079</v>
      </c>
      <c r="L18" s="73">
        <f t="shared" si="1"/>
        <v>17981023</v>
      </c>
      <c r="M18" s="73">
        <f t="shared" si="1"/>
        <v>60723110</v>
      </c>
      <c r="N18" s="73">
        <f t="shared" si="1"/>
        <v>45731005</v>
      </c>
      <c r="O18" s="73">
        <f t="shared" si="1"/>
        <v>24083469</v>
      </c>
      <c r="P18" s="73">
        <f t="shared" si="1"/>
        <v>29119240</v>
      </c>
      <c r="Q18" s="73">
        <f t="shared" si="1"/>
        <v>98933714</v>
      </c>
      <c r="R18" s="73">
        <f t="shared" si="1"/>
        <v>23372952</v>
      </c>
      <c r="S18" s="73">
        <f t="shared" si="1"/>
        <v>27048238</v>
      </c>
      <c r="T18" s="73">
        <f t="shared" si="1"/>
        <v>25448362</v>
      </c>
      <c r="U18" s="73">
        <f t="shared" si="1"/>
        <v>75869552</v>
      </c>
      <c r="V18" s="73">
        <f t="shared" si="1"/>
        <v>278983643</v>
      </c>
      <c r="W18" s="73">
        <f t="shared" si="1"/>
        <v>296828710</v>
      </c>
      <c r="X18" s="73">
        <f t="shared" si="1"/>
        <v>-17845067</v>
      </c>
      <c r="Y18" s="67">
        <f>+IF(W18&lt;&gt;0,(X18/W18)*100,0)</f>
        <v>-6.0119073387476565</v>
      </c>
      <c r="Z18" s="74">
        <f t="shared" si="1"/>
        <v>306278127</v>
      </c>
    </row>
    <row r="19" spans="1:26" ht="12.75">
      <c r="A19" s="70" t="s">
        <v>45</v>
      </c>
      <c r="B19" s="75">
        <f>+B10-B18</f>
        <v>19138077</v>
      </c>
      <c r="C19" s="75">
        <f>+C10-C18</f>
        <v>0</v>
      </c>
      <c r="D19" s="76">
        <f aca="true" t="shared" si="2" ref="D19:Z19">+D10-D18</f>
        <v>785</v>
      </c>
      <c r="E19" s="77">
        <f t="shared" si="2"/>
        <v>-187</v>
      </c>
      <c r="F19" s="77">
        <f t="shared" si="2"/>
        <v>62966778</v>
      </c>
      <c r="G19" s="77">
        <f t="shared" si="2"/>
        <v>-5318340</v>
      </c>
      <c r="H19" s="77">
        <f t="shared" si="2"/>
        <v>-11422136</v>
      </c>
      <c r="I19" s="77">
        <f t="shared" si="2"/>
        <v>46226302</v>
      </c>
      <c r="J19" s="77">
        <f t="shared" si="2"/>
        <v>-11823117</v>
      </c>
      <c r="K19" s="77">
        <f t="shared" si="2"/>
        <v>-13187594</v>
      </c>
      <c r="L19" s="77">
        <f t="shared" si="2"/>
        <v>22205764</v>
      </c>
      <c r="M19" s="77">
        <f t="shared" si="2"/>
        <v>-2804947</v>
      </c>
      <c r="N19" s="77">
        <f t="shared" si="2"/>
        <v>-16543715</v>
      </c>
      <c r="O19" s="77">
        <f t="shared" si="2"/>
        <v>-23931300</v>
      </c>
      <c r="P19" s="77">
        <f t="shared" si="2"/>
        <v>4578793</v>
      </c>
      <c r="Q19" s="77">
        <f t="shared" si="2"/>
        <v>-35896222</v>
      </c>
      <c r="R19" s="77">
        <f t="shared" si="2"/>
        <v>676167</v>
      </c>
      <c r="S19" s="77">
        <f t="shared" si="2"/>
        <v>0</v>
      </c>
      <c r="T19" s="77">
        <f t="shared" si="2"/>
        <v>-10148432</v>
      </c>
      <c r="U19" s="77">
        <f t="shared" si="2"/>
        <v>-9472265</v>
      </c>
      <c r="V19" s="77">
        <f t="shared" si="2"/>
        <v>-1947132</v>
      </c>
      <c r="W19" s="77">
        <f>IF(E10=E18,0,W10-W18)</f>
        <v>1063</v>
      </c>
      <c r="X19" s="77">
        <f t="shared" si="2"/>
        <v>-1948195</v>
      </c>
      <c r="Y19" s="78">
        <f>+IF(W19&lt;&gt;0,(X19/W19)*100,0)</f>
        <v>-183273.28316086548</v>
      </c>
      <c r="Z19" s="79">
        <f t="shared" si="2"/>
        <v>-187</v>
      </c>
    </row>
    <row r="20" spans="1:26" ht="12.75">
      <c r="A20" s="58" t="s">
        <v>46</v>
      </c>
      <c r="B20" s="19">
        <v>50387892</v>
      </c>
      <c r="C20" s="19">
        <v>0</v>
      </c>
      <c r="D20" s="59">
        <v>50484808</v>
      </c>
      <c r="E20" s="60">
        <v>54589066</v>
      </c>
      <c r="F20" s="60">
        <v>10171666</v>
      </c>
      <c r="G20" s="60">
        <v>0</v>
      </c>
      <c r="H20" s="60">
        <v>0</v>
      </c>
      <c r="I20" s="60">
        <v>10171666</v>
      </c>
      <c r="J20" s="60">
        <v>0</v>
      </c>
      <c r="K20" s="60">
        <v>0</v>
      </c>
      <c r="L20" s="60">
        <v>8074022</v>
      </c>
      <c r="M20" s="60">
        <v>8074022</v>
      </c>
      <c r="N20" s="60">
        <v>14174560</v>
      </c>
      <c r="O20" s="60">
        <v>277298</v>
      </c>
      <c r="P20" s="60">
        <v>7210074</v>
      </c>
      <c r="Q20" s="60">
        <v>21661932</v>
      </c>
      <c r="R20" s="60">
        <v>0</v>
      </c>
      <c r="S20" s="60">
        <v>0</v>
      </c>
      <c r="T20" s="60">
        <v>8738522</v>
      </c>
      <c r="U20" s="60">
        <v>8738522</v>
      </c>
      <c r="V20" s="60">
        <v>48646142</v>
      </c>
      <c r="W20" s="60">
        <v>29418000</v>
      </c>
      <c r="X20" s="60">
        <v>19228142</v>
      </c>
      <c r="Y20" s="61">
        <v>65.36</v>
      </c>
      <c r="Z20" s="62">
        <v>54589066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21066550</v>
      </c>
      <c r="X21" s="82">
        <v>-21066550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69525969</v>
      </c>
      <c r="C22" s="86">
        <f>SUM(C19:C21)</f>
        <v>0</v>
      </c>
      <c r="D22" s="87">
        <f aca="true" t="shared" si="3" ref="D22:Z22">SUM(D19:D21)</f>
        <v>50485593</v>
      </c>
      <c r="E22" s="88">
        <f t="shared" si="3"/>
        <v>54588879</v>
      </c>
      <c r="F22" s="88">
        <f t="shared" si="3"/>
        <v>73138444</v>
      </c>
      <c r="G22" s="88">
        <f t="shared" si="3"/>
        <v>-5318340</v>
      </c>
      <c r="H22" s="88">
        <f t="shared" si="3"/>
        <v>-11422136</v>
      </c>
      <c r="I22" s="88">
        <f t="shared" si="3"/>
        <v>56397968</v>
      </c>
      <c r="J22" s="88">
        <f t="shared" si="3"/>
        <v>-11823117</v>
      </c>
      <c r="K22" s="88">
        <f t="shared" si="3"/>
        <v>-13187594</v>
      </c>
      <c r="L22" s="88">
        <f t="shared" si="3"/>
        <v>30279786</v>
      </c>
      <c r="M22" s="88">
        <f t="shared" si="3"/>
        <v>5269075</v>
      </c>
      <c r="N22" s="88">
        <f t="shared" si="3"/>
        <v>-2369155</v>
      </c>
      <c r="O22" s="88">
        <f t="shared" si="3"/>
        <v>-23654002</v>
      </c>
      <c r="P22" s="88">
        <f t="shared" si="3"/>
        <v>11788867</v>
      </c>
      <c r="Q22" s="88">
        <f t="shared" si="3"/>
        <v>-14234290</v>
      </c>
      <c r="R22" s="88">
        <f t="shared" si="3"/>
        <v>676167</v>
      </c>
      <c r="S22" s="88">
        <f t="shared" si="3"/>
        <v>0</v>
      </c>
      <c r="T22" s="88">
        <f t="shared" si="3"/>
        <v>-1409910</v>
      </c>
      <c r="U22" s="88">
        <f t="shared" si="3"/>
        <v>-733743</v>
      </c>
      <c r="V22" s="88">
        <f t="shared" si="3"/>
        <v>46699010</v>
      </c>
      <c r="W22" s="88">
        <f t="shared" si="3"/>
        <v>50485613</v>
      </c>
      <c r="X22" s="88">
        <f t="shared" si="3"/>
        <v>-3786603</v>
      </c>
      <c r="Y22" s="89">
        <f>+IF(W22&lt;&gt;0,(X22/W22)*100,0)</f>
        <v>-7.500360548261541</v>
      </c>
      <c r="Z22" s="90">
        <f t="shared" si="3"/>
        <v>54588879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69525969</v>
      </c>
      <c r="C24" s="75">
        <f>SUM(C22:C23)</f>
        <v>0</v>
      </c>
      <c r="D24" s="76">
        <f aca="true" t="shared" si="4" ref="D24:Z24">SUM(D22:D23)</f>
        <v>50485593</v>
      </c>
      <c r="E24" s="77">
        <f t="shared" si="4"/>
        <v>54588879</v>
      </c>
      <c r="F24" s="77">
        <f t="shared" si="4"/>
        <v>73138444</v>
      </c>
      <c r="G24" s="77">
        <f t="shared" si="4"/>
        <v>-5318340</v>
      </c>
      <c r="H24" s="77">
        <f t="shared" si="4"/>
        <v>-11422136</v>
      </c>
      <c r="I24" s="77">
        <f t="shared" si="4"/>
        <v>56397968</v>
      </c>
      <c r="J24" s="77">
        <f t="shared" si="4"/>
        <v>-11823117</v>
      </c>
      <c r="K24" s="77">
        <f t="shared" si="4"/>
        <v>-13187594</v>
      </c>
      <c r="L24" s="77">
        <f t="shared" si="4"/>
        <v>30279786</v>
      </c>
      <c r="M24" s="77">
        <f t="shared" si="4"/>
        <v>5269075</v>
      </c>
      <c r="N24" s="77">
        <f t="shared" si="4"/>
        <v>-2369155</v>
      </c>
      <c r="O24" s="77">
        <f t="shared" si="4"/>
        <v>-23654002</v>
      </c>
      <c r="P24" s="77">
        <f t="shared" si="4"/>
        <v>11788867</v>
      </c>
      <c r="Q24" s="77">
        <f t="shared" si="4"/>
        <v>-14234290</v>
      </c>
      <c r="R24" s="77">
        <f t="shared" si="4"/>
        <v>676167</v>
      </c>
      <c r="S24" s="77">
        <f t="shared" si="4"/>
        <v>0</v>
      </c>
      <c r="T24" s="77">
        <f t="shared" si="4"/>
        <v>-1409910</v>
      </c>
      <c r="U24" s="77">
        <f t="shared" si="4"/>
        <v>-733743</v>
      </c>
      <c r="V24" s="77">
        <f t="shared" si="4"/>
        <v>46699010</v>
      </c>
      <c r="W24" s="77">
        <f t="shared" si="4"/>
        <v>50485613</v>
      </c>
      <c r="X24" s="77">
        <f t="shared" si="4"/>
        <v>-3786603</v>
      </c>
      <c r="Y24" s="78">
        <f>+IF(W24&lt;&gt;0,(X24/W24)*100,0)</f>
        <v>-7.500360548261541</v>
      </c>
      <c r="Z24" s="79">
        <f t="shared" si="4"/>
        <v>54588879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56644744</v>
      </c>
      <c r="C27" s="22">
        <v>0</v>
      </c>
      <c r="D27" s="99">
        <v>50484550</v>
      </c>
      <c r="E27" s="100">
        <v>54589066</v>
      </c>
      <c r="F27" s="100">
        <v>0</v>
      </c>
      <c r="G27" s="100">
        <v>847222</v>
      </c>
      <c r="H27" s="100">
        <v>7741030</v>
      </c>
      <c r="I27" s="100">
        <v>8588252</v>
      </c>
      <c r="J27" s="100">
        <v>1473911</v>
      </c>
      <c r="K27" s="100">
        <v>2669031</v>
      </c>
      <c r="L27" s="100">
        <v>4011221</v>
      </c>
      <c r="M27" s="100">
        <v>8154163</v>
      </c>
      <c r="N27" s="100">
        <v>1128801</v>
      </c>
      <c r="O27" s="100">
        <v>379673</v>
      </c>
      <c r="P27" s="100">
        <v>2838620</v>
      </c>
      <c r="Q27" s="100">
        <v>4347094</v>
      </c>
      <c r="R27" s="100">
        <v>904234</v>
      </c>
      <c r="S27" s="100">
        <v>4453237</v>
      </c>
      <c r="T27" s="100">
        <v>12880107</v>
      </c>
      <c r="U27" s="100">
        <v>18237578</v>
      </c>
      <c r="V27" s="100">
        <v>39327087</v>
      </c>
      <c r="W27" s="100">
        <v>50484552</v>
      </c>
      <c r="X27" s="100">
        <v>-11157465</v>
      </c>
      <c r="Y27" s="101">
        <v>-22.1</v>
      </c>
      <c r="Z27" s="102">
        <v>54589066</v>
      </c>
    </row>
    <row r="28" spans="1:26" ht="12.75">
      <c r="A28" s="103" t="s">
        <v>46</v>
      </c>
      <c r="B28" s="19">
        <v>51582999</v>
      </c>
      <c r="C28" s="19">
        <v>0</v>
      </c>
      <c r="D28" s="59">
        <v>29418000</v>
      </c>
      <c r="E28" s="60">
        <v>30437690</v>
      </c>
      <c r="F28" s="60">
        <v>0</v>
      </c>
      <c r="G28" s="60">
        <v>847222</v>
      </c>
      <c r="H28" s="60">
        <v>6700250</v>
      </c>
      <c r="I28" s="60">
        <v>7547472</v>
      </c>
      <c r="J28" s="60">
        <v>1112912</v>
      </c>
      <c r="K28" s="60">
        <v>1939820</v>
      </c>
      <c r="L28" s="60">
        <v>532972</v>
      </c>
      <c r="M28" s="60">
        <v>3585704</v>
      </c>
      <c r="N28" s="60">
        <v>507015</v>
      </c>
      <c r="O28" s="60">
        <v>277298</v>
      </c>
      <c r="P28" s="60">
        <v>491500</v>
      </c>
      <c r="Q28" s="60">
        <v>1275813</v>
      </c>
      <c r="R28" s="60">
        <v>724152</v>
      </c>
      <c r="S28" s="60">
        <v>3252639</v>
      </c>
      <c r="T28" s="60">
        <v>8145911</v>
      </c>
      <c r="U28" s="60">
        <v>12122702</v>
      </c>
      <c r="V28" s="60">
        <v>24531691</v>
      </c>
      <c r="W28" s="60">
        <v>29418000</v>
      </c>
      <c r="X28" s="60">
        <v>-4886309</v>
      </c>
      <c r="Y28" s="61">
        <v>-16.61</v>
      </c>
      <c r="Z28" s="62">
        <v>30437690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5061745</v>
      </c>
      <c r="C31" s="19">
        <v>0</v>
      </c>
      <c r="D31" s="59">
        <v>21066550</v>
      </c>
      <c r="E31" s="60">
        <v>24151376</v>
      </c>
      <c r="F31" s="60">
        <v>0</v>
      </c>
      <c r="G31" s="60">
        <v>0</v>
      </c>
      <c r="H31" s="60">
        <v>1040780</v>
      </c>
      <c r="I31" s="60">
        <v>1040780</v>
      </c>
      <c r="J31" s="60">
        <v>360999</v>
      </c>
      <c r="K31" s="60">
        <v>729211</v>
      </c>
      <c r="L31" s="60">
        <v>3478249</v>
      </c>
      <c r="M31" s="60">
        <v>4568459</v>
      </c>
      <c r="N31" s="60">
        <v>621787</v>
      </c>
      <c r="O31" s="60">
        <v>102375</v>
      </c>
      <c r="P31" s="60">
        <v>2347119</v>
      </c>
      <c r="Q31" s="60">
        <v>3071281</v>
      </c>
      <c r="R31" s="60">
        <v>180082</v>
      </c>
      <c r="S31" s="60">
        <v>1200599</v>
      </c>
      <c r="T31" s="60">
        <v>4734196</v>
      </c>
      <c r="U31" s="60">
        <v>6114877</v>
      </c>
      <c r="V31" s="60">
        <v>14795397</v>
      </c>
      <c r="W31" s="60">
        <v>21066552</v>
      </c>
      <c r="X31" s="60">
        <v>-6271155</v>
      </c>
      <c r="Y31" s="61">
        <v>-29.77</v>
      </c>
      <c r="Z31" s="62">
        <v>24151376</v>
      </c>
    </row>
    <row r="32" spans="1:26" ht="12.75">
      <c r="A32" s="70" t="s">
        <v>54</v>
      </c>
      <c r="B32" s="22">
        <f>SUM(B28:B31)</f>
        <v>56644744</v>
      </c>
      <c r="C32" s="22">
        <f>SUM(C28:C31)</f>
        <v>0</v>
      </c>
      <c r="D32" s="99">
        <f aca="true" t="shared" si="5" ref="D32:Z32">SUM(D28:D31)</f>
        <v>50484550</v>
      </c>
      <c r="E32" s="100">
        <f t="shared" si="5"/>
        <v>54589066</v>
      </c>
      <c r="F32" s="100">
        <f t="shared" si="5"/>
        <v>0</v>
      </c>
      <c r="G32" s="100">
        <f t="shared" si="5"/>
        <v>847222</v>
      </c>
      <c r="H32" s="100">
        <f t="shared" si="5"/>
        <v>7741030</v>
      </c>
      <c r="I32" s="100">
        <f t="shared" si="5"/>
        <v>8588252</v>
      </c>
      <c r="J32" s="100">
        <f t="shared" si="5"/>
        <v>1473911</v>
      </c>
      <c r="K32" s="100">
        <f t="shared" si="5"/>
        <v>2669031</v>
      </c>
      <c r="L32" s="100">
        <f t="shared" si="5"/>
        <v>4011221</v>
      </c>
      <c r="M32" s="100">
        <f t="shared" si="5"/>
        <v>8154163</v>
      </c>
      <c r="N32" s="100">
        <f t="shared" si="5"/>
        <v>1128802</v>
      </c>
      <c r="O32" s="100">
        <f t="shared" si="5"/>
        <v>379673</v>
      </c>
      <c r="P32" s="100">
        <f t="shared" si="5"/>
        <v>2838619</v>
      </c>
      <c r="Q32" s="100">
        <f t="shared" si="5"/>
        <v>4347094</v>
      </c>
      <c r="R32" s="100">
        <f t="shared" si="5"/>
        <v>904234</v>
      </c>
      <c r="S32" s="100">
        <f t="shared" si="5"/>
        <v>4453238</v>
      </c>
      <c r="T32" s="100">
        <f t="shared" si="5"/>
        <v>12880107</v>
      </c>
      <c r="U32" s="100">
        <f t="shared" si="5"/>
        <v>18237579</v>
      </c>
      <c r="V32" s="100">
        <f t="shared" si="5"/>
        <v>39327088</v>
      </c>
      <c r="W32" s="100">
        <f t="shared" si="5"/>
        <v>50484552</v>
      </c>
      <c r="X32" s="100">
        <f t="shared" si="5"/>
        <v>-11157464</v>
      </c>
      <c r="Y32" s="101">
        <f>+IF(W32&lt;&gt;0,(X32/W32)*100,0)</f>
        <v>-22.100748759739414</v>
      </c>
      <c r="Z32" s="102">
        <f t="shared" si="5"/>
        <v>54589066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281741414</v>
      </c>
      <c r="C35" s="19">
        <v>0</v>
      </c>
      <c r="D35" s="59">
        <v>69127430</v>
      </c>
      <c r="E35" s="60">
        <v>69127430</v>
      </c>
      <c r="F35" s="60">
        <v>321640587</v>
      </c>
      <c r="G35" s="60">
        <v>353817321</v>
      </c>
      <c r="H35" s="60">
        <v>334293867</v>
      </c>
      <c r="I35" s="60">
        <v>334293867</v>
      </c>
      <c r="J35" s="60">
        <v>353817321</v>
      </c>
      <c r="K35" s="60">
        <v>326390105</v>
      </c>
      <c r="L35" s="60">
        <v>326385578</v>
      </c>
      <c r="M35" s="60">
        <v>326385578</v>
      </c>
      <c r="N35" s="60">
        <v>353641362</v>
      </c>
      <c r="O35" s="60">
        <v>341325403</v>
      </c>
      <c r="P35" s="60">
        <v>366049001</v>
      </c>
      <c r="Q35" s="60">
        <v>366049001</v>
      </c>
      <c r="R35" s="60">
        <v>342618721</v>
      </c>
      <c r="S35" s="60">
        <v>330957597</v>
      </c>
      <c r="T35" s="60">
        <v>296865440</v>
      </c>
      <c r="U35" s="60">
        <v>296865440</v>
      </c>
      <c r="V35" s="60">
        <v>296865440</v>
      </c>
      <c r="W35" s="60">
        <v>69127430</v>
      </c>
      <c r="X35" s="60">
        <v>227738010</v>
      </c>
      <c r="Y35" s="61">
        <v>329.45</v>
      </c>
      <c r="Z35" s="62">
        <v>69127430</v>
      </c>
    </row>
    <row r="36" spans="1:26" ht="12.75">
      <c r="A36" s="58" t="s">
        <v>57</v>
      </c>
      <c r="B36" s="19">
        <v>754651569</v>
      </c>
      <c r="C36" s="19">
        <v>0</v>
      </c>
      <c r="D36" s="59">
        <v>785430389</v>
      </c>
      <c r="E36" s="60">
        <v>787359404</v>
      </c>
      <c r="F36" s="60">
        <v>762181165</v>
      </c>
      <c r="G36" s="60">
        <v>755901613</v>
      </c>
      <c r="H36" s="60">
        <v>763642643</v>
      </c>
      <c r="I36" s="60">
        <v>763642643</v>
      </c>
      <c r="J36" s="60">
        <v>755901613</v>
      </c>
      <c r="K36" s="60">
        <v>767785586</v>
      </c>
      <c r="L36" s="60">
        <v>765116555</v>
      </c>
      <c r="M36" s="60">
        <v>765116555</v>
      </c>
      <c r="N36" s="60">
        <v>752837302</v>
      </c>
      <c r="O36" s="60">
        <v>746852599</v>
      </c>
      <c r="P36" s="60">
        <v>746364275</v>
      </c>
      <c r="Q36" s="60">
        <v>746364275</v>
      </c>
      <c r="R36" s="60">
        <v>741773790</v>
      </c>
      <c r="S36" s="60">
        <v>745470659</v>
      </c>
      <c r="T36" s="60">
        <v>746560934</v>
      </c>
      <c r="U36" s="60">
        <v>746560934</v>
      </c>
      <c r="V36" s="60">
        <v>746560934</v>
      </c>
      <c r="W36" s="60">
        <v>787359404</v>
      </c>
      <c r="X36" s="60">
        <v>-40798470</v>
      </c>
      <c r="Y36" s="61">
        <v>-5.18</v>
      </c>
      <c r="Z36" s="62">
        <v>787359404</v>
      </c>
    </row>
    <row r="37" spans="1:26" ht="12.75">
      <c r="A37" s="58" t="s">
        <v>58</v>
      </c>
      <c r="B37" s="19">
        <v>58499059</v>
      </c>
      <c r="C37" s="19">
        <v>0</v>
      </c>
      <c r="D37" s="59">
        <v>6337118</v>
      </c>
      <c r="E37" s="60">
        <v>6337118</v>
      </c>
      <c r="F37" s="60">
        <v>31601076</v>
      </c>
      <c r="G37" s="60">
        <v>62851669</v>
      </c>
      <c r="H37" s="60">
        <v>24226207</v>
      </c>
      <c r="I37" s="60">
        <v>24226207</v>
      </c>
      <c r="J37" s="60">
        <v>62851669</v>
      </c>
      <c r="K37" s="60">
        <v>53579511</v>
      </c>
      <c r="L37" s="60">
        <v>53529511</v>
      </c>
      <c r="M37" s="60">
        <v>53529511</v>
      </c>
      <c r="N37" s="60">
        <v>68287093</v>
      </c>
      <c r="O37" s="60">
        <v>71445788</v>
      </c>
      <c r="P37" s="60">
        <v>81369257</v>
      </c>
      <c r="Q37" s="60">
        <v>81369257</v>
      </c>
      <c r="R37" s="60">
        <v>68350853</v>
      </c>
      <c r="S37" s="60">
        <v>63174921</v>
      </c>
      <c r="T37" s="60">
        <v>52326383</v>
      </c>
      <c r="U37" s="60">
        <v>52326383</v>
      </c>
      <c r="V37" s="60">
        <v>52326383</v>
      </c>
      <c r="W37" s="60">
        <v>6337118</v>
      </c>
      <c r="X37" s="60">
        <v>45989265</v>
      </c>
      <c r="Y37" s="61">
        <v>725.71</v>
      </c>
      <c r="Z37" s="62">
        <v>6337118</v>
      </c>
    </row>
    <row r="38" spans="1:26" ht="12.75">
      <c r="A38" s="58" t="s">
        <v>59</v>
      </c>
      <c r="B38" s="19">
        <v>32288636</v>
      </c>
      <c r="C38" s="19">
        <v>0</v>
      </c>
      <c r="D38" s="59">
        <v>31593542</v>
      </c>
      <c r="E38" s="60">
        <v>31593542</v>
      </c>
      <c r="F38" s="60">
        <v>32288636</v>
      </c>
      <c r="G38" s="60">
        <v>31997226</v>
      </c>
      <c r="H38" s="60">
        <v>31726013</v>
      </c>
      <c r="I38" s="60">
        <v>31726013</v>
      </c>
      <c r="J38" s="60">
        <v>31997226</v>
      </c>
      <c r="K38" s="60">
        <v>31701167</v>
      </c>
      <c r="L38" s="60">
        <v>31701167</v>
      </c>
      <c r="M38" s="60">
        <v>31701167</v>
      </c>
      <c r="N38" s="60">
        <v>32288636</v>
      </c>
      <c r="O38" s="60">
        <v>32378636</v>
      </c>
      <c r="P38" s="60">
        <v>32288636</v>
      </c>
      <c r="Q38" s="60">
        <v>32288636</v>
      </c>
      <c r="R38" s="60">
        <v>31396111</v>
      </c>
      <c r="S38" s="60">
        <v>32288636</v>
      </c>
      <c r="T38" s="60">
        <v>32288636</v>
      </c>
      <c r="U38" s="60">
        <v>32288636</v>
      </c>
      <c r="V38" s="60">
        <v>32288636</v>
      </c>
      <c r="W38" s="60">
        <v>31593542</v>
      </c>
      <c r="X38" s="60">
        <v>695094</v>
      </c>
      <c r="Y38" s="61">
        <v>2.2</v>
      </c>
      <c r="Z38" s="62">
        <v>31593542</v>
      </c>
    </row>
    <row r="39" spans="1:26" ht="12.75">
      <c r="A39" s="58" t="s">
        <v>60</v>
      </c>
      <c r="B39" s="19">
        <v>945605288</v>
      </c>
      <c r="C39" s="19">
        <v>0</v>
      </c>
      <c r="D39" s="59">
        <v>816627158</v>
      </c>
      <c r="E39" s="60">
        <v>818556173</v>
      </c>
      <c r="F39" s="60">
        <v>1019932040</v>
      </c>
      <c r="G39" s="60">
        <v>1014870039</v>
      </c>
      <c r="H39" s="60">
        <v>1041984291</v>
      </c>
      <c r="I39" s="60">
        <v>1041984291</v>
      </c>
      <c r="J39" s="60">
        <v>1014870039</v>
      </c>
      <c r="K39" s="60">
        <v>1008895013</v>
      </c>
      <c r="L39" s="60">
        <v>1006271455</v>
      </c>
      <c r="M39" s="60">
        <v>1006271455</v>
      </c>
      <c r="N39" s="60">
        <v>1005902935</v>
      </c>
      <c r="O39" s="60">
        <v>984353578</v>
      </c>
      <c r="P39" s="60">
        <v>998755383</v>
      </c>
      <c r="Q39" s="60">
        <v>998755383</v>
      </c>
      <c r="R39" s="60">
        <v>984645547</v>
      </c>
      <c r="S39" s="60">
        <v>980964699</v>
      </c>
      <c r="T39" s="60">
        <v>958811355</v>
      </c>
      <c r="U39" s="60">
        <v>958811355</v>
      </c>
      <c r="V39" s="60">
        <v>958811355</v>
      </c>
      <c r="W39" s="60">
        <v>818556173</v>
      </c>
      <c r="X39" s="60">
        <v>140255182</v>
      </c>
      <c r="Y39" s="61">
        <v>17.13</v>
      </c>
      <c r="Z39" s="62">
        <v>818556173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52072446</v>
      </c>
      <c r="C42" s="19">
        <v>0</v>
      </c>
      <c r="D42" s="59">
        <v>35800259</v>
      </c>
      <c r="E42" s="60">
        <v>59724023</v>
      </c>
      <c r="F42" s="60">
        <v>21777738</v>
      </c>
      <c r="G42" s="60">
        <v>-2479142</v>
      </c>
      <c r="H42" s="60">
        <v>-160331</v>
      </c>
      <c r="I42" s="60">
        <v>19138265</v>
      </c>
      <c r="J42" s="60">
        <v>-2146267</v>
      </c>
      <c r="K42" s="60">
        <v>-6213322</v>
      </c>
      <c r="L42" s="60">
        <v>57196914</v>
      </c>
      <c r="M42" s="60">
        <v>48837325</v>
      </c>
      <c r="N42" s="60">
        <v>-15510544</v>
      </c>
      <c r="O42" s="60">
        <v>-11015452</v>
      </c>
      <c r="P42" s="60">
        <v>26760481</v>
      </c>
      <c r="Q42" s="60">
        <v>234485</v>
      </c>
      <c r="R42" s="60">
        <v>-21797370</v>
      </c>
      <c r="S42" s="60">
        <v>-8781087</v>
      </c>
      <c r="T42" s="60">
        <v>1458107</v>
      </c>
      <c r="U42" s="60">
        <v>-29120350</v>
      </c>
      <c r="V42" s="60">
        <v>39089725</v>
      </c>
      <c r="W42" s="60">
        <v>59724023</v>
      </c>
      <c r="X42" s="60">
        <v>-20634298</v>
      </c>
      <c r="Y42" s="61">
        <v>-34.55</v>
      </c>
      <c r="Z42" s="62">
        <v>59724023</v>
      </c>
    </row>
    <row r="43" spans="1:26" ht="12.75">
      <c r="A43" s="58" t="s">
        <v>63</v>
      </c>
      <c r="B43" s="19">
        <v>-56051059</v>
      </c>
      <c r="C43" s="19">
        <v>0</v>
      </c>
      <c r="D43" s="59">
        <v>-20449763</v>
      </c>
      <c r="E43" s="60">
        <v>-13098202</v>
      </c>
      <c r="F43" s="60">
        <v>20606331</v>
      </c>
      <c r="G43" s="60">
        <v>180204</v>
      </c>
      <c r="H43" s="60">
        <v>-7391096</v>
      </c>
      <c r="I43" s="60">
        <v>13395439</v>
      </c>
      <c r="J43" s="60">
        <v>-1792710</v>
      </c>
      <c r="K43" s="60">
        <v>-1240980</v>
      </c>
      <c r="L43" s="60">
        <v>-9688585</v>
      </c>
      <c r="M43" s="60">
        <v>-12722275</v>
      </c>
      <c r="N43" s="60">
        <v>-505247</v>
      </c>
      <c r="O43" s="60">
        <v>-1219970</v>
      </c>
      <c r="P43" s="60">
        <v>-796910</v>
      </c>
      <c r="Q43" s="60">
        <v>-2522127</v>
      </c>
      <c r="R43" s="60">
        <v>-2698801</v>
      </c>
      <c r="S43" s="60">
        <v>-3667793</v>
      </c>
      <c r="T43" s="60">
        <v>-31782658</v>
      </c>
      <c r="U43" s="60">
        <v>-38149252</v>
      </c>
      <c r="V43" s="60">
        <v>-39998215</v>
      </c>
      <c r="W43" s="60">
        <v>-13098202</v>
      </c>
      <c r="X43" s="60">
        <v>-26900013</v>
      </c>
      <c r="Y43" s="61">
        <v>205.37</v>
      </c>
      <c r="Z43" s="62">
        <v>-13098202</v>
      </c>
    </row>
    <row r="44" spans="1:26" ht="12.75">
      <c r="A44" s="58" t="s">
        <v>64</v>
      </c>
      <c r="B44" s="19">
        <v>-1656748</v>
      </c>
      <c r="C44" s="19">
        <v>0</v>
      </c>
      <c r="D44" s="59">
        <v>-1976808</v>
      </c>
      <c r="E44" s="60">
        <v>-1976808</v>
      </c>
      <c r="F44" s="60">
        <v>-164735</v>
      </c>
      <c r="G44" s="60">
        <v>-164735</v>
      </c>
      <c r="H44" s="60">
        <v>-164735</v>
      </c>
      <c r="I44" s="60">
        <v>-494205</v>
      </c>
      <c r="J44" s="60">
        <v>-134362</v>
      </c>
      <c r="K44" s="60">
        <v>-129735</v>
      </c>
      <c r="L44" s="60">
        <v>-112997</v>
      </c>
      <c r="M44" s="60">
        <v>-377094</v>
      </c>
      <c r="N44" s="60">
        <v>-136047</v>
      </c>
      <c r="O44" s="60">
        <v>-136069</v>
      </c>
      <c r="P44" s="60">
        <v>-138040</v>
      </c>
      <c r="Q44" s="60">
        <v>-410156</v>
      </c>
      <c r="R44" s="60">
        <v>-137944</v>
      </c>
      <c r="S44" s="60">
        <v>-139433</v>
      </c>
      <c r="T44" s="60">
        <v>-131073</v>
      </c>
      <c r="U44" s="60">
        <v>-408450</v>
      </c>
      <c r="V44" s="60">
        <v>-1689905</v>
      </c>
      <c r="W44" s="60">
        <v>-1976808</v>
      </c>
      <c r="X44" s="60">
        <v>286903</v>
      </c>
      <c r="Y44" s="61">
        <v>-14.51</v>
      </c>
      <c r="Z44" s="62">
        <v>-1976808</v>
      </c>
    </row>
    <row r="45" spans="1:26" ht="12.75">
      <c r="A45" s="70" t="s">
        <v>65</v>
      </c>
      <c r="B45" s="22">
        <v>200097179</v>
      </c>
      <c r="C45" s="22">
        <v>0</v>
      </c>
      <c r="D45" s="99">
        <v>13433689</v>
      </c>
      <c r="E45" s="100">
        <v>44709013</v>
      </c>
      <c r="F45" s="100">
        <v>242316513</v>
      </c>
      <c r="G45" s="100">
        <v>239852840</v>
      </c>
      <c r="H45" s="100">
        <v>232136678</v>
      </c>
      <c r="I45" s="100">
        <v>232136678</v>
      </c>
      <c r="J45" s="100">
        <v>228063339</v>
      </c>
      <c r="K45" s="100">
        <v>220479302</v>
      </c>
      <c r="L45" s="100">
        <v>267874634</v>
      </c>
      <c r="M45" s="100">
        <v>267874634</v>
      </c>
      <c r="N45" s="100">
        <v>251722796</v>
      </c>
      <c r="O45" s="100">
        <v>239351305</v>
      </c>
      <c r="P45" s="100">
        <v>265176836</v>
      </c>
      <c r="Q45" s="100">
        <v>251722796</v>
      </c>
      <c r="R45" s="100">
        <v>240542721</v>
      </c>
      <c r="S45" s="100">
        <v>227954408</v>
      </c>
      <c r="T45" s="100">
        <v>197498784</v>
      </c>
      <c r="U45" s="100">
        <v>197498784</v>
      </c>
      <c r="V45" s="100">
        <v>197498784</v>
      </c>
      <c r="W45" s="100">
        <v>44709013</v>
      </c>
      <c r="X45" s="100">
        <v>152789771</v>
      </c>
      <c r="Y45" s="101">
        <v>341.74</v>
      </c>
      <c r="Z45" s="102">
        <v>44709013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615062</v>
      </c>
      <c r="C49" s="52">
        <v>0</v>
      </c>
      <c r="D49" s="129">
        <v>2660223</v>
      </c>
      <c r="E49" s="54">
        <v>1691477</v>
      </c>
      <c r="F49" s="54">
        <v>0</v>
      </c>
      <c r="G49" s="54">
        <v>0</v>
      </c>
      <c r="H49" s="54">
        <v>0</v>
      </c>
      <c r="I49" s="54">
        <v>1435445</v>
      </c>
      <c r="J49" s="54">
        <v>0</v>
      </c>
      <c r="K49" s="54">
        <v>0</v>
      </c>
      <c r="L49" s="54">
        <v>0</v>
      </c>
      <c r="M49" s="54">
        <v>1214947</v>
      </c>
      <c r="N49" s="54">
        <v>0</v>
      </c>
      <c r="O49" s="54">
        <v>0</v>
      </c>
      <c r="P49" s="54">
        <v>0</v>
      </c>
      <c r="Q49" s="54">
        <v>76257853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83875007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16241901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16241901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117.44197122813137</v>
      </c>
      <c r="C58" s="5">
        <f>IF(C67=0,0,+(C76/C67)*100)</f>
        <v>0</v>
      </c>
      <c r="D58" s="6">
        <f aca="true" t="shared" si="6" ref="D58:Z58">IF(D67=0,0,+(D76/D67)*100)</f>
        <v>76.38470021216395</v>
      </c>
      <c r="E58" s="7">
        <f t="shared" si="6"/>
        <v>76.38453390928387</v>
      </c>
      <c r="F58" s="7">
        <f t="shared" si="6"/>
        <v>12.93811789132375</v>
      </c>
      <c r="G58" s="7">
        <f t="shared" si="6"/>
        <v>96.61100482313059</v>
      </c>
      <c r="H58" s="7">
        <f t="shared" si="6"/>
        <v>184.85582134018048</v>
      </c>
      <c r="I58" s="7">
        <f t="shared" si="6"/>
        <v>51.92746015909643</v>
      </c>
      <c r="J58" s="7">
        <f t="shared" si="6"/>
        <v>90.16404808289481</v>
      </c>
      <c r="K58" s="7">
        <f t="shared" si="6"/>
        <v>77.9229052949673</v>
      </c>
      <c r="L58" s="7">
        <f t="shared" si="6"/>
        <v>58.61796402201585</v>
      </c>
      <c r="M58" s="7">
        <f t="shared" si="6"/>
        <v>75.18762953125281</v>
      </c>
      <c r="N58" s="7">
        <f t="shared" si="6"/>
        <v>70.08518773972412</v>
      </c>
      <c r="O58" s="7">
        <f t="shared" si="6"/>
        <v>90.32945530448312</v>
      </c>
      <c r="P58" s="7">
        <f t="shared" si="6"/>
        <v>84.22464178436725</v>
      </c>
      <c r="Q58" s="7">
        <f t="shared" si="6"/>
        <v>81.65825451746387</v>
      </c>
      <c r="R58" s="7">
        <f t="shared" si="6"/>
        <v>103.53414580076074</v>
      </c>
      <c r="S58" s="7">
        <f t="shared" si="6"/>
        <v>99.96471080237566</v>
      </c>
      <c r="T58" s="7">
        <f t="shared" si="6"/>
        <v>-86.69490514704137</v>
      </c>
      <c r="U58" s="7">
        <f t="shared" si="6"/>
        <v>346.43780958265603</v>
      </c>
      <c r="V58" s="7">
        <f t="shared" si="6"/>
        <v>82.12892504683612</v>
      </c>
      <c r="W58" s="7">
        <f t="shared" si="6"/>
        <v>76.3845258833651</v>
      </c>
      <c r="X58" s="7">
        <f t="shared" si="6"/>
        <v>0</v>
      </c>
      <c r="Y58" s="7">
        <f t="shared" si="6"/>
        <v>0</v>
      </c>
      <c r="Z58" s="8">
        <f t="shared" si="6"/>
        <v>76.38453390928387</v>
      </c>
    </row>
    <row r="59" spans="1:26" ht="12.75">
      <c r="A59" s="37" t="s">
        <v>31</v>
      </c>
      <c r="B59" s="9">
        <f aca="true" t="shared" si="7" ref="B59:Z66">IF(B68=0,0,+(B77/B68)*100)</f>
        <v>115.65765766026416</v>
      </c>
      <c r="C59" s="9">
        <f t="shared" si="7"/>
        <v>0</v>
      </c>
      <c r="D59" s="2">
        <f t="shared" si="7"/>
        <v>71.30018986145947</v>
      </c>
      <c r="E59" s="10">
        <f t="shared" si="7"/>
        <v>71.30018986145947</v>
      </c>
      <c r="F59" s="10">
        <f t="shared" si="7"/>
        <v>12.70772331317577</v>
      </c>
      <c r="G59" s="10">
        <f t="shared" si="7"/>
        <v>99.93915734310043</v>
      </c>
      <c r="H59" s="10">
        <f t="shared" si="7"/>
        <v>214.0082201600768</v>
      </c>
      <c r="I59" s="10">
        <f t="shared" si="7"/>
        <v>53.71211908128769</v>
      </c>
      <c r="J59" s="10">
        <f t="shared" si="7"/>
        <v>103.81711871628907</v>
      </c>
      <c r="K59" s="10">
        <f t="shared" si="7"/>
        <v>82.29558311709617</v>
      </c>
      <c r="L59" s="10">
        <f t="shared" si="7"/>
        <v>63.07737433906985</v>
      </c>
      <c r="M59" s="10">
        <f t="shared" si="7"/>
        <v>82.1310178268235</v>
      </c>
      <c r="N59" s="10">
        <f t="shared" si="7"/>
        <v>75.25739257402385</v>
      </c>
      <c r="O59" s="10">
        <f t="shared" si="7"/>
        <v>98.64248176909459</v>
      </c>
      <c r="P59" s="10">
        <f t="shared" si="7"/>
        <v>94.82437918160153</v>
      </c>
      <c r="Q59" s="10">
        <f t="shared" si="7"/>
        <v>89.75135658800734</v>
      </c>
      <c r="R59" s="10">
        <f t="shared" si="7"/>
        <v>75.60388386228915</v>
      </c>
      <c r="S59" s="10">
        <f t="shared" si="7"/>
        <v>99.98027656025998</v>
      </c>
      <c r="T59" s="10">
        <f t="shared" si="7"/>
        <v>103.62822829815616</v>
      </c>
      <c r="U59" s="10">
        <f t="shared" si="7"/>
        <v>93.10746822980833</v>
      </c>
      <c r="V59" s="10">
        <f t="shared" si="7"/>
        <v>73.01844816311062</v>
      </c>
      <c r="W59" s="10">
        <f t="shared" si="7"/>
        <v>71.30018830890849</v>
      </c>
      <c r="X59" s="10">
        <f t="shared" si="7"/>
        <v>0</v>
      </c>
      <c r="Y59" s="10">
        <f t="shared" si="7"/>
        <v>0</v>
      </c>
      <c r="Z59" s="11">
        <f t="shared" si="7"/>
        <v>71.30018986145947</v>
      </c>
    </row>
    <row r="60" spans="1:26" ht="12.75">
      <c r="A60" s="38" t="s">
        <v>32</v>
      </c>
      <c r="B60" s="12">
        <f t="shared" si="7"/>
        <v>135.5862936290308</v>
      </c>
      <c r="C60" s="12">
        <f t="shared" si="7"/>
        <v>0</v>
      </c>
      <c r="D60" s="3">
        <f t="shared" si="7"/>
        <v>129.58054196727426</v>
      </c>
      <c r="E60" s="13">
        <f t="shared" si="7"/>
        <v>129.5820242064544</v>
      </c>
      <c r="F60" s="13">
        <f t="shared" si="7"/>
        <v>17.66484945655248</v>
      </c>
      <c r="G60" s="13">
        <f t="shared" si="7"/>
        <v>104.20389127960577</v>
      </c>
      <c r="H60" s="13">
        <f t="shared" si="7"/>
        <v>84.25304023296897</v>
      </c>
      <c r="I60" s="13">
        <f t="shared" si="7"/>
        <v>46.86899063284516</v>
      </c>
      <c r="J60" s="13">
        <f t="shared" si="7"/>
        <v>104.13734438027802</v>
      </c>
      <c r="K60" s="13">
        <f t="shared" si="7"/>
        <v>96.53645015580086</v>
      </c>
      <c r="L60" s="13">
        <f t="shared" si="7"/>
        <v>61.16645543255723</v>
      </c>
      <c r="M60" s="13">
        <f t="shared" si="7"/>
        <v>86.08855335214116</v>
      </c>
      <c r="N60" s="13">
        <f t="shared" si="7"/>
        <v>75.43087696572296</v>
      </c>
      <c r="O60" s="13">
        <f t="shared" si="7"/>
        <v>79.06349543772079</v>
      </c>
      <c r="P60" s="13">
        <f t="shared" si="7"/>
        <v>53.83895742536306</v>
      </c>
      <c r="Q60" s="13">
        <f t="shared" si="7"/>
        <v>68.92529469796938</v>
      </c>
      <c r="R60" s="13">
        <f t="shared" si="7"/>
        <v>418.37585623435467</v>
      </c>
      <c r="S60" s="13">
        <f t="shared" si="7"/>
        <v>100</v>
      </c>
      <c r="T60" s="13">
        <f t="shared" si="7"/>
        <v>75.15798294251425</v>
      </c>
      <c r="U60" s="13">
        <f t="shared" si="7"/>
        <v>196.97313297267883</v>
      </c>
      <c r="V60" s="13">
        <f t="shared" si="7"/>
        <v>91.50430492818894</v>
      </c>
      <c r="W60" s="13">
        <f t="shared" si="7"/>
        <v>129.58196756958046</v>
      </c>
      <c r="X60" s="13">
        <f t="shared" si="7"/>
        <v>0</v>
      </c>
      <c r="Y60" s="13">
        <f t="shared" si="7"/>
        <v>0</v>
      </c>
      <c r="Z60" s="14">
        <f t="shared" si="7"/>
        <v>129.5820242064544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135.5862936290308</v>
      </c>
      <c r="C64" s="12">
        <f t="shared" si="7"/>
        <v>0</v>
      </c>
      <c r="D64" s="3">
        <f t="shared" si="7"/>
        <v>70.146235511585</v>
      </c>
      <c r="E64" s="13">
        <f t="shared" si="7"/>
        <v>129.5820242064544</v>
      </c>
      <c r="F64" s="13">
        <f t="shared" si="7"/>
        <v>17.66484945655248</v>
      </c>
      <c r="G64" s="13">
        <f t="shared" si="7"/>
        <v>104.20389127960577</v>
      </c>
      <c r="H64" s="13">
        <f t="shared" si="7"/>
        <v>84.25304023296897</v>
      </c>
      <c r="I64" s="13">
        <f t="shared" si="7"/>
        <v>46.86899063284516</v>
      </c>
      <c r="J64" s="13">
        <f t="shared" si="7"/>
        <v>104.13734438027802</v>
      </c>
      <c r="K64" s="13">
        <f t="shared" si="7"/>
        <v>96.53645015580086</v>
      </c>
      <c r="L64" s="13">
        <f t="shared" si="7"/>
        <v>61.16645543255723</v>
      </c>
      <c r="M64" s="13">
        <f t="shared" si="7"/>
        <v>86.08855335214116</v>
      </c>
      <c r="N64" s="13">
        <f t="shared" si="7"/>
        <v>75.43087696572296</v>
      </c>
      <c r="O64" s="13">
        <f t="shared" si="7"/>
        <v>79.06349543772079</v>
      </c>
      <c r="P64" s="13">
        <f t="shared" si="7"/>
        <v>53.83895742536306</v>
      </c>
      <c r="Q64" s="13">
        <f t="shared" si="7"/>
        <v>68.92529469796938</v>
      </c>
      <c r="R64" s="13">
        <f t="shared" si="7"/>
        <v>418.37585623435467</v>
      </c>
      <c r="S64" s="13">
        <f t="shared" si="7"/>
        <v>100</v>
      </c>
      <c r="T64" s="13">
        <f t="shared" si="7"/>
        <v>75.15798294251425</v>
      </c>
      <c r="U64" s="13">
        <f t="shared" si="7"/>
        <v>196.97313297267883</v>
      </c>
      <c r="V64" s="13">
        <f t="shared" si="7"/>
        <v>91.50430492818894</v>
      </c>
      <c r="W64" s="13">
        <f t="shared" si="7"/>
        <v>129.58196756958046</v>
      </c>
      <c r="X64" s="13">
        <f t="shared" si="7"/>
        <v>0</v>
      </c>
      <c r="Y64" s="13">
        <f t="shared" si="7"/>
        <v>0</v>
      </c>
      <c r="Z64" s="14">
        <f t="shared" si="7"/>
        <v>129.5820242064544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71.00712999429015</v>
      </c>
      <c r="E66" s="16">
        <f t="shared" si="7"/>
        <v>71.00075826315717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-0.0069542400252360055</v>
      </c>
      <c r="U66" s="16">
        <f t="shared" si="7"/>
        <v>-0.007193438456908078</v>
      </c>
      <c r="V66" s="16">
        <f t="shared" si="7"/>
        <v>-0.010566748077832271</v>
      </c>
      <c r="W66" s="16">
        <f t="shared" si="7"/>
        <v>71.00066202220945</v>
      </c>
      <c r="X66" s="16">
        <f t="shared" si="7"/>
        <v>0</v>
      </c>
      <c r="Y66" s="16">
        <f t="shared" si="7"/>
        <v>0</v>
      </c>
      <c r="Z66" s="17">
        <f t="shared" si="7"/>
        <v>71.00075826315717</v>
      </c>
    </row>
    <row r="67" spans="1:26" ht="12.75" hidden="1">
      <c r="A67" s="41" t="s">
        <v>287</v>
      </c>
      <c r="B67" s="24">
        <v>98702244</v>
      </c>
      <c r="C67" s="24"/>
      <c r="D67" s="25">
        <v>104689321</v>
      </c>
      <c r="E67" s="26">
        <v>104689545</v>
      </c>
      <c r="F67" s="26">
        <v>31602139</v>
      </c>
      <c r="G67" s="26">
        <v>7044802</v>
      </c>
      <c r="H67" s="26">
        <v>6901160</v>
      </c>
      <c r="I67" s="26">
        <v>45548101</v>
      </c>
      <c r="J67" s="26">
        <v>6519491</v>
      </c>
      <c r="K67" s="26">
        <v>6807653</v>
      </c>
      <c r="L67" s="26">
        <v>7016402</v>
      </c>
      <c r="M67" s="26">
        <v>20343546</v>
      </c>
      <c r="N67" s="26">
        <v>6853451</v>
      </c>
      <c r="O67" s="26">
        <v>7075072</v>
      </c>
      <c r="P67" s="26">
        <v>7000532</v>
      </c>
      <c r="Q67" s="26">
        <v>20929055</v>
      </c>
      <c r="R67" s="26">
        <v>6856480</v>
      </c>
      <c r="S67" s="26">
        <v>6415561</v>
      </c>
      <c r="T67" s="26">
        <v>-7495918</v>
      </c>
      <c r="U67" s="26">
        <v>5776123</v>
      </c>
      <c r="V67" s="26">
        <v>92596825</v>
      </c>
      <c r="W67" s="26">
        <v>104689556</v>
      </c>
      <c r="X67" s="26"/>
      <c r="Y67" s="25"/>
      <c r="Z67" s="27">
        <v>104689545</v>
      </c>
    </row>
    <row r="68" spans="1:26" ht="12.75" hidden="1">
      <c r="A68" s="37" t="s">
        <v>31</v>
      </c>
      <c r="B68" s="19">
        <v>89864923</v>
      </c>
      <c r="C68" s="19"/>
      <c r="D68" s="20">
        <v>91849078</v>
      </c>
      <c r="E68" s="21">
        <v>91849078</v>
      </c>
      <c r="F68" s="21">
        <v>29176973</v>
      </c>
      <c r="G68" s="21">
        <v>6115775</v>
      </c>
      <c r="H68" s="21">
        <v>5699889</v>
      </c>
      <c r="I68" s="21">
        <v>40992637</v>
      </c>
      <c r="J68" s="21">
        <v>5109063</v>
      </c>
      <c r="K68" s="21">
        <v>5668930</v>
      </c>
      <c r="L68" s="21">
        <v>5863895</v>
      </c>
      <c r="M68" s="21">
        <v>16641888</v>
      </c>
      <c r="N68" s="21">
        <v>5707721</v>
      </c>
      <c r="O68" s="21">
        <v>5984892</v>
      </c>
      <c r="P68" s="21">
        <v>5818046</v>
      </c>
      <c r="Q68" s="21">
        <v>17510659</v>
      </c>
      <c r="R68" s="21">
        <v>5733056</v>
      </c>
      <c r="S68" s="21">
        <v>5739364</v>
      </c>
      <c r="T68" s="21">
        <v>5788886</v>
      </c>
      <c r="U68" s="21">
        <v>17261306</v>
      </c>
      <c r="V68" s="21">
        <v>92406490</v>
      </c>
      <c r="W68" s="21">
        <v>91849080</v>
      </c>
      <c r="X68" s="21"/>
      <c r="Y68" s="20"/>
      <c r="Z68" s="23">
        <v>91849078</v>
      </c>
    </row>
    <row r="69" spans="1:26" ht="12.75" hidden="1">
      <c r="A69" s="38" t="s">
        <v>32</v>
      </c>
      <c r="B69" s="19">
        <v>8837321</v>
      </c>
      <c r="C69" s="19"/>
      <c r="D69" s="20">
        <v>9151881</v>
      </c>
      <c r="E69" s="21">
        <v>9151774</v>
      </c>
      <c r="F69" s="21">
        <v>2156786</v>
      </c>
      <c r="G69" s="21">
        <v>666002</v>
      </c>
      <c r="H69" s="21">
        <v>663436</v>
      </c>
      <c r="I69" s="21">
        <v>3486224</v>
      </c>
      <c r="J69" s="21">
        <v>551344</v>
      </c>
      <c r="K69" s="21">
        <v>662384</v>
      </c>
      <c r="L69" s="21">
        <v>676974</v>
      </c>
      <c r="M69" s="21">
        <v>1890702</v>
      </c>
      <c r="N69" s="21">
        <v>673162</v>
      </c>
      <c r="O69" s="21">
        <v>616249</v>
      </c>
      <c r="P69" s="21">
        <v>704410</v>
      </c>
      <c r="Q69" s="21">
        <v>1993821</v>
      </c>
      <c r="R69" s="21">
        <v>660742</v>
      </c>
      <c r="S69" s="21">
        <v>675065</v>
      </c>
      <c r="T69" s="21">
        <v>663521</v>
      </c>
      <c r="U69" s="21">
        <v>1999328</v>
      </c>
      <c r="V69" s="21">
        <v>9370075</v>
      </c>
      <c r="W69" s="21">
        <v>9151778</v>
      </c>
      <c r="X69" s="21"/>
      <c r="Y69" s="20"/>
      <c r="Z69" s="23">
        <v>9151774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8837321</v>
      </c>
      <c r="C73" s="19"/>
      <c r="D73" s="20">
        <v>9151881</v>
      </c>
      <c r="E73" s="21">
        <v>9151774</v>
      </c>
      <c r="F73" s="21">
        <v>2156786</v>
      </c>
      <c r="G73" s="21">
        <v>666002</v>
      </c>
      <c r="H73" s="21">
        <v>663436</v>
      </c>
      <c r="I73" s="21">
        <v>3486224</v>
      </c>
      <c r="J73" s="21">
        <v>551344</v>
      </c>
      <c r="K73" s="21">
        <v>662384</v>
      </c>
      <c r="L73" s="21">
        <v>676974</v>
      </c>
      <c r="M73" s="21">
        <v>1890702</v>
      </c>
      <c r="N73" s="21">
        <v>673162</v>
      </c>
      <c r="O73" s="21">
        <v>616249</v>
      </c>
      <c r="P73" s="21">
        <v>704410</v>
      </c>
      <c r="Q73" s="21">
        <v>1993821</v>
      </c>
      <c r="R73" s="21">
        <v>660742</v>
      </c>
      <c r="S73" s="21">
        <v>675065</v>
      </c>
      <c r="T73" s="21">
        <v>663521</v>
      </c>
      <c r="U73" s="21">
        <v>1999328</v>
      </c>
      <c r="V73" s="21">
        <v>9370075</v>
      </c>
      <c r="W73" s="21">
        <v>9151778</v>
      </c>
      <c r="X73" s="21"/>
      <c r="Y73" s="20"/>
      <c r="Z73" s="23">
        <v>9151774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3688362</v>
      </c>
      <c r="E75" s="30">
        <v>3688693</v>
      </c>
      <c r="F75" s="30">
        <v>268380</v>
      </c>
      <c r="G75" s="30">
        <v>263025</v>
      </c>
      <c r="H75" s="30">
        <v>537835</v>
      </c>
      <c r="I75" s="30">
        <v>1069240</v>
      </c>
      <c r="J75" s="30">
        <v>859084</v>
      </c>
      <c r="K75" s="30">
        <v>476339</v>
      </c>
      <c r="L75" s="30">
        <v>475533</v>
      </c>
      <c r="M75" s="30">
        <v>1810956</v>
      </c>
      <c r="N75" s="30">
        <v>472568</v>
      </c>
      <c r="O75" s="30">
        <v>473931</v>
      </c>
      <c r="P75" s="30">
        <v>478076</v>
      </c>
      <c r="Q75" s="30">
        <v>1424575</v>
      </c>
      <c r="R75" s="30">
        <v>462682</v>
      </c>
      <c r="S75" s="30">
        <v>1132</v>
      </c>
      <c r="T75" s="30">
        <v>-13948325</v>
      </c>
      <c r="U75" s="30">
        <v>-13484511</v>
      </c>
      <c r="V75" s="30">
        <v>-9179740</v>
      </c>
      <c r="W75" s="30">
        <v>3688698</v>
      </c>
      <c r="X75" s="30"/>
      <c r="Y75" s="29"/>
      <c r="Z75" s="31">
        <v>3688693</v>
      </c>
    </row>
    <row r="76" spans="1:26" ht="12.75" hidden="1">
      <c r="A76" s="42" t="s">
        <v>288</v>
      </c>
      <c r="B76" s="32">
        <v>115917861</v>
      </c>
      <c r="C76" s="32"/>
      <c r="D76" s="33">
        <v>79966624</v>
      </c>
      <c r="E76" s="34">
        <v>79966621</v>
      </c>
      <c r="F76" s="34">
        <v>4088722</v>
      </c>
      <c r="G76" s="34">
        <v>6806054</v>
      </c>
      <c r="H76" s="34">
        <v>12757196</v>
      </c>
      <c r="I76" s="34">
        <v>23651972</v>
      </c>
      <c r="J76" s="34">
        <v>5878237</v>
      </c>
      <c r="K76" s="34">
        <v>5304721</v>
      </c>
      <c r="L76" s="34">
        <v>4112872</v>
      </c>
      <c r="M76" s="34">
        <v>15295830</v>
      </c>
      <c r="N76" s="34">
        <v>4803254</v>
      </c>
      <c r="O76" s="34">
        <v>6390874</v>
      </c>
      <c r="P76" s="34">
        <v>5896173</v>
      </c>
      <c r="Q76" s="34">
        <v>17090301</v>
      </c>
      <c r="R76" s="34">
        <v>7098798</v>
      </c>
      <c r="S76" s="34">
        <v>6413297</v>
      </c>
      <c r="T76" s="34">
        <v>6498579</v>
      </c>
      <c r="U76" s="34">
        <v>20010674</v>
      </c>
      <c r="V76" s="34">
        <v>76048777</v>
      </c>
      <c r="W76" s="34">
        <v>79966621</v>
      </c>
      <c r="X76" s="34"/>
      <c r="Y76" s="33"/>
      <c r="Z76" s="35">
        <v>79966621</v>
      </c>
    </row>
    <row r="77" spans="1:26" ht="12.75" hidden="1">
      <c r="A77" s="37" t="s">
        <v>31</v>
      </c>
      <c r="B77" s="19">
        <v>103935665</v>
      </c>
      <c r="C77" s="19"/>
      <c r="D77" s="20">
        <v>65488567</v>
      </c>
      <c r="E77" s="21">
        <v>65488567</v>
      </c>
      <c r="F77" s="21">
        <v>3707729</v>
      </c>
      <c r="G77" s="21">
        <v>6112054</v>
      </c>
      <c r="H77" s="21">
        <v>12198231</v>
      </c>
      <c r="I77" s="21">
        <v>22018014</v>
      </c>
      <c r="J77" s="21">
        <v>5304082</v>
      </c>
      <c r="K77" s="21">
        <v>4665279</v>
      </c>
      <c r="L77" s="21">
        <v>3698791</v>
      </c>
      <c r="M77" s="21">
        <v>13668152</v>
      </c>
      <c r="N77" s="21">
        <v>4295482</v>
      </c>
      <c r="O77" s="21">
        <v>5903646</v>
      </c>
      <c r="P77" s="21">
        <v>5516926</v>
      </c>
      <c r="Q77" s="21">
        <v>15716054</v>
      </c>
      <c r="R77" s="21">
        <v>4334413</v>
      </c>
      <c r="S77" s="21">
        <v>5738232</v>
      </c>
      <c r="T77" s="21">
        <v>5998920</v>
      </c>
      <c r="U77" s="21">
        <v>16071565</v>
      </c>
      <c r="V77" s="21">
        <v>67473785</v>
      </c>
      <c r="W77" s="21">
        <v>65488567</v>
      </c>
      <c r="X77" s="21"/>
      <c r="Y77" s="20"/>
      <c r="Z77" s="23">
        <v>65488567</v>
      </c>
    </row>
    <row r="78" spans="1:26" ht="12.75" hidden="1">
      <c r="A78" s="38" t="s">
        <v>32</v>
      </c>
      <c r="B78" s="19">
        <v>11982196</v>
      </c>
      <c r="C78" s="19"/>
      <c r="D78" s="20">
        <v>11859057</v>
      </c>
      <c r="E78" s="21">
        <v>11859054</v>
      </c>
      <c r="F78" s="21">
        <v>380993</v>
      </c>
      <c r="G78" s="21">
        <v>694000</v>
      </c>
      <c r="H78" s="21">
        <v>558965</v>
      </c>
      <c r="I78" s="21">
        <v>1633958</v>
      </c>
      <c r="J78" s="21">
        <v>574155</v>
      </c>
      <c r="K78" s="21">
        <v>639442</v>
      </c>
      <c r="L78" s="21">
        <v>414081</v>
      </c>
      <c r="M78" s="21">
        <v>1627678</v>
      </c>
      <c r="N78" s="21">
        <v>507772</v>
      </c>
      <c r="O78" s="21">
        <v>487228</v>
      </c>
      <c r="P78" s="21">
        <v>379247</v>
      </c>
      <c r="Q78" s="21">
        <v>1374247</v>
      </c>
      <c r="R78" s="21">
        <v>2764385</v>
      </c>
      <c r="S78" s="21">
        <v>675065</v>
      </c>
      <c r="T78" s="21">
        <v>498689</v>
      </c>
      <c r="U78" s="21">
        <v>3938139</v>
      </c>
      <c r="V78" s="21">
        <v>8574022</v>
      </c>
      <c r="W78" s="21">
        <v>11859054</v>
      </c>
      <c r="X78" s="21"/>
      <c r="Y78" s="20"/>
      <c r="Z78" s="23">
        <v>11859054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11982196</v>
      </c>
      <c r="C82" s="19"/>
      <c r="D82" s="20">
        <v>6419700</v>
      </c>
      <c r="E82" s="21">
        <v>11859054</v>
      </c>
      <c r="F82" s="21">
        <v>380993</v>
      </c>
      <c r="G82" s="21">
        <v>694000</v>
      </c>
      <c r="H82" s="21">
        <v>558965</v>
      </c>
      <c r="I82" s="21">
        <v>1633958</v>
      </c>
      <c r="J82" s="21">
        <v>574155</v>
      </c>
      <c r="K82" s="21">
        <v>639442</v>
      </c>
      <c r="L82" s="21">
        <v>414081</v>
      </c>
      <c r="M82" s="21">
        <v>1627678</v>
      </c>
      <c r="N82" s="21">
        <v>507772</v>
      </c>
      <c r="O82" s="21">
        <v>487228</v>
      </c>
      <c r="P82" s="21">
        <v>379247</v>
      </c>
      <c r="Q82" s="21">
        <v>1374247</v>
      </c>
      <c r="R82" s="21">
        <v>2764385</v>
      </c>
      <c r="S82" s="21">
        <v>675065</v>
      </c>
      <c r="T82" s="21">
        <v>498689</v>
      </c>
      <c r="U82" s="21">
        <v>3938139</v>
      </c>
      <c r="V82" s="21">
        <v>8574022</v>
      </c>
      <c r="W82" s="21">
        <v>11859054</v>
      </c>
      <c r="X82" s="21"/>
      <c r="Y82" s="20"/>
      <c r="Z82" s="23">
        <v>11859054</v>
      </c>
    </row>
    <row r="83" spans="1:26" ht="12.75" hidden="1">
      <c r="A83" s="39" t="s">
        <v>107</v>
      </c>
      <c r="B83" s="19"/>
      <c r="C83" s="19"/>
      <c r="D83" s="20">
        <v>5439357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2619000</v>
      </c>
      <c r="E84" s="30">
        <v>2619000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970</v>
      </c>
      <c r="U84" s="30">
        <v>970</v>
      </c>
      <c r="V84" s="30">
        <v>970</v>
      </c>
      <c r="W84" s="30">
        <v>2619000</v>
      </c>
      <c r="X84" s="30"/>
      <c r="Y84" s="29"/>
      <c r="Z84" s="31">
        <v>2619000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7500000</v>
      </c>
      <c r="F5" s="358">
        <f t="shared" si="0"/>
        <v>7500000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2665855</v>
      </c>
      <c r="V5" s="358">
        <f t="shared" si="0"/>
        <v>2665855</v>
      </c>
      <c r="W5" s="358">
        <f t="shared" si="0"/>
        <v>2665855</v>
      </c>
      <c r="X5" s="356">
        <f t="shared" si="0"/>
        <v>7500000</v>
      </c>
      <c r="Y5" s="358">
        <f t="shared" si="0"/>
        <v>-4834145</v>
      </c>
      <c r="Z5" s="359">
        <f>+IF(X5&lt;&gt;0,+(Y5/X5)*100,0)</f>
        <v>-64.45526666666666</v>
      </c>
      <c r="AA5" s="360">
        <f>+AA6+AA8+AA11+AA13+AA15</f>
        <v>7500000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1426949</v>
      </c>
      <c r="V6" s="59">
        <f t="shared" si="1"/>
        <v>1426949</v>
      </c>
      <c r="W6" s="59">
        <f t="shared" si="1"/>
        <v>1426949</v>
      </c>
      <c r="X6" s="60">
        <f t="shared" si="1"/>
        <v>0</v>
      </c>
      <c r="Y6" s="59">
        <f t="shared" si="1"/>
        <v>1426949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>
        <v>1426949</v>
      </c>
      <c r="V7" s="59">
        <v>1426949</v>
      </c>
      <c r="W7" s="59">
        <v>1426949</v>
      </c>
      <c r="X7" s="60"/>
      <c r="Y7" s="59">
        <v>1426949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1220069</v>
      </c>
      <c r="V11" s="364">
        <f t="shared" si="3"/>
        <v>1220069</v>
      </c>
      <c r="W11" s="364">
        <f t="shared" si="3"/>
        <v>1220069</v>
      </c>
      <c r="X11" s="362">
        <f t="shared" si="3"/>
        <v>0</v>
      </c>
      <c r="Y11" s="364">
        <f t="shared" si="3"/>
        <v>1220069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>
        <v>1220069</v>
      </c>
      <c r="V12" s="59">
        <v>1220069</v>
      </c>
      <c r="W12" s="59">
        <v>1220069</v>
      </c>
      <c r="X12" s="60"/>
      <c r="Y12" s="59">
        <v>1220069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18837</v>
      </c>
      <c r="V15" s="59">
        <f t="shared" si="5"/>
        <v>18837</v>
      </c>
      <c r="W15" s="59">
        <f t="shared" si="5"/>
        <v>18837</v>
      </c>
      <c r="X15" s="60">
        <f t="shared" si="5"/>
        <v>7500000</v>
      </c>
      <c r="Y15" s="59">
        <f t="shared" si="5"/>
        <v>-7481163</v>
      </c>
      <c r="Z15" s="61">
        <f>+IF(X15&lt;&gt;0,+(Y15/X15)*100,0)</f>
        <v>-99.74884</v>
      </c>
      <c r="AA15" s="62">
        <f>SUM(AA16:AA20)</f>
        <v>7500000</v>
      </c>
    </row>
    <row r="16" spans="1:27" ht="12.75">
      <c r="A16" s="291" t="s">
        <v>235</v>
      </c>
      <c r="B16" s="300"/>
      <c r="C16" s="60"/>
      <c r="D16" s="340"/>
      <c r="E16" s="60"/>
      <c r="F16" s="59">
        <v>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10929</v>
      </c>
      <c r="V16" s="59">
        <v>10929</v>
      </c>
      <c r="W16" s="59">
        <v>10929</v>
      </c>
      <c r="X16" s="60">
        <v>1000000</v>
      </c>
      <c r="Y16" s="59">
        <v>-989071</v>
      </c>
      <c r="Z16" s="61">
        <v>-98.91</v>
      </c>
      <c r="AA16" s="62">
        <v>1000000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7908</v>
      </c>
      <c r="V18" s="59">
        <v>7908</v>
      </c>
      <c r="W18" s="59">
        <v>7908</v>
      </c>
      <c r="X18" s="60"/>
      <c r="Y18" s="59">
        <v>7908</v>
      </c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7500000</v>
      </c>
      <c r="F20" s="59">
        <v>6500000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6500000</v>
      </c>
      <c r="Y20" s="59">
        <v>-6500000</v>
      </c>
      <c r="Z20" s="61">
        <v>-100</v>
      </c>
      <c r="AA20" s="62">
        <v>6500000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5642074</v>
      </c>
      <c r="F22" s="345">
        <f t="shared" si="6"/>
        <v>5642074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708567</v>
      </c>
      <c r="V22" s="345">
        <f t="shared" si="6"/>
        <v>708567</v>
      </c>
      <c r="W22" s="345">
        <f t="shared" si="6"/>
        <v>708567</v>
      </c>
      <c r="X22" s="343">
        <f t="shared" si="6"/>
        <v>5642074</v>
      </c>
      <c r="Y22" s="345">
        <f t="shared" si="6"/>
        <v>-4933507</v>
      </c>
      <c r="Z22" s="336">
        <f>+IF(X22&lt;&gt;0,+(Y22/X22)*100,0)</f>
        <v>-87.44137350910322</v>
      </c>
      <c r="AA22" s="350">
        <f>SUM(AA23:AA32)</f>
        <v>5642074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515056</v>
      </c>
      <c r="V24" s="59">
        <v>515056</v>
      </c>
      <c r="W24" s="59">
        <v>515056</v>
      </c>
      <c r="X24" s="60"/>
      <c r="Y24" s="59">
        <v>515056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5642074</v>
      </c>
      <c r="F25" s="59">
        <v>4004809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24000</v>
      </c>
      <c r="V25" s="59">
        <v>24000</v>
      </c>
      <c r="W25" s="59">
        <v>24000</v>
      </c>
      <c r="X25" s="60">
        <v>4004809</v>
      </c>
      <c r="Y25" s="59">
        <v>-3980809</v>
      </c>
      <c r="Z25" s="61">
        <v>-99.4</v>
      </c>
      <c r="AA25" s="62">
        <v>4004809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>
        <v>169511</v>
      </c>
      <c r="V26" s="364">
        <v>169511</v>
      </c>
      <c r="W26" s="364">
        <v>169511</v>
      </c>
      <c r="X26" s="362"/>
      <c r="Y26" s="364">
        <v>169511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1637265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1637265</v>
      </c>
      <c r="Y27" s="59">
        <v>-1637265</v>
      </c>
      <c r="Z27" s="61">
        <v>-100</v>
      </c>
      <c r="AA27" s="62">
        <v>1637265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37706914</v>
      </c>
      <c r="D40" s="344">
        <f t="shared" si="9"/>
        <v>0</v>
      </c>
      <c r="E40" s="343">
        <f t="shared" si="9"/>
        <v>3333501</v>
      </c>
      <c r="F40" s="345">
        <f t="shared" si="9"/>
        <v>3322026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409109</v>
      </c>
      <c r="V40" s="345">
        <f t="shared" si="9"/>
        <v>409109</v>
      </c>
      <c r="W40" s="345">
        <f t="shared" si="9"/>
        <v>409109</v>
      </c>
      <c r="X40" s="343">
        <f t="shared" si="9"/>
        <v>3322026</v>
      </c>
      <c r="Y40" s="345">
        <f t="shared" si="9"/>
        <v>-2912917</v>
      </c>
      <c r="Z40" s="336">
        <f>+IF(X40&lt;&gt;0,+(Y40/X40)*100,0)</f>
        <v>-87.68495490402543</v>
      </c>
      <c r="AA40" s="350">
        <f>SUM(AA41:AA49)</f>
        <v>3322026</v>
      </c>
    </row>
    <row r="41" spans="1:27" ht="12.75">
      <c r="A41" s="361" t="s">
        <v>249</v>
      </c>
      <c r="B41" s="142"/>
      <c r="C41" s="362"/>
      <c r="D41" s="363"/>
      <c r="E41" s="362">
        <v>1138000</v>
      </c>
      <c r="F41" s="364">
        <v>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35000</v>
      </c>
      <c r="Y41" s="364">
        <v>-35000</v>
      </c>
      <c r="Z41" s="365">
        <v>-100</v>
      </c>
      <c r="AA41" s="366">
        <v>35000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-106048</v>
      </c>
      <c r="V42" s="53">
        <f t="shared" si="10"/>
        <v>-106048</v>
      </c>
      <c r="W42" s="53">
        <f t="shared" si="10"/>
        <v>-106048</v>
      </c>
      <c r="X42" s="54">
        <f t="shared" si="10"/>
        <v>0</v>
      </c>
      <c r="Y42" s="53">
        <f t="shared" si="10"/>
        <v>-106048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1468647</v>
      </c>
      <c r="F43" s="370">
        <v>537525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216000</v>
      </c>
      <c r="V43" s="370">
        <v>216000</v>
      </c>
      <c r="W43" s="370">
        <v>216000</v>
      </c>
      <c r="X43" s="305">
        <v>537525</v>
      </c>
      <c r="Y43" s="370">
        <v>-321525</v>
      </c>
      <c r="Z43" s="371">
        <v>-59.82</v>
      </c>
      <c r="AA43" s="303">
        <v>537525</v>
      </c>
    </row>
    <row r="44" spans="1:27" ht="12.75">
      <c r="A44" s="361" t="s">
        <v>252</v>
      </c>
      <c r="B44" s="136"/>
      <c r="C44" s="60">
        <v>8978765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7376310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298461</v>
      </c>
      <c r="V47" s="53">
        <v>298461</v>
      </c>
      <c r="W47" s="53">
        <v>298461</v>
      </c>
      <c r="X47" s="54"/>
      <c r="Y47" s="53">
        <v>298461</v>
      </c>
      <c r="Z47" s="94"/>
      <c r="AA47" s="95"/>
    </row>
    <row r="48" spans="1:27" ht="12.75">
      <c r="A48" s="361" t="s">
        <v>256</v>
      </c>
      <c r="B48" s="136"/>
      <c r="C48" s="60">
        <v>5993055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22735094</v>
      </c>
      <c r="D49" s="368"/>
      <c r="E49" s="54">
        <v>-6649456</v>
      </c>
      <c r="F49" s="53">
        <v>2749501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696</v>
      </c>
      <c r="V49" s="53">
        <v>696</v>
      </c>
      <c r="W49" s="53">
        <v>696</v>
      </c>
      <c r="X49" s="54">
        <v>2749501</v>
      </c>
      <c r="Y49" s="53">
        <v>-2748805</v>
      </c>
      <c r="Z49" s="94">
        <v>-99.97</v>
      </c>
      <c r="AA49" s="95">
        <v>2749501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11000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11000</v>
      </c>
      <c r="Y57" s="345">
        <f t="shared" si="13"/>
        <v>-11000</v>
      </c>
      <c r="Z57" s="336">
        <f>+IF(X57&lt;&gt;0,+(Y57/X57)*100,0)</f>
        <v>-100</v>
      </c>
      <c r="AA57" s="350">
        <f t="shared" si="13"/>
        <v>11000</v>
      </c>
    </row>
    <row r="58" spans="1:27" ht="12.75">
      <c r="A58" s="361" t="s">
        <v>218</v>
      </c>
      <c r="B58" s="136"/>
      <c r="C58" s="60"/>
      <c r="D58" s="340"/>
      <c r="E58" s="60"/>
      <c r="F58" s="59">
        <v>11000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11000</v>
      </c>
      <c r="Y58" s="59">
        <v>-11000</v>
      </c>
      <c r="Z58" s="61">
        <v>-100</v>
      </c>
      <c r="AA58" s="62">
        <v>11000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37706914</v>
      </c>
      <c r="D60" s="346">
        <f t="shared" si="14"/>
        <v>0</v>
      </c>
      <c r="E60" s="219">
        <f t="shared" si="14"/>
        <v>16475575</v>
      </c>
      <c r="F60" s="264">
        <f t="shared" si="14"/>
        <v>16475100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3783531</v>
      </c>
      <c r="V60" s="264">
        <f t="shared" si="14"/>
        <v>3783531</v>
      </c>
      <c r="W60" s="264">
        <f t="shared" si="14"/>
        <v>3783531</v>
      </c>
      <c r="X60" s="219">
        <f t="shared" si="14"/>
        <v>16475100</v>
      </c>
      <c r="Y60" s="264">
        <f t="shared" si="14"/>
        <v>-12691569</v>
      </c>
      <c r="Z60" s="337">
        <f>+IF(X60&lt;&gt;0,+(Y60/X60)*100,0)</f>
        <v>-77.03485259573539</v>
      </c>
      <c r="AA60" s="232">
        <f>+AA57+AA54+AA51+AA40+AA37+AA34+AA22+AA5</f>
        <v>16475100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-106048</v>
      </c>
      <c r="V62" s="349">
        <f t="shared" si="15"/>
        <v>-106048</v>
      </c>
      <c r="W62" s="349">
        <f t="shared" si="15"/>
        <v>-106048</v>
      </c>
      <c r="X62" s="347">
        <f t="shared" si="15"/>
        <v>0</v>
      </c>
      <c r="Y62" s="349">
        <f t="shared" si="15"/>
        <v>-106048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>
        <v>-106048</v>
      </c>
      <c r="V64" s="59">
        <v>-106048</v>
      </c>
      <c r="W64" s="59">
        <v>-106048</v>
      </c>
      <c r="X64" s="60"/>
      <c r="Y64" s="59">
        <v>-106048</v>
      </c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270154123</v>
      </c>
      <c r="D5" s="153">
        <f>SUM(D6:D8)</f>
        <v>0</v>
      </c>
      <c r="E5" s="154">
        <f t="shared" si="0"/>
        <v>268499180</v>
      </c>
      <c r="F5" s="100">
        <f t="shared" si="0"/>
        <v>351715232</v>
      </c>
      <c r="G5" s="100">
        <f t="shared" si="0"/>
        <v>80460943</v>
      </c>
      <c r="H5" s="100">
        <f t="shared" si="0"/>
        <v>8253093</v>
      </c>
      <c r="I5" s="100">
        <f t="shared" si="0"/>
        <v>7654975</v>
      </c>
      <c r="J5" s="100">
        <f t="shared" si="0"/>
        <v>96369011</v>
      </c>
      <c r="K5" s="100">
        <f t="shared" si="0"/>
        <v>8800547</v>
      </c>
      <c r="L5" s="100">
        <f t="shared" si="0"/>
        <v>7717101</v>
      </c>
      <c r="M5" s="100">
        <f t="shared" si="0"/>
        <v>47583835</v>
      </c>
      <c r="N5" s="100">
        <f t="shared" si="0"/>
        <v>64101483</v>
      </c>
      <c r="O5" s="100">
        <f t="shared" si="0"/>
        <v>42688688</v>
      </c>
      <c r="P5" s="100">
        <f t="shared" si="0"/>
        <v>-186782</v>
      </c>
      <c r="Q5" s="100">
        <f t="shared" si="0"/>
        <v>40203697</v>
      </c>
      <c r="R5" s="100">
        <f t="shared" si="0"/>
        <v>82705603</v>
      </c>
      <c r="S5" s="100">
        <f t="shared" si="0"/>
        <v>23388377</v>
      </c>
      <c r="T5" s="100">
        <f t="shared" si="0"/>
        <v>26373173</v>
      </c>
      <c r="U5" s="100">
        <f t="shared" si="0"/>
        <v>23374931</v>
      </c>
      <c r="V5" s="100">
        <f t="shared" si="0"/>
        <v>73136481</v>
      </c>
      <c r="W5" s="100">
        <f t="shared" si="0"/>
        <v>316312578</v>
      </c>
      <c r="X5" s="100">
        <f t="shared" si="0"/>
        <v>266606295</v>
      </c>
      <c r="Y5" s="100">
        <f t="shared" si="0"/>
        <v>49706283</v>
      </c>
      <c r="Z5" s="137">
        <f>+IF(X5&lt;&gt;0,+(Y5/X5)*100,0)</f>
        <v>18.644077027513546</v>
      </c>
      <c r="AA5" s="153">
        <f>SUM(AA6:AA8)</f>
        <v>351715232</v>
      </c>
    </row>
    <row r="6" spans="1:27" ht="12.75">
      <c r="A6" s="138" t="s">
        <v>75</v>
      </c>
      <c r="B6" s="136"/>
      <c r="C6" s="155"/>
      <c r="D6" s="155"/>
      <c r="E6" s="156">
        <v>119853308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117960420</v>
      </c>
      <c r="Y6" s="60">
        <v>-117960420</v>
      </c>
      <c r="Z6" s="140">
        <v>-100</v>
      </c>
      <c r="AA6" s="155"/>
    </row>
    <row r="7" spans="1:27" ht="12.75">
      <c r="A7" s="138" t="s">
        <v>76</v>
      </c>
      <c r="B7" s="136"/>
      <c r="C7" s="157">
        <v>270154123</v>
      </c>
      <c r="D7" s="157"/>
      <c r="E7" s="158">
        <v>143416352</v>
      </c>
      <c r="F7" s="159">
        <v>351715232</v>
      </c>
      <c r="G7" s="159">
        <v>80460943</v>
      </c>
      <c r="H7" s="159">
        <v>8253093</v>
      </c>
      <c r="I7" s="159">
        <v>7654975</v>
      </c>
      <c r="J7" s="159">
        <v>96369011</v>
      </c>
      <c r="K7" s="159">
        <v>8800547</v>
      </c>
      <c r="L7" s="159">
        <v>7717101</v>
      </c>
      <c r="M7" s="159">
        <v>47583835</v>
      </c>
      <c r="N7" s="159">
        <v>64101483</v>
      </c>
      <c r="O7" s="159">
        <v>42688688</v>
      </c>
      <c r="P7" s="159">
        <v>-186782</v>
      </c>
      <c r="Q7" s="159">
        <v>40203697</v>
      </c>
      <c r="R7" s="159">
        <v>82705603</v>
      </c>
      <c r="S7" s="159">
        <v>23388377</v>
      </c>
      <c r="T7" s="159">
        <v>26373173</v>
      </c>
      <c r="U7" s="159">
        <v>23374931</v>
      </c>
      <c r="V7" s="159">
        <v>73136481</v>
      </c>
      <c r="W7" s="159">
        <v>316312578</v>
      </c>
      <c r="X7" s="159">
        <v>148645875</v>
      </c>
      <c r="Y7" s="159">
        <v>167666703</v>
      </c>
      <c r="Z7" s="141">
        <v>112.8</v>
      </c>
      <c r="AA7" s="157">
        <v>351715232</v>
      </c>
    </row>
    <row r="8" spans="1:27" ht="12.75">
      <c r="A8" s="138" t="s">
        <v>77</v>
      </c>
      <c r="B8" s="136"/>
      <c r="C8" s="155"/>
      <c r="D8" s="155"/>
      <c r="E8" s="156">
        <v>5229520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20558003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13480908</v>
      </c>
      <c r="Y9" s="100">
        <f t="shared" si="1"/>
        <v>-13480908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9359800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9059796</v>
      </c>
      <c r="Y10" s="60">
        <v>-9059796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>
        <v>1035922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1036248</v>
      </c>
      <c r="Y11" s="60">
        <v>-1036248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>
        <v>10162281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2472984</v>
      </c>
      <c r="Y12" s="60">
        <v>-2472984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911880</v>
      </c>
      <c r="Y13" s="60">
        <v>-911880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50387892</v>
      </c>
      <c r="D15" s="153">
        <f>SUM(D16:D18)</f>
        <v>0</v>
      </c>
      <c r="E15" s="154">
        <f t="shared" si="2"/>
        <v>48994109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57356084</v>
      </c>
      <c r="Y15" s="100">
        <f t="shared" si="2"/>
        <v>-57356084</v>
      </c>
      <c r="Z15" s="137">
        <f>+IF(X15&lt;&gt;0,+(Y15/X15)*100,0)</f>
        <v>-100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2452109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2512740</v>
      </c>
      <c r="Y16" s="60">
        <v>-2512740</v>
      </c>
      <c r="Z16" s="140">
        <v>-100</v>
      </c>
      <c r="AA16" s="155"/>
    </row>
    <row r="17" spans="1:27" ht="12.75">
      <c r="A17" s="138" t="s">
        <v>86</v>
      </c>
      <c r="B17" s="136"/>
      <c r="C17" s="155">
        <v>50387892</v>
      </c>
      <c r="D17" s="155"/>
      <c r="E17" s="156">
        <v>46542000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54843344</v>
      </c>
      <c r="Y17" s="60">
        <v>-54843344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8837321</v>
      </c>
      <c r="D19" s="153">
        <f>SUM(D20:D23)</f>
        <v>0</v>
      </c>
      <c r="E19" s="154">
        <f t="shared" si="3"/>
        <v>9263013</v>
      </c>
      <c r="F19" s="100">
        <f t="shared" si="3"/>
        <v>9151774</v>
      </c>
      <c r="G19" s="100">
        <f t="shared" si="3"/>
        <v>2156786</v>
      </c>
      <c r="H19" s="100">
        <f t="shared" si="3"/>
        <v>666002</v>
      </c>
      <c r="I19" s="100">
        <f t="shared" si="3"/>
        <v>663436</v>
      </c>
      <c r="J19" s="100">
        <f t="shared" si="3"/>
        <v>3486224</v>
      </c>
      <c r="K19" s="100">
        <f t="shared" si="3"/>
        <v>551344</v>
      </c>
      <c r="L19" s="100">
        <f t="shared" si="3"/>
        <v>662384</v>
      </c>
      <c r="M19" s="100">
        <f t="shared" si="3"/>
        <v>676974</v>
      </c>
      <c r="N19" s="100">
        <f t="shared" si="3"/>
        <v>1890702</v>
      </c>
      <c r="O19" s="100">
        <f t="shared" si="3"/>
        <v>673162</v>
      </c>
      <c r="P19" s="100">
        <f t="shared" si="3"/>
        <v>616249</v>
      </c>
      <c r="Q19" s="100">
        <f t="shared" si="3"/>
        <v>704410</v>
      </c>
      <c r="R19" s="100">
        <f t="shared" si="3"/>
        <v>1993821</v>
      </c>
      <c r="S19" s="100">
        <f t="shared" si="3"/>
        <v>660742</v>
      </c>
      <c r="T19" s="100">
        <f t="shared" si="3"/>
        <v>675065</v>
      </c>
      <c r="U19" s="100">
        <f t="shared" si="3"/>
        <v>663521</v>
      </c>
      <c r="V19" s="100">
        <f t="shared" si="3"/>
        <v>1999328</v>
      </c>
      <c r="W19" s="100">
        <f t="shared" si="3"/>
        <v>9370075</v>
      </c>
      <c r="X19" s="100">
        <f t="shared" si="3"/>
        <v>9871014</v>
      </c>
      <c r="Y19" s="100">
        <f t="shared" si="3"/>
        <v>-500939</v>
      </c>
      <c r="Z19" s="137">
        <f>+IF(X19&lt;&gt;0,+(Y19/X19)*100,0)</f>
        <v>-5.074848440089337</v>
      </c>
      <c r="AA19" s="153">
        <f>SUM(AA20:AA23)</f>
        <v>9151774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882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882</v>
      </c>
      <c r="Y22" s="159">
        <v>-882</v>
      </c>
      <c r="Z22" s="141">
        <v>-100</v>
      </c>
      <c r="AA22" s="157"/>
    </row>
    <row r="23" spans="1:27" ht="12.75">
      <c r="A23" s="138" t="s">
        <v>92</v>
      </c>
      <c r="B23" s="136"/>
      <c r="C23" s="155">
        <v>8837321</v>
      </c>
      <c r="D23" s="155"/>
      <c r="E23" s="156">
        <v>9262131</v>
      </c>
      <c r="F23" s="60">
        <v>9151774</v>
      </c>
      <c r="G23" s="60">
        <v>2156786</v>
      </c>
      <c r="H23" s="60">
        <v>666002</v>
      </c>
      <c r="I23" s="60">
        <v>663436</v>
      </c>
      <c r="J23" s="60">
        <v>3486224</v>
      </c>
      <c r="K23" s="60">
        <v>551344</v>
      </c>
      <c r="L23" s="60">
        <v>662384</v>
      </c>
      <c r="M23" s="60">
        <v>676974</v>
      </c>
      <c r="N23" s="60">
        <v>1890702</v>
      </c>
      <c r="O23" s="60">
        <v>673162</v>
      </c>
      <c r="P23" s="60">
        <v>616249</v>
      </c>
      <c r="Q23" s="60">
        <v>704410</v>
      </c>
      <c r="R23" s="60">
        <v>1993821</v>
      </c>
      <c r="S23" s="60">
        <v>660742</v>
      </c>
      <c r="T23" s="60">
        <v>675065</v>
      </c>
      <c r="U23" s="60">
        <v>663521</v>
      </c>
      <c r="V23" s="60">
        <v>1999328</v>
      </c>
      <c r="W23" s="60">
        <v>9370075</v>
      </c>
      <c r="X23" s="60">
        <v>9870132</v>
      </c>
      <c r="Y23" s="60">
        <v>-500057</v>
      </c>
      <c r="Z23" s="140">
        <v>-5.07</v>
      </c>
      <c r="AA23" s="155">
        <v>9151774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329379336</v>
      </c>
      <c r="D25" s="168">
        <f>+D5+D9+D15+D19+D24</f>
        <v>0</v>
      </c>
      <c r="E25" s="169">
        <f t="shared" si="4"/>
        <v>347314305</v>
      </c>
      <c r="F25" s="73">
        <f t="shared" si="4"/>
        <v>360867006</v>
      </c>
      <c r="G25" s="73">
        <f t="shared" si="4"/>
        <v>82617729</v>
      </c>
      <c r="H25" s="73">
        <f t="shared" si="4"/>
        <v>8919095</v>
      </c>
      <c r="I25" s="73">
        <f t="shared" si="4"/>
        <v>8318411</v>
      </c>
      <c r="J25" s="73">
        <f t="shared" si="4"/>
        <v>99855235</v>
      </c>
      <c r="K25" s="73">
        <f t="shared" si="4"/>
        <v>9351891</v>
      </c>
      <c r="L25" s="73">
        <f t="shared" si="4"/>
        <v>8379485</v>
      </c>
      <c r="M25" s="73">
        <f t="shared" si="4"/>
        <v>48260809</v>
      </c>
      <c r="N25" s="73">
        <f t="shared" si="4"/>
        <v>65992185</v>
      </c>
      <c r="O25" s="73">
        <f t="shared" si="4"/>
        <v>43361850</v>
      </c>
      <c r="P25" s="73">
        <f t="shared" si="4"/>
        <v>429467</v>
      </c>
      <c r="Q25" s="73">
        <f t="shared" si="4"/>
        <v>40908107</v>
      </c>
      <c r="R25" s="73">
        <f t="shared" si="4"/>
        <v>84699424</v>
      </c>
      <c r="S25" s="73">
        <f t="shared" si="4"/>
        <v>24049119</v>
      </c>
      <c r="T25" s="73">
        <f t="shared" si="4"/>
        <v>27048238</v>
      </c>
      <c r="U25" s="73">
        <f t="shared" si="4"/>
        <v>24038452</v>
      </c>
      <c r="V25" s="73">
        <f t="shared" si="4"/>
        <v>75135809</v>
      </c>
      <c r="W25" s="73">
        <f t="shared" si="4"/>
        <v>325682653</v>
      </c>
      <c r="X25" s="73">
        <f t="shared" si="4"/>
        <v>347314301</v>
      </c>
      <c r="Y25" s="73">
        <f t="shared" si="4"/>
        <v>-21631648</v>
      </c>
      <c r="Z25" s="170">
        <f>+IF(X25&lt;&gt;0,+(Y25/X25)*100,0)</f>
        <v>-6.2282629703750665</v>
      </c>
      <c r="AA25" s="168">
        <f>+AA5+AA9+AA15+AA19+AA24</f>
        <v>360867006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259853367</v>
      </c>
      <c r="D28" s="153">
        <f>SUM(D29:D31)</f>
        <v>0</v>
      </c>
      <c r="E28" s="154">
        <f t="shared" si="5"/>
        <v>114058957</v>
      </c>
      <c r="F28" s="100">
        <f t="shared" si="5"/>
        <v>306278127</v>
      </c>
      <c r="G28" s="100">
        <f t="shared" si="5"/>
        <v>9479285</v>
      </c>
      <c r="H28" s="100">
        <f t="shared" si="5"/>
        <v>14237435</v>
      </c>
      <c r="I28" s="100">
        <f t="shared" si="5"/>
        <v>19740547</v>
      </c>
      <c r="J28" s="100">
        <f t="shared" si="5"/>
        <v>43457267</v>
      </c>
      <c r="K28" s="100">
        <f t="shared" si="5"/>
        <v>21175008</v>
      </c>
      <c r="L28" s="100">
        <f t="shared" si="5"/>
        <v>21567079</v>
      </c>
      <c r="M28" s="100">
        <f t="shared" si="5"/>
        <v>17981023</v>
      </c>
      <c r="N28" s="100">
        <f t="shared" si="5"/>
        <v>60723110</v>
      </c>
      <c r="O28" s="100">
        <f t="shared" si="5"/>
        <v>45731005</v>
      </c>
      <c r="P28" s="100">
        <f t="shared" si="5"/>
        <v>24083469</v>
      </c>
      <c r="Q28" s="100">
        <f t="shared" si="5"/>
        <v>29119240</v>
      </c>
      <c r="R28" s="100">
        <f t="shared" si="5"/>
        <v>98933714</v>
      </c>
      <c r="S28" s="100">
        <f t="shared" si="5"/>
        <v>20131990</v>
      </c>
      <c r="T28" s="100">
        <f t="shared" si="5"/>
        <v>27048238</v>
      </c>
      <c r="U28" s="100">
        <f t="shared" si="5"/>
        <v>25448362</v>
      </c>
      <c r="V28" s="100">
        <f t="shared" si="5"/>
        <v>72628590</v>
      </c>
      <c r="W28" s="100">
        <f t="shared" si="5"/>
        <v>275742681</v>
      </c>
      <c r="X28" s="100">
        <f t="shared" si="5"/>
        <v>106811629</v>
      </c>
      <c r="Y28" s="100">
        <f t="shared" si="5"/>
        <v>168931052</v>
      </c>
      <c r="Z28" s="137">
        <f>+IF(X28&lt;&gt;0,+(Y28/X28)*100,0)</f>
        <v>158.15792117541807</v>
      </c>
      <c r="AA28" s="153">
        <f>SUM(AA29:AA31)</f>
        <v>306278127</v>
      </c>
    </row>
    <row r="29" spans="1:27" ht="12.75">
      <c r="A29" s="138" t="s">
        <v>75</v>
      </c>
      <c r="B29" s="136"/>
      <c r="C29" s="155">
        <v>13530312</v>
      </c>
      <c r="D29" s="155"/>
      <c r="E29" s="156">
        <v>49074952</v>
      </c>
      <c r="F29" s="60">
        <v>15569487</v>
      </c>
      <c r="G29" s="60">
        <v>1143966</v>
      </c>
      <c r="H29" s="60">
        <v>1143966</v>
      </c>
      <c r="I29" s="60">
        <v>1143966</v>
      </c>
      <c r="J29" s="60">
        <v>3431898</v>
      </c>
      <c r="K29" s="60">
        <v>1176862</v>
      </c>
      <c r="L29" s="60">
        <v>1172721</v>
      </c>
      <c r="M29" s="60">
        <v>1172721</v>
      </c>
      <c r="N29" s="60">
        <v>3522304</v>
      </c>
      <c r="O29" s="60">
        <v>1462748</v>
      </c>
      <c r="P29" s="60">
        <v>1214154</v>
      </c>
      <c r="Q29" s="60">
        <v>1214154</v>
      </c>
      <c r="R29" s="60">
        <v>3891056</v>
      </c>
      <c r="S29" s="60">
        <v>1214154</v>
      </c>
      <c r="T29" s="60">
        <v>2124540</v>
      </c>
      <c r="U29" s="60">
        <v>2428308</v>
      </c>
      <c r="V29" s="60">
        <v>5767002</v>
      </c>
      <c r="W29" s="60">
        <v>16612260</v>
      </c>
      <c r="X29" s="60">
        <v>38621259</v>
      </c>
      <c r="Y29" s="60">
        <v>-22008999</v>
      </c>
      <c r="Z29" s="140">
        <v>-56.99</v>
      </c>
      <c r="AA29" s="155">
        <v>15569487</v>
      </c>
    </row>
    <row r="30" spans="1:27" ht="12.75">
      <c r="A30" s="138" t="s">
        <v>76</v>
      </c>
      <c r="B30" s="136"/>
      <c r="C30" s="157">
        <v>246323055</v>
      </c>
      <c r="D30" s="157"/>
      <c r="E30" s="158">
        <v>34151943</v>
      </c>
      <c r="F30" s="159">
        <v>290708640</v>
      </c>
      <c r="G30" s="159">
        <v>8335319</v>
      </c>
      <c r="H30" s="159">
        <v>13093469</v>
      </c>
      <c r="I30" s="159">
        <v>18596581</v>
      </c>
      <c r="J30" s="159">
        <v>40025369</v>
      </c>
      <c r="K30" s="159">
        <v>19998146</v>
      </c>
      <c r="L30" s="159">
        <v>20394358</v>
      </c>
      <c r="M30" s="159">
        <v>16808302</v>
      </c>
      <c r="N30" s="159">
        <v>57200806</v>
      </c>
      <c r="O30" s="159">
        <v>44268257</v>
      </c>
      <c r="P30" s="159">
        <v>22869315</v>
      </c>
      <c r="Q30" s="159">
        <v>27905086</v>
      </c>
      <c r="R30" s="159">
        <v>95042658</v>
      </c>
      <c r="S30" s="159">
        <v>18917836</v>
      </c>
      <c r="T30" s="159">
        <v>24923698</v>
      </c>
      <c r="U30" s="159">
        <v>23020054</v>
      </c>
      <c r="V30" s="159">
        <v>66861588</v>
      </c>
      <c r="W30" s="159">
        <v>259130421</v>
      </c>
      <c r="X30" s="159">
        <v>66917553</v>
      </c>
      <c r="Y30" s="159">
        <v>192212868</v>
      </c>
      <c r="Z30" s="141">
        <v>287.24</v>
      </c>
      <c r="AA30" s="157">
        <v>290708640</v>
      </c>
    </row>
    <row r="31" spans="1:27" ht="12.75">
      <c r="A31" s="138" t="s">
        <v>77</v>
      </c>
      <c r="B31" s="136"/>
      <c r="C31" s="155"/>
      <c r="D31" s="155"/>
      <c r="E31" s="156">
        <v>30832062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1272817</v>
      </c>
      <c r="Y31" s="60">
        <v>-1272817</v>
      </c>
      <c r="Z31" s="140">
        <v>-100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77595122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61023313</v>
      </c>
      <c r="Y32" s="100">
        <f t="shared" si="6"/>
        <v>-61023313</v>
      </c>
      <c r="Z32" s="137">
        <f>+IF(X32&lt;&gt;0,+(Y32/X32)*100,0)</f>
        <v>-100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19924633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18150470</v>
      </c>
      <c r="Y33" s="60">
        <v>-18150470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>
        <v>32555670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33057151</v>
      </c>
      <c r="Y34" s="60">
        <v>-33057151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>
        <v>22107440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5634309</v>
      </c>
      <c r="Y35" s="60">
        <v>-5634309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>
        <v>2836229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4010233</v>
      </c>
      <c r="Y36" s="60">
        <v>-4010233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>
        <v>171150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171150</v>
      </c>
      <c r="Y37" s="159">
        <v>-171150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92868305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3240962</v>
      </c>
      <c r="T38" s="100">
        <f t="shared" si="7"/>
        <v>0</v>
      </c>
      <c r="U38" s="100">
        <f t="shared" si="7"/>
        <v>0</v>
      </c>
      <c r="V38" s="100">
        <f t="shared" si="7"/>
        <v>3240962</v>
      </c>
      <c r="W38" s="100">
        <f t="shared" si="7"/>
        <v>3240962</v>
      </c>
      <c r="X38" s="100">
        <f t="shared" si="7"/>
        <v>114234917</v>
      </c>
      <c r="Y38" s="100">
        <f t="shared" si="7"/>
        <v>-110993955</v>
      </c>
      <c r="Z38" s="137">
        <f>+IF(X38&lt;&gt;0,+(Y38/X38)*100,0)</f>
        <v>-97.16289722519778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10507910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15075391</v>
      </c>
      <c r="Y39" s="60">
        <v>-15075391</v>
      </c>
      <c r="Z39" s="140">
        <v>-100</v>
      </c>
      <c r="AA39" s="155"/>
    </row>
    <row r="40" spans="1:27" ht="12.75">
      <c r="A40" s="138" t="s">
        <v>86</v>
      </c>
      <c r="B40" s="136"/>
      <c r="C40" s="155"/>
      <c r="D40" s="155"/>
      <c r="E40" s="156">
        <v>79520321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3240962</v>
      </c>
      <c r="T40" s="60"/>
      <c r="U40" s="60"/>
      <c r="V40" s="60">
        <v>3240962</v>
      </c>
      <c r="W40" s="60">
        <v>3240962</v>
      </c>
      <c r="X40" s="60">
        <v>96319451</v>
      </c>
      <c r="Y40" s="60">
        <v>-93078489</v>
      </c>
      <c r="Z40" s="140">
        <v>-96.64</v>
      </c>
      <c r="AA40" s="155"/>
    </row>
    <row r="41" spans="1:27" ht="12.75">
      <c r="A41" s="138" t="s">
        <v>87</v>
      </c>
      <c r="B41" s="136"/>
      <c r="C41" s="155"/>
      <c r="D41" s="155"/>
      <c r="E41" s="156">
        <v>2840074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2840075</v>
      </c>
      <c r="Y41" s="60">
        <v>-2840075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12306328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14758865</v>
      </c>
      <c r="Y42" s="100">
        <f t="shared" si="8"/>
        <v>-14758865</v>
      </c>
      <c r="Z42" s="137">
        <f>+IF(X42&lt;&gt;0,+(Y42/X42)*100,0)</f>
        <v>-100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3414656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8891672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14758865</v>
      </c>
      <c r="Y46" s="60">
        <v>-14758865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259853367</v>
      </c>
      <c r="D48" s="168">
        <f>+D28+D32+D38+D42+D47</f>
        <v>0</v>
      </c>
      <c r="E48" s="169">
        <f t="shared" si="9"/>
        <v>296828712</v>
      </c>
      <c r="F48" s="73">
        <f t="shared" si="9"/>
        <v>306278127</v>
      </c>
      <c r="G48" s="73">
        <f t="shared" si="9"/>
        <v>9479285</v>
      </c>
      <c r="H48" s="73">
        <f t="shared" si="9"/>
        <v>14237435</v>
      </c>
      <c r="I48" s="73">
        <f t="shared" si="9"/>
        <v>19740547</v>
      </c>
      <c r="J48" s="73">
        <f t="shared" si="9"/>
        <v>43457267</v>
      </c>
      <c r="K48" s="73">
        <f t="shared" si="9"/>
        <v>21175008</v>
      </c>
      <c r="L48" s="73">
        <f t="shared" si="9"/>
        <v>21567079</v>
      </c>
      <c r="M48" s="73">
        <f t="shared" si="9"/>
        <v>17981023</v>
      </c>
      <c r="N48" s="73">
        <f t="shared" si="9"/>
        <v>60723110</v>
      </c>
      <c r="O48" s="73">
        <f t="shared" si="9"/>
        <v>45731005</v>
      </c>
      <c r="P48" s="73">
        <f t="shared" si="9"/>
        <v>24083469</v>
      </c>
      <c r="Q48" s="73">
        <f t="shared" si="9"/>
        <v>29119240</v>
      </c>
      <c r="R48" s="73">
        <f t="shared" si="9"/>
        <v>98933714</v>
      </c>
      <c r="S48" s="73">
        <f t="shared" si="9"/>
        <v>23372952</v>
      </c>
      <c r="T48" s="73">
        <f t="shared" si="9"/>
        <v>27048238</v>
      </c>
      <c r="U48" s="73">
        <f t="shared" si="9"/>
        <v>25448362</v>
      </c>
      <c r="V48" s="73">
        <f t="shared" si="9"/>
        <v>75869552</v>
      </c>
      <c r="W48" s="73">
        <f t="shared" si="9"/>
        <v>278983643</v>
      </c>
      <c r="X48" s="73">
        <f t="shared" si="9"/>
        <v>296828724</v>
      </c>
      <c r="Y48" s="73">
        <f t="shared" si="9"/>
        <v>-17845081</v>
      </c>
      <c r="Z48" s="170">
        <f>+IF(X48&lt;&gt;0,+(Y48/X48)*100,0)</f>
        <v>-6.011911771719236</v>
      </c>
      <c r="AA48" s="168">
        <f>+AA28+AA32+AA38+AA42+AA47</f>
        <v>306278127</v>
      </c>
    </row>
    <row r="49" spans="1:27" ht="12.75">
      <c r="A49" s="148" t="s">
        <v>49</v>
      </c>
      <c r="B49" s="149"/>
      <c r="C49" s="171">
        <f aca="true" t="shared" si="10" ref="C49:Y49">+C25-C48</f>
        <v>69525969</v>
      </c>
      <c r="D49" s="171">
        <f>+D25-D48</f>
        <v>0</v>
      </c>
      <c r="E49" s="172">
        <f t="shared" si="10"/>
        <v>50485593</v>
      </c>
      <c r="F49" s="173">
        <f t="shared" si="10"/>
        <v>54588879</v>
      </c>
      <c r="G49" s="173">
        <f t="shared" si="10"/>
        <v>73138444</v>
      </c>
      <c r="H49" s="173">
        <f t="shared" si="10"/>
        <v>-5318340</v>
      </c>
      <c r="I49" s="173">
        <f t="shared" si="10"/>
        <v>-11422136</v>
      </c>
      <c r="J49" s="173">
        <f t="shared" si="10"/>
        <v>56397968</v>
      </c>
      <c r="K49" s="173">
        <f t="shared" si="10"/>
        <v>-11823117</v>
      </c>
      <c r="L49" s="173">
        <f t="shared" si="10"/>
        <v>-13187594</v>
      </c>
      <c r="M49" s="173">
        <f t="shared" si="10"/>
        <v>30279786</v>
      </c>
      <c r="N49" s="173">
        <f t="shared" si="10"/>
        <v>5269075</v>
      </c>
      <c r="O49" s="173">
        <f t="shared" si="10"/>
        <v>-2369155</v>
      </c>
      <c r="P49" s="173">
        <f t="shared" si="10"/>
        <v>-23654002</v>
      </c>
      <c r="Q49" s="173">
        <f t="shared" si="10"/>
        <v>11788867</v>
      </c>
      <c r="R49" s="173">
        <f t="shared" si="10"/>
        <v>-14234290</v>
      </c>
      <c r="S49" s="173">
        <f t="shared" si="10"/>
        <v>676167</v>
      </c>
      <c r="T49" s="173">
        <f t="shared" si="10"/>
        <v>0</v>
      </c>
      <c r="U49" s="173">
        <f t="shared" si="10"/>
        <v>-1409910</v>
      </c>
      <c r="V49" s="173">
        <f t="shared" si="10"/>
        <v>-733743</v>
      </c>
      <c r="W49" s="173">
        <f t="shared" si="10"/>
        <v>46699010</v>
      </c>
      <c r="X49" s="173">
        <f>IF(F25=F48,0,X25-X48)</f>
        <v>50485577</v>
      </c>
      <c r="Y49" s="173">
        <f t="shared" si="10"/>
        <v>-3786567</v>
      </c>
      <c r="Z49" s="174">
        <f>+IF(X49&lt;&gt;0,+(Y49/X49)*100,0)</f>
        <v>-7.500294589086305</v>
      </c>
      <c r="AA49" s="171">
        <f>+AA25-AA48</f>
        <v>54588879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89864923</v>
      </c>
      <c r="D5" s="155">
        <v>0</v>
      </c>
      <c r="E5" s="156">
        <v>91849078</v>
      </c>
      <c r="F5" s="60">
        <v>91849078</v>
      </c>
      <c r="G5" s="60">
        <v>29176973</v>
      </c>
      <c r="H5" s="60">
        <v>6115775</v>
      </c>
      <c r="I5" s="60">
        <v>5699889</v>
      </c>
      <c r="J5" s="60">
        <v>40992637</v>
      </c>
      <c r="K5" s="60">
        <v>5109063</v>
      </c>
      <c r="L5" s="60">
        <v>5668930</v>
      </c>
      <c r="M5" s="60">
        <v>5863895</v>
      </c>
      <c r="N5" s="60">
        <v>16641888</v>
      </c>
      <c r="O5" s="60">
        <v>5707721</v>
      </c>
      <c r="P5" s="60">
        <v>5984892</v>
      </c>
      <c r="Q5" s="60">
        <v>5818046</v>
      </c>
      <c r="R5" s="60">
        <v>17510659</v>
      </c>
      <c r="S5" s="60">
        <v>5733056</v>
      </c>
      <c r="T5" s="60">
        <v>5739364</v>
      </c>
      <c r="U5" s="60">
        <v>5788886</v>
      </c>
      <c r="V5" s="60">
        <v>17261306</v>
      </c>
      <c r="W5" s="60">
        <v>92406490</v>
      </c>
      <c r="X5" s="60">
        <v>91849080</v>
      </c>
      <c r="Y5" s="60">
        <v>557410</v>
      </c>
      <c r="Z5" s="140">
        <v>0.61</v>
      </c>
      <c r="AA5" s="155">
        <v>91849078</v>
      </c>
    </row>
    <row r="6" spans="1:27" ht="12.75">
      <c r="A6" s="181" t="s">
        <v>102</v>
      </c>
      <c r="B6" s="182"/>
      <c r="C6" s="155">
        <v>5788247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8837321</v>
      </c>
      <c r="D10" s="155">
        <v>0</v>
      </c>
      <c r="E10" s="156">
        <v>9151881</v>
      </c>
      <c r="F10" s="54">
        <v>9151774</v>
      </c>
      <c r="G10" s="54">
        <v>2156786</v>
      </c>
      <c r="H10" s="54">
        <v>666002</v>
      </c>
      <c r="I10" s="54">
        <v>663436</v>
      </c>
      <c r="J10" s="54">
        <v>3486224</v>
      </c>
      <c r="K10" s="54">
        <v>551344</v>
      </c>
      <c r="L10" s="54">
        <v>662384</v>
      </c>
      <c r="M10" s="54">
        <v>676974</v>
      </c>
      <c r="N10" s="54">
        <v>1890702</v>
      </c>
      <c r="O10" s="54">
        <v>673162</v>
      </c>
      <c r="P10" s="54">
        <v>616249</v>
      </c>
      <c r="Q10" s="54">
        <v>704410</v>
      </c>
      <c r="R10" s="54">
        <v>1993821</v>
      </c>
      <c r="S10" s="54">
        <v>660742</v>
      </c>
      <c r="T10" s="54">
        <v>675065</v>
      </c>
      <c r="U10" s="54">
        <v>663521</v>
      </c>
      <c r="V10" s="54">
        <v>1999328</v>
      </c>
      <c r="W10" s="54">
        <v>9370075</v>
      </c>
      <c r="X10" s="54">
        <v>9151778</v>
      </c>
      <c r="Y10" s="54">
        <v>218297</v>
      </c>
      <c r="Z10" s="184">
        <v>2.39</v>
      </c>
      <c r="AA10" s="130">
        <v>9151774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5640909</v>
      </c>
      <c r="D12" s="155">
        <v>0</v>
      </c>
      <c r="E12" s="156">
        <v>6058445</v>
      </c>
      <c r="F12" s="60">
        <v>6058445</v>
      </c>
      <c r="G12" s="60">
        <v>505168</v>
      </c>
      <c r="H12" s="60">
        <v>510352</v>
      </c>
      <c r="I12" s="60">
        <v>489875</v>
      </c>
      <c r="J12" s="60">
        <v>1505395</v>
      </c>
      <c r="K12" s="60">
        <v>510417</v>
      </c>
      <c r="L12" s="60">
        <v>542534</v>
      </c>
      <c r="M12" s="60">
        <v>503089</v>
      </c>
      <c r="N12" s="60">
        <v>1556040</v>
      </c>
      <c r="O12" s="60">
        <v>513298</v>
      </c>
      <c r="P12" s="60">
        <v>515881</v>
      </c>
      <c r="Q12" s="60">
        <v>508928</v>
      </c>
      <c r="R12" s="60">
        <v>1538107</v>
      </c>
      <c r="S12" s="60">
        <v>482191</v>
      </c>
      <c r="T12" s="60">
        <v>573660</v>
      </c>
      <c r="U12" s="60">
        <v>532216</v>
      </c>
      <c r="V12" s="60">
        <v>1588067</v>
      </c>
      <c r="W12" s="60">
        <v>6187609</v>
      </c>
      <c r="X12" s="60">
        <v>6058440</v>
      </c>
      <c r="Y12" s="60">
        <v>129169</v>
      </c>
      <c r="Z12" s="140">
        <v>2.13</v>
      </c>
      <c r="AA12" s="155">
        <v>6058445</v>
      </c>
    </row>
    <row r="13" spans="1:27" ht="12.75">
      <c r="A13" s="181" t="s">
        <v>109</v>
      </c>
      <c r="B13" s="185"/>
      <c r="C13" s="155">
        <v>14285877</v>
      </c>
      <c r="D13" s="155">
        <v>0</v>
      </c>
      <c r="E13" s="156">
        <v>12702900</v>
      </c>
      <c r="F13" s="60">
        <v>14702900</v>
      </c>
      <c r="G13" s="60">
        <v>5530</v>
      </c>
      <c r="H13" s="60">
        <v>6945</v>
      </c>
      <c r="I13" s="60">
        <v>0</v>
      </c>
      <c r="J13" s="60">
        <v>12475</v>
      </c>
      <c r="K13" s="60">
        <v>119565</v>
      </c>
      <c r="L13" s="60">
        <v>6914</v>
      </c>
      <c r="M13" s="60">
        <v>1352171</v>
      </c>
      <c r="N13" s="60">
        <v>1478650</v>
      </c>
      <c r="O13" s="60">
        <v>5682831</v>
      </c>
      <c r="P13" s="60">
        <v>6366</v>
      </c>
      <c r="Q13" s="60">
        <v>1148</v>
      </c>
      <c r="R13" s="60">
        <v>5690345</v>
      </c>
      <c r="S13" s="60">
        <v>12452</v>
      </c>
      <c r="T13" s="60">
        <v>5751</v>
      </c>
      <c r="U13" s="60">
        <v>-117443</v>
      </c>
      <c r="V13" s="60">
        <v>-99240</v>
      </c>
      <c r="W13" s="60">
        <v>7082230</v>
      </c>
      <c r="X13" s="60">
        <v>12702900</v>
      </c>
      <c r="Y13" s="60">
        <v>-5620670</v>
      </c>
      <c r="Z13" s="140">
        <v>-44.25</v>
      </c>
      <c r="AA13" s="155">
        <v>14702900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3688362</v>
      </c>
      <c r="F14" s="60">
        <v>3688693</v>
      </c>
      <c r="G14" s="60">
        <v>268380</v>
      </c>
      <c r="H14" s="60">
        <v>263025</v>
      </c>
      <c r="I14" s="60">
        <v>537835</v>
      </c>
      <c r="J14" s="60">
        <v>1069240</v>
      </c>
      <c r="K14" s="60">
        <v>859084</v>
      </c>
      <c r="L14" s="60">
        <v>476339</v>
      </c>
      <c r="M14" s="60">
        <v>475533</v>
      </c>
      <c r="N14" s="60">
        <v>1810956</v>
      </c>
      <c r="O14" s="60">
        <v>472568</v>
      </c>
      <c r="P14" s="60">
        <v>473931</v>
      </c>
      <c r="Q14" s="60">
        <v>478076</v>
      </c>
      <c r="R14" s="60">
        <v>1424575</v>
      </c>
      <c r="S14" s="60">
        <v>462682</v>
      </c>
      <c r="T14" s="60">
        <v>1132</v>
      </c>
      <c r="U14" s="60">
        <v>-13948325</v>
      </c>
      <c r="V14" s="60">
        <v>-13484511</v>
      </c>
      <c r="W14" s="60">
        <v>-9179740</v>
      </c>
      <c r="X14" s="60">
        <v>3688698</v>
      </c>
      <c r="Y14" s="60">
        <v>-12868438</v>
      </c>
      <c r="Z14" s="140">
        <v>-348.86</v>
      </c>
      <c r="AA14" s="155">
        <v>3688693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1452908</v>
      </c>
      <c r="D16" s="155">
        <v>0</v>
      </c>
      <c r="E16" s="156">
        <v>1675812</v>
      </c>
      <c r="F16" s="60">
        <v>373812</v>
      </c>
      <c r="G16" s="60">
        <v>27896</v>
      </c>
      <c r="H16" s="60">
        <v>46972</v>
      </c>
      <c r="I16" s="60">
        <v>5656</v>
      </c>
      <c r="J16" s="60">
        <v>80524</v>
      </c>
      <c r="K16" s="60">
        <v>38769</v>
      </c>
      <c r="L16" s="60">
        <v>25532</v>
      </c>
      <c r="M16" s="60">
        <v>19642</v>
      </c>
      <c r="N16" s="60">
        <v>83943</v>
      </c>
      <c r="O16" s="60">
        <v>22712</v>
      </c>
      <c r="P16" s="60">
        <v>53373</v>
      </c>
      <c r="Q16" s="60">
        <v>38332</v>
      </c>
      <c r="R16" s="60">
        <v>114417</v>
      </c>
      <c r="S16" s="60">
        <v>50254</v>
      </c>
      <c r="T16" s="60">
        <v>455468</v>
      </c>
      <c r="U16" s="60">
        <v>5699047</v>
      </c>
      <c r="V16" s="60">
        <v>6204769</v>
      </c>
      <c r="W16" s="60">
        <v>6483653</v>
      </c>
      <c r="X16" s="60">
        <v>1675815</v>
      </c>
      <c r="Y16" s="60">
        <v>4807838</v>
      </c>
      <c r="Z16" s="140">
        <v>286.9</v>
      </c>
      <c r="AA16" s="155">
        <v>373812</v>
      </c>
    </row>
    <row r="17" spans="1:27" ht="12.75">
      <c r="A17" s="181" t="s">
        <v>113</v>
      </c>
      <c r="B17" s="185"/>
      <c r="C17" s="155">
        <v>8282495</v>
      </c>
      <c r="D17" s="155">
        <v>0</v>
      </c>
      <c r="E17" s="156">
        <v>8724560</v>
      </c>
      <c r="F17" s="60">
        <v>9309129</v>
      </c>
      <c r="G17" s="60">
        <v>670086</v>
      </c>
      <c r="H17" s="60">
        <v>708871</v>
      </c>
      <c r="I17" s="60">
        <v>590168</v>
      </c>
      <c r="J17" s="60">
        <v>1969125</v>
      </c>
      <c r="K17" s="60">
        <v>779134</v>
      </c>
      <c r="L17" s="60">
        <v>701912</v>
      </c>
      <c r="M17" s="60">
        <v>515870</v>
      </c>
      <c r="N17" s="60">
        <v>1996916</v>
      </c>
      <c r="O17" s="60">
        <v>614876</v>
      </c>
      <c r="P17" s="60">
        <v>554583</v>
      </c>
      <c r="Q17" s="60">
        <v>633990</v>
      </c>
      <c r="R17" s="60">
        <v>1803449</v>
      </c>
      <c r="S17" s="60">
        <v>616581</v>
      </c>
      <c r="T17" s="60">
        <v>566888</v>
      </c>
      <c r="U17" s="60">
        <v>678220</v>
      </c>
      <c r="V17" s="60">
        <v>1861689</v>
      </c>
      <c r="W17" s="60">
        <v>7631179</v>
      </c>
      <c r="X17" s="60">
        <v>8724598</v>
      </c>
      <c r="Y17" s="60">
        <v>-1093419</v>
      </c>
      <c r="Z17" s="140">
        <v>-12.53</v>
      </c>
      <c r="AA17" s="155">
        <v>9309129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140585519</v>
      </c>
      <c r="D19" s="155">
        <v>0</v>
      </c>
      <c r="E19" s="156">
        <v>127911972</v>
      </c>
      <c r="F19" s="60">
        <v>128574810</v>
      </c>
      <c r="G19" s="60">
        <v>39229334</v>
      </c>
      <c r="H19" s="60">
        <v>265217</v>
      </c>
      <c r="I19" s="60">
        <v>0</v>
      </c>
      <c r="J19" s="60">
        <v>39494551</v>
      </c>
      <c r="K19" s="60">
        <v>1000000</v>
      </c>
      <c r="L19" s="60">
        <v>0</v>
      </c>
      <c r="M19" s="60">
        <v>30401127</v>
      </c>
      <c r="N19" s="60">
        <v>31401127</v>
      </c>
      <c r="O19" s="60">
        <v>14848901</v>
      </c>
      <c r="P19" s="60">
        <v>-8421731</v>
      </c>
      <c r="Q19" s="60">
        <v>25186437</v>
      </c>
      <c r="R19" s="60">
        <v>31613607</v>
      </c>
      <c r="S19" s="60">
        <v>648885</v>
      </c>
      <c r="T19" s="60">
        <v>2557172</v>
      </c>
      <c r="U19" s="60">
        <v>35107610</v>
      </c>
      <c r="V19" s="60">
        <v>38313667</v>
      </c>
      <c r="W19" s="60">
        <v>140822952</v>
      </c>
      <c r="X19" s="60">
        <v>127911972</v>
      </c>
      <c r="Y19" s="60">
        <v>12910980</v>
      </c>
      <c r="Z19" s="140">
        <v>10.09</v>
      </c>
      <c r="AA19" s="155">
        <v>128574810</v>
      </c>
    </row>
    <row r="20" spans="1:27" ht="12.75">
      <c r="A20" s="181" t="s">
        <v>35</v>
      </c>
      <c r="B20" s="185"/>
      <c r="C20" s="155">
        <v>3771788</v>
      </c>
      <c r="D20" s="155">
        <v>0</v>
      </c>
      <c r="E20" s="156">
        <v>35066487</v>
      </c>
      <c r="F20" s="54">
        <v>42569299</v>
      </c>
      <c r="G20" s="54">
        <v>405910</v>
      </c>
      <c r="H20" s="54">
        <v>335936</v>
      </c>
      <c r="I20" s="54">
        <v>331552</v>
      </c>
      <c r="J20" s="54">
        <v>1073398</v>
      </c>
      <c r="K20" s="54">
        <v>384515</v>
      </c>
      <c r="L20" s="54">
        <v>294940</v>
      </c>
      <c r="M20" s="54">
        <v>378486</v>
      </c>
      <c r="N20" s="54">
        <v>1057941</v>
      </c>
      <c r="O20" s="54">
        <v>651221</v>
      </c>
      <c r="P20" s="54">
        <v>368625</v>
      </c>
      <c r="Q20" s="54">
        <v>328666</v>
      </c>
      <c r="R20" s="54">
        <v>1348512</v>
      </c>
      <c r="S20" s="54">
        <v>15382276</v>
      </c>
      <c r="T20" s="54">
        <v>16473738</v>
      </c>
      <c r="U20" s="54">
        <v>-19103802</v>
      </c>
      <c r="V20" s="54">
        <v>12752212</v>
      </c>
      <c r="W20" s="54">
        <v>16232063</v>
      </c>
      <c r="X20" s="54">
        <v>35066492</v>
      </c>
      <c r="Y20" s="54">
        <v>-18834429</v>
      </c>
      <c r="Z20" s="184">
        <v>-53.71</v>
      </c>
      <c r="AA20" s="130">
        <v>42569299</v>
      </c>
    </row>
    <row r="21" spans="1:27" ht="12.75">
      <c r="A21" s="181" t="s">
        <v>115</v>
      </c>
      <c r="B21" s="185"/>
      <c r="C21" s="155">
        <v>481457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278991444</v>
      </c>
      <c r="D22" s="188">
        <f>SUM(D5:D21)</f>
        <v>0</v>
      </c>
      <c r="E22" s="189">
        <f t="shared" si="0"/>
        <v>296829497</v>
      </c>
      <c r="F22" s="190">
        <f t="shared" si="0"/>
        <v>306277940</v>
      </c>
      <c r="G22" s="190">
        <f t="shared" si="0"/>
        <v>72446063</v>
      </c>
      <c r="H22" s="190">
        <f t="shared" si="0"/>
        <v>8919095</v>
      </c>
      <c r="I22" s="190">
        <f t="shared" si="0"/>
        <v>8318411</v>
      </c>
      <c r="J22" s="190">
        <f t="shared" si="0"/>
        <v>89683569</v>
      </c>
      <c r="K22" s="190">
        <f t="shared" si="0"/>
        <v>9351891</v>
      </c>
      <c r="L22" s="190">
        <f t="shared" si="0"/>
        <v>8379485</v>
      </c>
      <c r="M22" s="190">
        <f t="shared" si="0"/>
        <v>40186787</v>
      </c>
      <c r="N22" s="190">
        <f t="shared" si="0"/>
        <v>57918163</v>
      </c>
      <c r="O22" s="190">
        <f t="shared" si="0"/>
        <v>29187290</v>
      </c>
      <c r="P22" s="190">
        <f t="shared" si="0"/>
        <v>152169</v>
      </c>
      <c r="Q22" s="190">
        <f t="shared" si="0"/>
        <v>33698033</v>
      </c>
      <c r="R22" s="190">
        <f t="shared" si="0"/>
        <v>63037492</v>
      </c>
      <c r="S22" s="190">
        <f t="shared" si="0"/>
        <v>24049119</v>
      </c>
      <c r="T22" s="190">
        <f t="shared" si="0"/>
        <v>27048238</v>
      </c>
      <c r="U22" s="190">
        <f t="shared" si="0"/>
        <v>15299930</v>
      </c>
      <c r="V22" s="190">
        <f t="shared" si="0"/>
        <v>66397287</v>
      </c>
      <c r="W22" s="190">
        <f t="shared" si="0"/>
        <v>277036511</v>
      </c>
      <c r="X22" s="190">
        <f t="shared" si="0"/>
        <v>296829773</v>
      </c>
      <c r="Y22" s="190">
        <f t="shared" si="0"/>
        <v>-19793262</v>
      </c>
      <c r="Z22" s="191">
        <f>+IF(X22&lt;&gt;0,+(Y22/X22)*100,0)</f>
        <v>-6.668219902590431</v>
      </c>
      <c r="AA22" s="188">
        <f>SUM(AA5:AA21)</f>
        <v>306277940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84577680</v>
      </c>
      <c r="D25" s="155">
        <v>0</v>
      </c>
      <c r="E25" s="156">
        <v>115747482</v>
      </c>
      <c r="F25" s="60">
        <v>110747482</v>
      </c>
      <c r="G25" s="60">
        <v>6746528</v>
      </c>
      <c r="H25" s="60">
        <v>7689358</v>
      </c>
      <c r="I25" s="60">
        <v>7151334</v>
      </c>
      <c r="J25" s="60">
        <v>21587220</v>
      </c>
      <c r="K25" s="60">
        <v>7651342</v>
      </c>
      <c r="L25" s="60">
        <v>11712845</v>
      </c>
      <c r="M25" s="60">
        <v>8370817</v>
      </c>
      <c r="N25" s="60">
        <v>27735004</v>
      </c>
      <c r="O25" s="60">
        <v>9840294</v>
      </c>
      <c r="P25" s="60">
        <v>9606033</v>
      </c>
      <c r="Q25" s="60">
        <v>7877060</v>
      </c>
      <c r="R25" s="60">
        <v>27323387</v>
      </c>
      <c r="S25" s="60">
        <v>8150409</v>
      </c>
      <c r="T25" s="60">
        <v>9874390</v>
      </c>
      <c r="U25" s="60">
        <v>7972230</v>
      </c>
      <c r="V25" s="60">
        <v>25997029</v>
      </c>
      <c r="W25" s="60">
        <v>102642640</v>
      </c>
      <c r="X25" s="60">
        <v>115747485</v>
      </c>
      <c r="Y25" s="60">
        <v>-13104845</v>
      </c>
      <c r="Z25" s="140">
        <v>-11.32</v>
      </c>
      <c r="AA25" s="155">
        <v>110747482</v>
      </c>
    </row>
    <row r="26" spans="1:27" ht="12.75">
      <c r="A26" s="183" t="s">
        <v>38</v>
      </c>
      <c r="B26" s="182"/>
      <c r="C26" s="155">
        <v>13530312</v>
      </c>
      <c r="D26" s="155">
        <v>0</v>
      </c>
      <c r="E26" s="156">
        <v>15569487</v>
      </c>
      <c r="F26" s="60">
        <v>15569487</v>
      </c>
      <c r="G26" s="60">
        <v>1143966</v>
      </c>
      <c r="H26" s="60">
        <v>1143966</v>
      </c>
      <c r="I26" s="60">
        <v>1143966</v>
      </c>
      <c r="J26" s="60">
        <v>3431898</v>
      </c>
      <c r="K26" s="60">
        <v>1176862</v>
      </c>
      <c r="L26" s="60">
        <v>1172721</v>
      </c>
      <c r="M26" s="60">
        <v>1172721</v>
      </c>
      <c r="N26" s="60">
        <v>3522304</v>
      </c>
      <c r="O26" s="60">
        <v>1462748</v>
      </c>
      <c r="P26" s="60">
        <v>1214154</v>
      </c>
      <c r="Q26" s="60">
        <v>1214154</v>
      </c>
      <c r="R26" s="60">
        <v>3891056</v>
      </c>
      <c r="S26" s="60">
        <v>1214154</v>
      </c>
      <c r="T26" s="60">
        <v>0</v>
      </c>
      <c r="U26" s="60">
        <v>2428308</v>
      </c>
      <c r="V26" s="60">
        <v>3642462</v>
      </c>
      <c r="W26" s="60">
        <v>14487720</v>
      </c>
      <c r="X26" s="60">
        <v>15569484</v>
      </c>
      <c r="Y26" s="60">
        <v>-1081764</v>
      </c>
      <c r="Z26" s="140">
        <v>-6.95</v>
      </c>
      <c r="AA26" s="155">
        <v>15569487</v>
      </c>
    </row>
    <row r="27" spans="1:27" ht="12.75">
      <c r="A27" s="183" t="s">
        <v>118</v>
      </c>
      <c r="B27" s="182"/>
      <c r="C27" s="155">
        <v>4398644</v>
      </c>
      <c r="D27" s="155">
        <v>0</v>
      </c>
      <c r="E27" s="156">
        <v>1656900</v>
      </c>
      <c r="F27" s="60">
        <v>1656900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1269790</v>
      </c>
      <c r="V27" s="60">
        <v>1269790</v>
      </c>
      <c r="W27" s="60">
        <v>1269790</v>
      </c>
      <c r="X27" s="60">
        <v>1656900</v>
      </c>
      <c r="Y27" s="60">
        <v>-387110</v>
      </c>
      <c r="Z27" s="140">
        <v>-23.36</v>
      </c>
      <c r="AA27" s="155">
        <v>1656900</v>
      </c>
    </row>
    <row r="28" spans="1:27" ht="12.75">
      <c r="A28" s="183" t="s">
        <v>39</v>
      </c>
      <c r="B28" s="182"/>
      <c r="C28" s="155">
        <v>40086995</v>
      </c>
      <c r="D28" s="155">
        <v>0</v>
      </c>
      <c r="E28" s="156">
        <v>39000000</v>
      </c>
      <c r="F28" s="60">
        <v>39000000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23020609</v>
      </c>
      <c r="P28" s="60">
        <v>3014253</v>
      </c>
      <c r="Q28" s="60">
        <v>3341943</v>
      </c>
      <c r="R28" s="60">
        <v>29376805</v>
      </c>
      <c r="S28" s="60">
        <v>3240962</v>
      </c>
      <c r="T28" s="60">
        <v>3357423</v>
      </c>
      <c r="U28" s="60">
        <v>3317935</v>
      </c>
      <c r="V28" s="60">
        <v>9916320</v>
      </c>
      <c r="W28" s="60">
        <v>39293125</v>
      </c>
      <c r="X28" s="60">
        <v>38999996</v>
      </c>
      <c r="Y28" s="60">
        <v>293129</v>
      </c>
      <c r="Z28" s="140">
        <v>0.75</v>
      </c>
      <c r="AA28" s="155">
        <v>39000000</v>
      </c>
    </row>
    <row r="29" spans="1:27" ht="12.75">
      <c r="A29" s="183" t="s">
        <v>40</v>
      </c>
      <c r="B29" s="182"/>
      <c r="C29" s="155">
        <v>321448</v>
      </c>
      <c r="D29" s="155">
        <v>0</v>
      </c>
      <c r="E29" s="156">
        <v>927450</v>
      </c>
      <c r="F29" s="60">
        <v>927451</v>
      </c>
      <c r="G29" s="60">
        <v>19360</v>
      </c>
      <c r="H29" s="60">
        <v>18860</v>
      </c>
      <c r="I29" s="60">
        <v>15702</v>
      </c>
      <c r="J29" s="60">
        <v>53922</v>
      </c>
      <c r="K29" s="60">
        <v>17869</v>
      </c>
      <c r="L29" s="60">
        <v>15380</v>
      </c>
      <c r="M29" s="60">
        <v>13745</v>
      </c>
      <c r="N29" s="60">
        <v>46994</v>
      </c>
      <c r="O29" s="60">
        <v>12094</v>
      </c>
      <c r="P29" s="60">
        <v>12072</v>
      </c>
      <c r="Q29" s="60">
        <v>10101</v>
      </c>
      <c r="R29" s="60">
        <v>34267</v>
      </c>
      <c r="S29" s="60">
        <v>10196</v>
      </c>
      <c r="T29" s="60">
        <v>8707</v>
      </c>
      <c r="U29" s="60">
        <v>7097</v>
      </c>
      <c r="V29" s="60">
        <v>26000</v>
      </c>
      <c r="W29" s="60">
        <v>161183</v>
      </c>
      <c r="X29" s="60">
        <v>927447</v>
      </c>
      <c r="Y29" s="60">
        <v>-766264</v>
      </c>
      <c r="Z29" s="140">
        <v>-82.62</v>
      </c>
      <c r="AA29" s="155">
        <v>927451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2241315</v>
      </c>
      <c r="F31" s="60">
        <v>2241315</v>
      </c>
      <c r="G31" s="60">
        <v>165</v>
      </c>
      <c r="H31" s="60">
        <v>43005</v>
      </c>
      <c r="I31" s="60">
        <v>203205</v>
      </c>
      <c r="J31" s="60">
        <v>246375</v>
      </c>
      <c r="K31" s="60">
        <v>846286</v>
      </c>
      <c r="L31" s="60">
        <v>340931</v>
      </c>
      <c r="M31" s="60">
        <v>154989</v>
      </c>
      <c r="N31" s="60">
        <v>1342206</v>
      </c>
      <c r="O31" s="60">
        <v>203321</v>
      </c>
      <c r="P31" s="60">
        <v>-39931</v>
      </c>
      <c r="Q31" s="60">
        <v>-39261</v>
      </c>
      <c r="R31" s="60">
        <v>124129</v>
      </c>
      <c r="S31" s="60">
        <v>1234550</v>
      </c>
      <c r="T31" s="60">
        <v>653574</v>
      </c>
      <c r="U31" s="60">
        <v>438989</v>
      </c>
      <c r="V31" s="60">
        <v>2327113</v>
      </c>
      <c r="W31" s="60">
        <v>4039823</v>
      </c>
      <c r="X31" s="60">
        <v>2241311</v>
      </c>
      <c r="Y31" s="60">
        <v>1798512</v>
      </c>
      <c r="Z31" s="140">
        <v>80.24</v>
      </c>
      <c r="AA31" s="155">
        <v>2241315</v>
      </c>
    </row>
    <row r="32" spans="1:27" ht="12.75">
      <c r="A32" s="183" t="s">
        <v>121</v>
      </c>
      <c r="B32" s="182"/>
      <c r="C32" s="155">
        <v>73453097</v>
      </c>
      <c r="D32" s="155">
        <v>0</v>
      </c>
      <c r="E32" s="156">
        <v>68270090</v>
      </c>
      <c r="F32" s="60">
        <v>87303806</v>
      </c>
      <c r="G32" s="60">
        <v>283940</v>
      </c>
      <c r="H32" s="60">
        <v>2176683</v>
      </c>
      <c r="I32" s="60">
        <v>7586838</v>
      </c>
      <c r="J32" s="60">
        <v>10047461</v>
      </c>
      <c r="K32" s="60">
        <v>8336407</v>
      </c>
      <c r="L32" s="60">
        <v>3453273</v>
      </c>
      <c r="M32" s="60">
        <v>5396400</v>
      </c>
      <c r="N32" s="60">
        <v>17186080</v>
      </c>
      <c r="O32" s="60">
        <v>4245847</v>
      </c>
      <c r="P32" s="60">
        <v>7345645</v>
      </c>
      <c r="Q32" s="60">
        <v>12851921</v>
      </c>
      <c r="R32" s="60">
        <v>24443413</v>
      </c>
      <c r="S32" s="60">
        <v>6478175</v>
      </c>
      <c r="T32" s="60">
        <v>6799170</v>
      </c>
      <c r="U32" s="60">
        <v>7217599</v>
      </c>
      <c r="V32" s="60">
        <v>20494944</v>
      </c>
      <c r="W32" s="60">
        <v>72171898</v>
      </c>
      <c r="X32" s="60">
        <v>68270096</v>
      </c>
      <c r="Y32" s="60">
        <v>3901802</v>
      </c>
      <c r="Z32" s="140">
        <v>5.72</v>
      </c>
      <c r="AA32" s="155">
        <v>87303806</v>
      </c>
    </row>
    <row r="33" spans="1:27" ht="12.75">
      <c r="A33" s="183" t="s">
        <v>42</v>
      </c>
      <c r="B33" s="182"/>
      <c r="C33" s="155">
        <v>5650486</v>
      </c>
      <c r="D33" s="155">
        <v>0</v>
      </c>
      <c r="E33" s="156">
        <v>4346100</v>
      </c>
      <c r="F33" s="60">
        <v>4346099</v>
      </c>
      <c r="G33" s="60">
        <v>92100</v>
      </c>
      <c r="H33" s="60">
        <v>374968</v>
      </c>
      <c r="I33" s="60">
        <v>178464</v>
      </c>
      <c r="J33" s="60">
        <v>645532</v>
      </c>
      <c r="K33" s="60">
        <v>17000</v>
      </c>
      <c r="L33" s="60">
        <v>169494</v>
      </c>
      <c r="M33" s="60">
        <v>102990</v>
      </c>
      <c r="N33" s="60">
        <v>289484</v>
      </c>
      <c r="O33" s="60">
        <v>178271</v>
      </c>
      <c r="P33" s="60">
        <v>241433</v>
      </c>
      <c r="Q33" s="60">
        <v>1936571</v>
      </c>
      <c r="R33" s="60">
        <v>2356275</v>
      </c>
      <c r="S33" s="60">
        <v>328146</v>
      </c>
      <c r="T33" s="60">
        <v>910386</v>
      </c>
      <c r="U33" s="60">
        <v>213350</v>
      </c>
      <c r="V33" s="60">
        <v>1451882</v>
      </c>
      <c r="W33" s="60">
        <v>4743173</v>
      </c>
      <c r="X33" s="60">
        <v>4346100</v>
      </c>
      <c r="Y33" s="60">
        <v>397073</v>
      </c>
      <c r="Z33" s="140">
        <v>9.14</v>
      </c>
      <c r="AA33" s="155">
        <v>4346099</v>
      </c>
    </row>
    <row r="34" spans="1:27" ht="12.75">
      <c r="A34" s="183" t="s">
        <v>43</v>
      </c>
      <c r="B34" s="182"/>
      <c r="C34" s="155">
        <v>37834705</v>
      </c>
      <c r="D34" s="155">
        <v>0</v>
      </c>
      <c r="E34" s="156">
        <v>49069888</v>
      </c>
      <c r="F34" s="60">
        <v>44485587</v>
      </c>
      <c r="G34" s="60">
        <v>1193226</v>
      </c>
      <c r="H34" s="60">
        <v>2790595</v>
      </c>
      <c r="I34" s="60">
        <v>3461038</v>
      </c>
      <c r="J34" s="60">
        <v>7444859</v>
      </c>
      <c r="K34" s="60">
        <v>3129242</v>
      </c>
      <c r="L34" s="60">
        <v>4702435</v>
      </c>
      <c r="M34" s="60">
        <v>2769361</v>
      </c>
      <c r="N34" s="60">
        <v>10601038</v>
      </c>
      <c r="O34" s="60">
        <v>6767821</v>
      </c>
      <c r="P34" s="60">
        <v>2689810</v>
      </c>
      <c r="Q34" s="60">
        <v>1926751</v>
      </c>
      <c r="R34" s="60">
        <v>11384382</v>
      </c>
      <c r="S34" s="60">
        <v>2716360</v>
      </c>
      <c r="T34" s="60">
        <v>5444588</v>
      </c>
      <c r="U34" s="60">
        <v>2583064</v>
      </c>
      <c r="V34" s="60">
        <v>10744012</v>
      </c>
      <c r="W34" s="60">
        <v>40174291</v>
      </c>
      <c r="X34" s="60">
        <v>49069891</v>
      </c>
      <c r="Y34" s="60">
        <v>-8895600</v>
      </c>
      <c r="Z34" s="140">
        <v>-18.13</v>
      </c>
      <c r="AA34" s="155">
        <v>44485587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259853367</v>
      </c>
      <c r="D36" s="188">
        <f>SUM(D25:D35)</f>
        <v>0</v>
      </c>
      <c r="E36" s="189">
        <f t="shared" si="1"/>
        <v>296828712</v>
      </c>
      <c r="F36" s="190">
        <f t="shared" si="1"/>
        <v>306278127</v>
      </c>
      <c r="G36" s="190">
        <f t="shared" si="1"/>
        <v>9479285</v>
      </c>
      <c r="H36" s="190">
        <f t="shared" si="1"/>
        <v>14237435</v>
      </c>
      <c r="I36" s="190">
        <f t="shared" si="1"/>
        <v>19740547</v>
      </c>
      <c r="J36" s="190">
        <f t="shared" si="1"/>
        <v>43457267</v>
      </c>
      <c r="K36" s="190">
        <f t="shared" si="1"/>
        <v>21175008</v>
      </c>
      <c r="L36" s="190">
        <f t="shared" si="1"/>
        <v>21567079</v>
      </c>
      <c r="M36" s="190">
        <f t="shared" si="1"/>
        <v>17981023</v>
      </c>
      <c r="N36" s="190">
        <f t="shared" si="1"/>
        <v>60723110</v>
      </c>
      <c r="O36" s="190">
        <f t="shared" si="1"/>
        <v>45731005</v>
      </c>
      <c r="P36" s="190">
        <f t="shared" si="1"/>
        <v>24083469</v>
      </c>
      <c r="Q36" s="190">
        <f t="shared" si="1"/>
        <v>29119240</v>
      </c>
      <c r="R36" s="190">
        <f t="shared" si="1"/>
        <v>98933714</v>
      </c>
      <c r="S36" s="190">
        <f t="shared" si="1"/>
        <v>23372952</v>
      </c>
      <c r="T36" s="190">
        <f t="shared" si="1"/>
        <v>27048238</v>
      </c>
      <c r="U36" s="190">
        <f t="shared" si="1"/>
        <v>25448362</v>
      </c>
      <c r="V36" s="190">
        <f t="shared" si="1"/>
        <v>75869552</v>
      </c>
      <c r="W36" s="190">
        <f t="shared" si="1"/>
        <v>278983643</v>
      </c>
      <c r="X36" s="190">
        <f t="shared" si="1"/>
        <v>296828710</v>
      </c>
      <c r="Y36" s="190">
        <f t="shared" si="1"/>
        <v>-17845067</v>
      </c>
      <c r="Z36" s="191">
        <f>+IF(X36&lt;&gt;0,+(Y36/X36)*100,0)</f>
        <v>-6.0119073387476565</v>
      </c>
      <c r="AA36" s="188">
        <f>SUM(AA25:AA35)</f>
        <v>306278127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19138077</v>
      </c>
      <c r="D38" s="199">
        <f>+D22-D36</f>
        <v>0</v>
      </c>
      <c r="E38" s="200">
        <f t="shared" si="2"/>
        <v>785</v>
      </c>
      <c r="F38" s="106">
        <f t="shared" si="2"/>
        <v>-187</v>
      </c>
      <c r="G38" s="106">
        <f t="shared" si="2"/>
        <v>62966778</v>
      </c>
      <c r="H38" s="106">
        <f t="shared" si="2"/>
        <v>-5318340</v>
      </c>
      <c r="I38" s="106">
        <f t="shared" si="2"/>
        <v>-11422136</v>
      </c>
      <c r="J38" s="106">
        <f t="shared" si="2"/>
        <v>46226302</v>
      </c>
      <c r="K38" s="106">
        <f t="shared" si="2"/>
        <v>-11823117</v>
      </c>
      <c r="L38" s="106">
        <f t="shared" si="2"/>
        <v>-13187594</v>
      </c>
      <c r="M38" s="106">
        <f t="shared" si="2"/>
        <v>22205764</v>
      </c>
      <c r="N38" s="106">
        <f t="shared" si="2"/>
        <v>-2804947</v>
      </c>
      <c r="O38" s="106">
        <f t="shared" si="2"/>
        <v>-16543715</v>
      </c>
      <c r="P38" s="106">
        <f t="shared" si="2"/>
        <v>-23931300</v>
      </c>
      <c r="Q38" s="106">
        <f t="shared" si="2"/>
        <v>4578793</v>
      </c>
      <c r="R38" s="106">
        <f t="shared" si="2"/>
        <v>-35896222</v>
      </c>
      <c r="S38" s="106">
        <f t="shared" si="2"/>
        <v>676167</v>
      </c>
      <c r="T38" s="106">
        <f t="shared" si="2"/>
        <v>0</v>
      </c>
      <c r="U38" s="106">
        <f t="shared" si="2"/>
        <v>-10148432</v>
      </c>
      <c r="V38" s="106">
        <f t="shared" si="2"/>
        <v>-9472265</v>
      </c>
      <c r="W38" s="106">
        <f t="shared" si="2"/>
        <v>-1947132</v>
      </c>
      <c r="X38" s="106">
        <f>IF(F22=F36,0,X22-X36)</f>
        <v>1063</v>
      </c>
      <c r="Y38" s="106">
        <f t="shared" si="2"/>
        <v>-1948195</v>
      </c>
      <c r="Z38" s="201">
        <f>+IF(X38&lt;&gt;0,+(Y38/X38)*100,0)</f>
        <v>-183273.28316086548</v>
      </c>
      <c r="AA38" s="199">
        <f>+AA22-AA36</f>
        <v>-187</v>
      </c>
    </row>
    <row r="39" spans="1:27" ht="12.75">
      <c r="A39" s="181" t="s">
        <v>46</v>
      </c>
      <c r="B39" s="185"/>
      <c r="C39" s="155">
        <v>50387892</v>
      </c>
      <c r="D39" s="155">
        <v>0</v>
      </c>
      <c r="E39" s="156">
        <v>50484808</v>
      </c>
      <c r="F39" s="60">
        <v>54589066</v>
      </c>
      <c r="G39" s="60">
        <v>10171666</v>
      </c>
      <c r="H39" s="60">
        <v>0</v>
      </c>
      <c r="I39" s="60">
        <v>0</v>
      </c>
      <c r="J39" s="60">
        <v>10171666</v>
      </c>
      <c r="K39" s="60">
        <v>0</v>
      </c>
      <c r="L39" s="60">
        <v>0</v>
      </c>
      <c r="M39" s="60">
        <v>8074022</v>
      </c>
      <c r="N39" s="60">
        <v>8074022</v>
      </c>
      <c r="O39" s="60">
        <v>14174560</v>
      </c>
      <c r="P39" s="60">
        <v>277298</v>
      </c>
      <c r="Q39" s="60">
        <v>7210074</v>
      </c>
      <c r="R39" s="60">
        <v>21661932</v>
      </c>
      <c r="S39" s="60">
        <v>0</v>
      </c>
      <c r="T39" s="60">
        <v>0</v>
      </c>
      <c r="U39" s="60">
        <v>8738522</v>
      </c>
      <c r="V39" s="60">
        <v>8738522</v>
      </c>
      <c r="W39" s="60">
        <v>48646142</v>
      </c>
      <c r="X39" s="60">
        <v>29418000</v>
      </c>
      <c r="Y39" s="60">
        <v>19228142</v>
      </c>
      <c r="Z39" s="140">
        <v>65.36</v>
      </c>
      <c r="AA39" s="155">
        <v>54589066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21066550</v>
      </c>
      <c r="Y40" s="54">
        <v>-21066550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69525969</v>
      </c>
      <c r="D42" s="206">
        <f>SUM(D38:D41)</f>
        <v>0</v>
      </c>
      <c r="E42" s="207">
        <f t="shared" si="3"/>
        <v>50485593</v>
      </c>
      <c r="F42" s="88">
        <f t="shared" si="3"/>
        <v>54588879</v>
      </c>
      <c r="G42" s="88">
        <f t="shared" si="3"/>
        <v>73138444</v>
      </c>
      <c r="H42" s="88">
        <f t="shared" si="3"/>
        <v>-5318340</v>
      </c>
      <c r="I42" s="88">
        <f t="shared" si="3"/>
        <v>-11422136</v>
      </c>
      <c r="J42" s="88">
        <f t="shared" si="3"/>
        <v>56397968</v>
      </c>
      <c r="K42" s="88">
        <f t="shared" si="3"/>
        <v>-11823117</v>
      </c>
      <c r="L42" s="88">
        <f t="shared" si="3"/>
        <v>-13187594</v>
      </c>
      <c r="M42" s="88">
        <f t="shared" si="3"/>
        <v>30279786</v>
      </c>
      <c r="N42" s="88">
        <f t="shared" si="3"/>
        <v>5269075</v>
      </c>
      <c r="O42" s="88">
        <f t="shared" si="3"/>
        <v>-2369155</v>
      </c>
      <c r="P42" s="88">
        <f t="shared" si="3"/>
        <v>-23654002</v>
      </c>
      <c r="Q42" s="88">
        <f t="shared" si="3"/>
        <v>11788867</v>
      </c>
      <c r="R42" s="88">
        <f t="shared" si="3"/>
        <v>-14234290</v>
      </c>
      <c r="S42" s="88">
        <f t="shared" si="3"/>
        <v>676167</v>
      </c>
      <c r="T42" s="88">
        <f t="shared" si="3"/>
        <v>0</v>
      </c>
      <c r="U42" s="88">
        <f t="shared" si="3"/>
        <v>-1409910</v>
      </c>
      <c r="V42" s="88">
        <f t="shared" si="3"/>
        <v>-733743</v>
      </c>
      <c r="W42" s="88">
        <f t="shared" si="3"/>
        <v>46699010</v>
      </c>
      <c r="X42" s="88">
        <f t="shared" si="3"/>
        <v>50485613</v>
      </c>
      <c r="Y42" s="88">
        <f t="shared" si="3"/>
        <v>-3786603</v>
      </c>
      <c r="Z42" s="208">
        <f>+IF(X42&lt;&gt;0,+(Y42/X42)*100,0)</f>
        <v>-7.500360548261541</v>
      </c>
      <c r="AA42" s="206">
        <f>SUM(AA38:AA41)</f>
        <v>54588879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69525969</v>
      </c>
      <c r="D44" s="210">
        <f>+D42-D43</f>
        <v>0</v>
      </c>
      <c r="E44" s="211">
        <f t="shared" si="4"/>
        <v>50485593</v>
      </c>
      <c r="F44" s="77">
        <f t="shared" si="4"/>
        <v>54588879</v>
      </c>
      <c r="G44" s="77">
        <f t="shared" si="4"/>
        <v>73138444</v>
      </c>
      <c r="H44" s="77">
        <f t="shared" si="4"/>
        <v>-5318340</v>
      </c>
      <c r="I44" s="77">
        <f t="shared" si="4"/>
        <v>-11422136</v>
      </c>
      <c r="J44" s="77">
        <f t="shared" si="4"/>
        <v>56397968</v>
      </c>
      <c r="K44" s="77">
        <f t="shared" si="4"/>
        <v>-11823117</v>
      </c>
      <c r="L44" s="77">
        <f t="shared" si="4"/>
        <v>-13187594</v>
      </c>
      <c r="M44" s="77">
        <f t="shared" si="4"/>
        <v>30279786</v>
      </c>
      <c r="N44" s="77">
        <f t="shared" si="4"/>
        <v>5269075</v>
      </c>
      <c r="O44" s="77">
        <f t="shared" si="4"/>
        <v>-2369155</v>
      </c>
      <c r="P44" s="77">
        <f t="shared" si="4"/>
        <v>-23654002</v>
      </c>
      <c r="Q44" s="77">
        <f t="shared" si="4"/>
        <v>11788867</v>
      </c>
      <c r="R44" s="77">
        <f t="shared" si="4"/>
        <v>-14234290</v>
      </c>
      <c r="S44" s="77">
        <f t="shared" si="4"/>
        <v>676167</v>
      </c>
      <c r="T44" s="77">
        <f t="shared" si="4"/>
        <v>0</v>
      </c>
      <c r="U44" s="77">
        <f t="shared" si="4"/>
        <v>-1409910</v>
      </c>
      <c r="V44" s="77">
        <f t="shared" si="4"/>
        <v>-733743</v>
      </c>
      <c r="W44" s="77">
        <f t="shared" si="4"/>
        <v>46699010</v>
      </c>
      <c r="X44" s="77">
        <f t="shared" si="4"/>
        <v>50485613</v>
      </c>
      <c r="Y44" s="77">
        <f t="shared" si="4"/>
        <v>-3786603</v>
      </c>
      <c r="Z44" s="212">
        <f>+IF(X44&lt;&gt;0,+(Y44/X44)*100,0)</f>
        <v>-7.500360548261541</v>
      </c>
      <c r="AA44" s="210">
        <f>+AA42-AA43</f>
        <v>54588879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69525969</v>
      </c>
      <c r="D46" s="206">
        <f>SUM(D44:D45)</f>
        <v>0</v>
      </c>
      <c r="E46" s="207">
        <f t="shared" si="5"/>
        <v>50485593</v>
      </c>
      <c r="F46" s="88">
        <f t="shared" si="5"/>
        <v>54588879</v>
      </c>
      <c r="G46" s="88">
        <f t="shared" si="5"/>
        <v>73138444</v>
      </c>
      <c r="H46" s="88">
        <f t="shared" si="5"/>
        <v>-5318340</v>
      </c>
      <c r="I46" s="88">
        <f t="shared" si="5"/>
        <v>-11422136</v>
      </c>
      <c r="J46" s="88">
        <f t="shared" si="5"/>
        <v>56397968</v>
      </c>
      <c r="K46" s="88">
        <f t="shared" si="5"/>
        <v>-11823117</v>
      </c>
      <c r="L46" s="88">
        <f t="shared" si="5"/>
        <v>-13187594</v>
      </c>
      <c r="M46" s="88">
        <f t="shared" si="5"/>
        <v>30279786</v>
      </c>
      <c r="N46" s="88">
        <f t="shared" si="5"/>
        <v>5269075</v>
      </c>
      <c r="O46" s="88">
        <f t="shared" si="5"/>
        <v>-2369155</v>
      </c>
      <c r="P46" s="88">
        <f t="shared" si="5"/>
        <v>-23654002</v>
      </c>
      <c r="Q46" s="88">
        <f t="shared" si="5"/>
        <v>11788867</v>
      </c>
      <c r="R46" s="88">
        <f t="shared" si="5"/>
        <v>-14234290</v>
      </c>
      <c r="S46" s="88">
        <f t="shared" si="5"/>
        <v>676167</v>
      </c>
      <c r="T46" s="88">
        <f t="shared" si="5"/>
        <v>0</v>
      </c>
      <c r="U46" s="88">
        <f t="shared" si="5"/>
        <v>-1409910</v>
      </c>
      <c r="V46" s="88">
        <f t="shared" si="5"/>
        <v>-733743</v>
      </c>
      <c r="W46" s="88">
        <f t="shared" si="5"/>
        <v>46699010</v>
      </c>
      <c r="X46" s="88">
        <f t="shared" si="5"/>
        <v>50485613</v>
      </c>
      <c r="Y46" s="88">
        <f t="shared" si="5"/>
        <v>-3786603</v>
      </c>
      <c r="Z46" s="208">
        <f>+IF(X46&lt;&gt;0,+(Y46/X46)*100,0)</f>
        <v>-7.500360548261541</v>
      </c>
      <c r="AA46" s="206">
        <f>SUM(AA44:AA45)</f>
        <v>54588879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69525969</v>
      </c>
      <c r="D48" s="217">
        <f>SUM(D46:D47)</f>
        <v>0</v>
      </c>
      <c r="E48" s="218">
        <f t="shared" si="6"/>
        <v>50485593</v>
      </c>
      <c r="F48" s="219">
        <f t="shared" si="6"/>
        <v>54588879</v>
      </c>
      <c r="G48" s="219">
        <f t="shared" si="6"/>
        <v>73138444</v>
      </c>
      <c r="H48" s="220">
        <f t="shared" si="6"/>
        <v>-5318340</v>
      </c>
      <c r="I48" s="220">
        <f t="shared" si="6"/>
        <v>-11422136</v>
      </c>
      <c r="J48" s="220">
        <f t="shared" si="6"/>
        <v>56397968</v>
      </c>
      <c r="K48" s="220">
        <f t="shared" si="6"/>
        <v>-11823117</v>
      </c>
      <c r="L48" s="220">
        <f t="shared" si="6"/>
        <v>-13187594</v>
      </c>
      <c r="M48" s="219">
        <f t="shared" si="6"/>
        <v>30279786</v>
      </c>
      <c r="N48" s="219">
        <f t="shared" si="6"/>
        <v>5269075</v>
      </c>
      <c r="O48" s="220">
        <f t="shared" si="6"/>
        <v>-2369155</v>
      </c>
      <c r="P48" s="220">
        <f t="shared" si="6"/>
        <v>-23654002</v>
      </c>
      <c r="Q48" s="220">
        <f t="shared" si="6"/>
        <v>11788867</v>
      </c>
      <c r="R48" s="220">
        <f t="shared" si="6"/>
        <v>-14234290</v>
      </c>
      <c r="S48" s="220">
        <f t="shared" si="6"/>
        <v>676167</v>
      </c>
      <c r="T48" s="219">
        <f t="shared" si="6"/>
        <v>0</v>
      </c>
      <c r="U48" s="219">
        <f t="shared" si="6"/>
        <v>-1409910</v>
      </c>
      <c r="V48" s="220">
        <f t="shared" si="6"/>
        <v>-733743</v>
      </c>
      <c r="W48" s="220">
        <f t="shared" si="6"/>
        <v>46699010</v>
      </c>
      <c r="X48" s="220">
        <f t="shared" si="6"/>
        <v>50485613</v>
      </c>
      <c r="Y48" s="220">
        <f t="shared" si="6"/>
        <v>-3786603</v>
      </c>
      <c r="Z48" s="221">
        <f>+IF(X48&lt;&gt;0,+(Y48/X48)*100,0)</f>
        <v>-7.500360548261541</v>
      </c>
      <c r="AA48" s="222">
        <f>SUM(AA46:AA47)</f>
        <v>54588879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5061745</v>
      </c>
      <c r="D5" s="153">
        <f>SUM(D6:D8)</f>
        <v>0</v>
      </c>
      <c r="E5" s="154">
        <f t="shared" si="0"/>
        <v>210400</v>
      </c>
      <c r="F5" s="100">
        <f t="shared" si="0"/>
        <v>2585900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80865</v>
      </c>
      <c r="Q5" s="100">
        <f t="shared" si="0"/>
        <v>195919</v>
      </c>
      <c r="R5" s="100">
        <f t="shared" si="0"/>
        <v>276784</v>
      </c>
      <c r="S5" s="100">
        <f t="shared" si="0"/>
        <v>104590</v>
      </c>
      <c r="T5" s="100">
        <f t="shared" si="0"/>
        <v>779113</v>
      </c>
      <c r="U5" s="100">
        <f t="shared" si="0"/>
        <v>469315</v>
      </c>
      <c r="V5" s="100">
        <f t="shared" si="0"/>
        <v>1353018</v>
      </c>
      <c r="W5" s="100">
        <f t="shared" si="0"/>
        <v>1629802</v>
      </c>
      <c r="X5" s="100">
        <f t="shared" si="0"/>
        <v>210396</v>
      </c>
      <c r="Y5" s="100">
        <f t="shared" si="0"/>
        <v>1419406</v>
      </c>
      <c r="Z5" s="137">
        <f>+IF(X5&lt;&gt;0,+(Y5/X5)*100,0)</f>
        <v>674.6354493431434</v>
      </c>
      <c r="AA5" s="153">
        <f>SUM(AA6:AA8)</f>
        <v>2585900</v>
      </c>
    </row>
    <row r="6" spans="1:27" ht="12.75">
      <c r="A6" s="138" t="s">
        <v>75</v>
      </c>
      <c r="B6" s="136"/>
      <c r="C6" s="155">
        <v>1530127</v>
      </c>
      <c r="D6" s="155"/>
      <c r="E6" s="156"/>
      <c r="F6" s="60">
        <v>2175500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181713</v>
      </c>
      <c r="U6" s="60"/>
      <c r="V6" s="60">
        <v>181713</v>
      </c>
      <c r="W6" s="60">
        <v>181713</v>
      </c>
      <c r="X6" s="60"/>
      <c r="Y6" s="60">
        <v>181713</v>
      </c>
      <c r="Z6" s="140"/>
      <c r="AA6" s="62">
        <v>2175500</v>
      </c>
    </row>
    <row r="7" spans="1:27" ht="12.75">
      <c r="A7" s="138" t="s">
        <v>76</v>
      </c>
      <c r="B7" s="136"/>
      <c r="C7" s="157">
        <v>3531618</v>
      </c>
      <c r="D7" s="157"/>
      <c r="E7" s="158">
        <v>210400</v>
      </c>
      <c r="F7" s="159">
        <v>410400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80865</v>
      </c>
      <c r="Q7" s="159">
        <v>195919</v>
      </c>
      <c r="R7" s="159">
        <v>276784</v>
      </c>
      <c r="S7" s="159"/>
      <c r="T7" s="159">
        <v>597400</v>
      </c>
      <c r="U7" s="159">
        <v>13759</v>
      </c>
      <c r="V7" s="159">
        <v>611159</v>
      </c>
      <c r="W7" s="159">
        <v>887943</v>
      </c>
      <c r="X7" s="159">
        <v>210396</v>
      </c>
      <c r="Y7" s="159">
        <v>677547</v>
      </c>
      <c r="Z7" s="141">
        <v>322.03</v>
      </c>
      <c r="AA7" s="225">
        <v>410400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104590</v>
      </c>
      <c r="T8" s="60"/>
      <c r="U8" s="60">
        <v>455556</v>
      </c>
      <c r="V8" s="60">
        <v>560146</v>
      </c>
      <c r="W8" s="60">
        <v>560146</v>
      </c>
      <c r="X8" s="60"/>
      <c r="Y8" s="60">
        <v>560146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6779621</v>
      </c>
      <c r="D9" s="153">
        <f>SUM(D10:D14)</f>
        <v>0</v>
      </c>
      <c r="E9" s="154">
        <f t="shared" si="1"/>
        <v>10233150</v>
      </c>
      <c r="F9" s="100">
        <f t="shared" si="1"/>
        <v>11150440</v>
      </c>
      <c r="G9" s="100">
        <f t="shared" si="1"/>
        <v>0</v>
      </c>
      <c r="H9" s="100">
        <f t="shared" si="1"/>
        <v>0</v>
      </c>
      <c r="I9" s="100">
        <f t="shared" si="1"/>
        <v>513778</v>
      </c>
      <c r="J9" s="100">
        <f t="shared" si="1"/>
        <v>513778</v>
      </c>
      <c r="K9" s="100">
        <f t="shared" si="1"/>
        <v>335612</v>
      </c>
      <c r="L9" s="100">
        <f t="shared" si="1"/>
        <v>81141</v>
      </c>
      <c r="M9" s="100">
        <f t="shared" si="1"/>
        <v>1338318</v>
      </c>
      <c r="N9" s="100">
        <f t="shared" si="1"/>
        <v>1755071</v>
      </c>
      <c r="O9" s="100">
        <f t="shared" si="1"/>
        <v>290259</v>
      </c>
      <c r="P9" s="100">
        <f t="shared" si="1"/>
        <v>21510</v>
      </c>
      <c r="Q9" s="100">
        <f t="shared" si="1"/>
        <v>244900</v>
      </c>
      <c r="R9" s="100">
        <f t="shared" si="1"/>
        <v>556669</v>
      </c>
      <c r="S9" s="100">
        <f t="shared" si="1"/>
        <v>71894</v>
      </c>
      <c r="T9" s="100">
        <f t="shared" si="1"/>
        <v>14500</v>
      </c>
      <c r="U9" s="100">
        <f t="shared" si="1"/>
        <v>2478728</v>
      </c>
      <c r="V9" s="100">
        <f t="shared" si="1"/>
        <v>2565122</v>
      </c>
      <c r="W9" s="100">
        <f t="shared" si="1"/>
        <v>5390640</v>
      </c>
      <c r="X9" s="100">
        <f t="shared" si="1"/>
        <v>10233152</v>
      </c>
      <c r="Y9" s="100">
        <f t="shared" si="1"/>
        <v>-4842512</v>
      </c>
      <c r="Z9" s="137">
        <f>+IF(X9&lt;&gt;0,+(Y9/X9)*100,0)</f>
        <v>-47.32180270555934</v>
      </c>
      <c r="AA9" s="102">
        <f>SUM(AA10:AA14)</f>
        <v>11150440</v>
      </c>
    </row>
    <row r="10" spans="1:27" ht="12.75">
      <c r="A10" s="138" t="s">
        <v>79</v>
      </c>
      <c r="B10" s="136"/>
      <c r="C10" s="155">
        <v>6779621</v>
      </c>
      <c r="D10" s="155"/>
      <c r="E10" s="156">
        <v>1194700</v>
      </c>
      <c r="F10" s="60">
        <v>2089390</v>
      </c>
      <c r="G10" s="60"/>
      <c r="H10" s="60"/>
      <c r="I10" s="60">
        <v>90997</v>
      </c>
      <c r="J10" s="60">
        <v>90997</v>
      </c>
      <c r="K10" s="60">
        <v>21284</v>
      </c>
      <c r="L10" s="60">
        <v>10650</v>
      </c>
      <c r="M10" s="60">
        <v>66966</v>
      </c>
      <c r="N10" s="60">
        <v>98900</v>
      </c>
      <c r="O10" s="60"/>
      <c r="P10" s="60">
        <v>21510</v>
      </c>
      <c r="Q10" s="60">
        <v>220600</v>
      </c>
      <c r="R10" s="60">
        <v>242110</v>
      </c>
      <c r="S10" s="60">
        <v>6000</v>
      </c>
      <c r="T10" s="60"/>
      <c r="U10" s="60">
        <v>2472728</v>
      </c>
      <c r="V10" s="60">
        <v>2478728</v>
      </c>
      <c r="W10" s="60">
        <v>2910735</v>
      </c>
      <c r="X10" s="60">
        <v>1194696</v>
      </c>
      <c r="Y10" s="60">
        <v>1716039</v>
      </c>
      <c r="Z10" s="140">
        <v>143.64</v>
      </c>
      <c r="AA10" s="62">
        <v>2089390</v>
      </c>
    </row>
    <row r="11" spans="1:27" ht="12.75">
      <c r="A11" s="138" t="s">
        <v>80</v>
      </c>
      <c r="B11" s="136"/>
      <c r="C11" s="155"/>
      <c r="D11" s="155"/>
      <c r="E11" s="156">
        <v>5693500</v>
      </c>
      <c r="F11" s="60">
        <v>5698500</v>
      </c>
      <c r="G11" s="60"/>
      <c r="H11" s="60"/>
      <c r="I11" s="60">
        <v>422781</v>
      </c>
      <c r="J11" s="60">
        <v>422781</v>
      </c>
      <c r="K11" s="60">
        <v>314328</v>
      </c>
      <c r="L11" s="60">
        <v>70491</v>
      </c>
      <c r="M11" s="60">
        <v>1271352</v>
      </c>
      <c r="N11" s="60">
        <v>1656171</v>
      </c>
      <c r="O11" s="60">
        <v>290259</v>
      </c>
      <c r="P11" s="60"/>
      <c r="Q11" s="60">
        <v>24300</v>
      </c>
      <c r="R11" s="60">
        <v>314559</v>
      </c>
      <c r="S11" s="60"/>
      <c r="T11" s="60"/>
      <c r="U11" s="60">
        <v>6000</v>
      </c>
      <c r="V11" s="60">
        <v>6000</v>
      </c>
      <c r="W11" s="60">
        <v>2399511</v>
      </c>
      <c r="X11" s="60">
        <v>5693504</v>
      </c>
      <c r="Y11" s="60">
        <v>-3293993</v>
      </c>
      <c r="Z11" s="140">
        <v>-57.86</v>
      </c>
      <c r="AA11" s="62">
        <v>5698500</v>
      </c>
    </row>
    <row r="12" spans="1:27" ht="12.75">
      <c r="A12" s="138" t="s">
        <v>81</v>
      </c>
      <c r="B12" s="136"/>
      <c r="C12" s="155"/>
      <c r="D12" s="155"/>
      <c r="E12" s="156">
        <v>3344950</v>
      </c>
      <c r="F12" s="60">
        <v>3362550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65894</v>
      </c>
      <c r="T12" s="60">
        <v>14500</v>
      </c>
      <c r="U12" s="60"/>
      <c r="V12" s="60">
        <v>80394</v>
      </c>
      <c r="W12" s="60">
        <v>80394</v>
      </c>
      <c r="X12" s="60">
        <v>3344952</v>
      </c>
      <c r="Y12" s="60">
        <v>-3264558</v>
      </c>
      <c r="Z12" s="140">
        <v>-97.6</v>
      </c>
      <c r="AA12" s="62">
        <v>3362550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44803378</v>
      </c>
      <c r="D15" s="153">
        <f>SUM(D16:D18)</f>
        <v>0</v>
      </c>
      <c r="E15" s="154">
        <f t="shared" si="2"/>
        <v>39361500</v>
      </c>
      <c r="F15" s="100">
        <f t="shared" si="2"/>
        <v>40173226</v>
      </c>
      <c r="G15" s="100">
        <f t="shared" si="2"/>
        <v>0</v>
      </c>
      <c r="H15" s="100">
        <f t="shared" si="2"/>
        <v>847222</v>
      </c>
      <c r="I15" s="100">
        <f t="shared" si="2"/>
        <v>7227252</v>
      </c>
      <c r="J15" s="100">
        <f t="shared" si="2"/>
        <v>8074474</v>
      </c>
      <c r="K15" s="100">
        <f t="shared" si="2"/>
        <v>1096975</v>
      </c>
      <c r="L15" s="100">
        <f t="shared" si="2"/>
        <v>2491679</v>
      </c>
      <c r="M15" s="100">
        <f t="shared" si="2"/>
        <v>2604911</v>
      </c>
      <c r="N15" s="100">
        <f t="shared" si="2"/>
        <v>6193565</v>
      </c>
      <c r="O15" s="100">
        <f t="shared" si="2"/>
        <v>838542</v>
      </c>
      <c r="P15" s="100">
        <f t="shared" si="2"/>
        <v>277298</v>
      </c>
      <c r="Q15" s="100">
        <f t="shared" si="2"/>
        <v>2397801</v>
      </c>
      <c r="R15" s="100">
        <f t="shared" si="2"/>
        <v>3513641</v>
      </c>
      <c r="S15" s="100">
        <f t="shared" si="2"/>
        <v>727750</v>
      </c>
      <c r="T15" s="100">
        <f t="shared" si="2"/>
        <v>3618098</v>
      </c>
      <c r="U15" s="100">
        <f t="shared" si="2"/>
        <v>8392574</v>
      </c>
      <c r="V15" s="100">
        <f t="shared" si="2"/>
        <v>12738422</v>
      </c>
      <c r="W15" s="100">
        <f t="shared" si="2"/>
        <v>30520102</v>
      </c>
      <c r="X15" s="100">
        <f t="shared" si="2"/>
        <v>39361504</v>
      </c>
      <c r="Y15" s="100">
        <f t="shared" si="2"/>
        <v>-8841402</v>
      </c>
      <c r="Z15" s="137">
        <f>+IF(X15&lt;&gt;0,+(Y15/X15)*100,0)</f>
        <v>-22.462053279264936</v>
      </c>
      <c r="AA15" s="102">
        <f>SUM(AA16:AA18)</f>
        <v>40173226</v>
      </c>
    </row>
    <row r="16" spans="1:27" ht="12.75">
      <c r="A16" s="138" t="s">
        <v>85</v>
      </c>
      <c r="B16" s="136"/>
      <c r="C16" s="155"/>
      <c r="D16" s="155"/>
      <c r="E16" s="156">
        <v>101000</v>
      </c>
      <c r="F16" s="60">
        <v>101000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99785</v>
      </c>
      <c r="U16" s="60"/>
      <c r="V16" s="60">
        <v>99785</v>
      </c>
      <c r="W16" s="60">
        <v>99785</v>
      </c>
      <c r="X16" s="60">
        <v>101004</v>
      </c>
      <c r="Y16" s="60">
        <v>-1219</v>
      </c>
      <c r="Z16" s="140">
        <v>-1.21</v>
      </c>
      <c r="AA16" s="62">
        <v>101000</v>
      </c>
    </row>
    <row r="17" spans="1:27" ht="12.75">
      <c r="A17" s="138" t="s">
        <v>86</v>
      </c>
      <c r="B17" s="136"/>
      <c r="C17" s="155">
        <v>44803378</v>
      </c>
      <c r="D17" s="155"/>
      <c r="E17" s="156">
        <v>39260500</v>
      </c>
      <c r="F17" s="60">
        <v>40072226</v>
      </c>
      <c r="G17" s="60"/>
      <c r="H17" s="60">
        <v>847222</v>
      </c>
      <c r="I17" s="60">
        <v>7227252</v>
      </c>
      <c r="J17" s="60">
        <v>8074474</v>
      </c>
      <c r="K17" s="60">
        <v>1096975</v>
      </c>
      <c r="L17" s="60">
        <v>2491679</v>
      </c>
      <c r="M17" s="60">
        <v>2604911</v>
      </c>
      <c r="N17" s="60">
        <v>6193565</v>
      </c>
      <c r="O17" s="60">
        <v>838542</v>
      </c>
      <c r="P17" s="60">
        <v>277298</v>
      </c>
      <c r="Q17" s="60">
        <v>2397801</v>
      </c>
      <c r="R17" s="60">
        <v>3513641</v>
      </c>
      <c r="S17" s="60">
        <v>727750</v>
      </c>
      <c r="T17" s="60">
        <v>3518313</v>
      </c>
      <c r="U17" s="60">
        <v>8392574</v>
      </c>
      <c r="V17" s="60">
        <v>12638637</v>
      </c>
      <c r="W17" s="60">
        <v>30420317</v>
      </c>
      <c r="X17" s="60">
        <v>39260500</v>
      </c>
      <c r="Y17" s="60">
        <v>-8840183</v>
      </c>
      <c r="Z17" s="140">
        <v>-22.52</v>
      </c>
      <c r="AA17" s="62">
        <v>40072226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679500</v>
      </c>
      <c r="F19" s="100">
        <f t="shared" si="3"/>
        <v>679500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41324</v>
      </c>
      <c r="L19" s="100">
        <f t="shared" si="3"/>
        <v>96211</v>
      </c>
      <c r="M19" s="100">
        <f t="shared" si="3"/>
        <v>67992</v>
      </c>
      <c r="N19" s="100">
        <f t="shared" si="3"/>
        <v>205527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41526</v>
      </c>
      <c r="U19" s="100">
        <f t="shared" si="3"/>
        <v>1539490</v>
      </c>
      <c r="V19" s="100">
        <f t="shared" si="3"/>
        <v>1581016</v>
      </c>
      <c r="W19" s="100">
        <f t="shared" si="3"/>
        <v>1786543</v>
      </c>
      <c r="X19" s="100">
        <f t="shared" si="3"/>
        <v>679500</v>
      </c>
      <c r="Y19" s="100">
        <f t="shared" si="3"/>
        <v>1107043</v>
      </c>
      <c r="Z19" s="137">
        <f>+IF(X19&lt;&gt;0,+(Y19/X19)*100,0)</f>
        <v>162.92023546725534</v>
      </c>
      <c r="AA19" s="102">
        <f>SUM(AA20:AA23)</f>
        <v>679500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679500</v>
      </c>
      <c r="F23" s="60">
        <v>679500</v>
      </c>
      <c r="G23" s="60"/>
      <c r="H23" s="60"/>
      <c r="I23" s="60"/>
      <c r="J23" s="60"/>
      <c r="K23" s="60">
        <v>41324</v>
      </c>
      <c r="L23" s="60">
        <v>96211</v>
      </c>
      <c r="M23" s="60">
        <v>67992</v>
      </c>
      <c r="N23" s="60">
        <v>205527</v>
      </c>
      <c r="O23" s="60"/>
      <c r="P23" s="60"/>
      <c r="Q23" s="60"/>
      <c r="R23" s="60"/>
      <c r="S23" s="60"/>
      <c r="T23" s="60">
        <v>41526</v>
      </c>
      <c r="U23" s="60">
        <v>1539490</v>
      </c>
      <c r="V23" s="60">
        <v>1581016</v>
      </c>
      <c r="W23" s="60">
        <v>1786543</v>
      </c>
      <c r="X23" s="60">
        <v>679500</v>
      </c>
      <c r="Y23" s="60">
        <v>1107043</v>
      </c>
      <c r="Z23" s="140">
        <v>162.92</v>
      </c>
      <c r="AA23" s="62">
        <v>679500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56644744</v>
      </c>
      <c r="D25" s="217">
        <f>+D5+D9+D15+D19+D24</f>
        <v>0</v>
      </c>
      <c r="E25" s="230">
        <f t="shared" si="4"/>
        <v>50484550</v>
      </c>
      <c r="F25" s="219">
        <f t="shared" si="4"/>
        <v>54589066</v>
      </c>
      <c r="G25" s="219">
        <f t="shared" si="4"/>
        <v>0</v>
      </c>
      <c r="H25" s="219">
        <f t="shared" si="4"/>
        <v>847222</v>
      </c>
      <c r="I25" s="219">
        <f t="shared" si="4"/>
        <v>7741030</v>
      </c>
      <c r="J25" s="219">
        <f t="shared" si="4"/>
        <v>8588252</v>
      </c>
      <c r="K25" s="219">
        <f t="shared" si="4"/>
        <v>1473911</v>
      </c>
      <c r="L25" s="219">
        <f t="shared" si="4"/>
        <v>2669031</v>
      </c>
      <c r="M25" s="219">
        <f t="shared" si="4"/>
        <v>4011221</v>
      </c>
      <c r="N25" s="219">
        <f t="shared" si="4"/>
        <v>8154163</v>
      </c>
      <c r="O25" s="219">
        <f t="shared" si="4"/>
        <v>1128801</v>
      </c>
      <c r="P25" s="219">
        <f t="shared" si="4"/>
        <v>379673</v>
      </c>
      <c r="Q25" s="219">
        <f t="shared" si="4"/>
        <v>2838620</v>
      </c>
      <c r="R25" s="219">
        <f t="shared" si="4"/>
        <v>4347094</v>
      </c>
      <c r="S25" s="219">
        <f t="shared" si="4"/>
        <v>904234</v>
      </c>
      <c r="T25" s="219">
        <f t="shared" si="4"/>
        <v>4453237</v>
      </c>
      <c r="U25" s="219">
        <f t="shared" si="4"/>
        <v>12880107</v>
      </c>
      <c r="V25" s="219">
        <f t="shared" si="4"/>
        <v>18237578</v>
      </c>
      <c r="W25" s="219">
        <f t="shared" si="4"/>
        <v>39327087</v>
      </c>
      <c r="X25" s="219">
        <f t="shared" si="4"/>
        <v>50484552</v>
      </c>
      <c r="Y25" s="219">
        <f t="shared" si="4"/>
        <v>-11157465</v>
      </c>
      <c r="Z25" s="231">
        <f>+IF(X25&lt;&gt;0,+(Y25/X25)*100,0)</f>
        <v>-22.100750740543365</v>
      </c>
      <c r="AA25" s="232">
        <f>+AA5+AA9+AA15+AA19+AA24</f>
        <v>54589066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51582999</v>
      </c>
      <c r="D28" s="155"/>
      <c r="E28" s="156">
        <v>29118000</v>
      </c>
      <c r="F28" s="60">
        <v>30173000</v>
      </c>
      <c r="G28" s="60"/>
      <c r="H28" s="60">
        <v>847222</v>
      </c>
      <c r="I28" s="60">
        <v>6675728</v>
      </c>
      <c r="J28" s="60">
        <v>7522950</v>
      </c>
      <c r="K28" s="60">
        <v>1096975</v>
      </c>
      <c r="L28" s="60">
        <v>1884329</v>
      </c>
      <c r="M28" s="60">
        <v>512545</v>
      </c>
      <c r="N28" s="60">
        <v>3493849</v>
      </c>
      <c r="O28" s="60">
        <v>479661</v>
      </c>
      <c r="P28" s="60">
        <v>277298</v>
      </c>
      <c r="Q28" s="60">
        <v>491500</v>
      </c>
      <c r="R28" s="60">
        <v>1248459</v>
      </c>
      <c r="S28" s="60">
        <v>724152</v>
      </c>
      <c r="T28" s="60">
        <v>3252639</v>
      </c>
      <c r="U28" s="60">
        <v>8145911</v>
      </c>
      <c r="V28" s="60">
        <v>12122702</v>
      </c>
      <c r="W28" s="60">
        <v>24387960</v>
      </c>
      <c r="X28" s="60">
        <v>29118000</v>
      </c>
      <c r="Y28" s="60">
        <v>-4730040</v>
      </c>
      <c r="Z28" s="140">
        <v>-16.24</v>
      </c>
      <c r="AA28" s="155">
        <v>30173000</v>
      </c>
    </row>
    <row r="29" spans="1:27" ht="12.75">
      <c r="A29" s="234" t="s">
        <v>134</v>
      </c>
      <c r="B29" s="136"/>
      <c r="C29" s="155"/>
      <c r="D29" s="155"/>
      <c r="E29" s="156">
        <v>300000</v>
      </c>
      <c r="F29" s="60">
        <v>264690</v>
      </c>
      <c r="G29" s="60"/>
      <c r="H29" s="60"/>
      <c r="I29" s="60">
        <v>24522</v>
      </c>
      <c r="J29" s="60">
        <v>24522</v>
      </c>
      <c r="K29" s="60">
        <v>15937</v>
      </c>
      <c r="L29" s="60">
        <v>55491</v>
      </c>
      <c r="M29" s="60">
        <v>20427</v>
      </c>
      <c r="N29" s="60">
        <v>91855</v>
      </c>
      <c r="O29" s="60">
        <v>27354</v>
      </c>
      <c r="P29" s="60"/>
      <c r="Q29" s="60"/>
      <c r="R29" s="60">
        <v>27354</v>
      </c>
      <c r="S29" s="60"/>
      <c r="T29" s="60"/>
      <c r="U29" s="60"/>
      <c r="V29" s="60"/>
      <c r="W29" s="60">
        <v>143731</v>
      </c>
      <c r="X29" s="60">
        <v>300000</v>
      </c>
      <c r="Y29" s="60">
        <v>-156269</v>
      </c>
      <c r="Z29" s="140">
        <v>-52.09</v>
      </c>
      <c r="AA29" s="62">
        <v>264690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51582999</v>
      </c>
      <c r="D32" s="210">
        <f>SUM(D28:D31)</f>
        <v>0</v>
      </c>
      <c r="E32" s="211">
        <f t="shared" si="5"/>
        <v>29418000</v>
      </c>
      <c r="F32" s="77">
        <f t="shared" si="5"/>
        <v>30437690</v>
      </c>
      <c r="G32" s="77">
        <f t="shared" si="5"/>
        <v>0</v>
      </c>
      <c r="H32" s="77">
        <f t="shared" si="5"/>
        <v>847222</v>
      </c>
      <c r="I32" s="77">
        <f t="shared" si="5"/>
        <v>6700250</v>
      </c>
      <c r="J32" s="77">
        <f t="shared" si="5"/>
        <v>7547472</v>
      </c>
      <c r="K32" s="77">
        <f t="shared" si="5"/>
        <v>1112912</v>
      </c>
      <c r="L32" s="77">
        <f t="shared" si="5"/>
        <v>1939820</v>
      </c>
      <c r="M32" s="77">
        <f t="shared" si="5"/>
        <v>532972</v>
      </c>
      <c r="N32" s="77">
        <f t="shared" si="5"/>
        <v>3585704</v>
      </c>
      <c r="O32" s="77">
        <f t="shared" si="5"/>
        <v>507015</v>
      </c>
      <c r="P32" s="77">
        <f t="shared" si="5"/>
        <v>277298</v>
      </c>
      <c r="Q32" s="77">
        <f t="shared" si="5"/>
        <v>491500</v>
      </c>
      <c r="R32" s="77">
        <f t="shared" si="5"/>
        <v>1275813</v>
      </c>
      <c r="S32" s="77">
        <f t="shared" si="5"/>
        <v>724152</v>
      </c>
      <c r="T32" s="77">
        <f t="shared" si="5"/>
        <v>3252639</v>
      </c>
      <c r="U32" s="77">
        <f t="shared" si="5"/>
        <v>8145911</v>
      </c>
      <c r="V32" s="77">
        <f t="shared" si="5"/>
        <v>12122702</v>
      </c>
      <c r="W32" s="77">
        <f t="shared" si="5"/>
        <v>24531691</v>
      </c>
      <c r="X32" s="77">
        <f t="shared" si="5"/>
        <v>29418000</v>
      </c>
      <c r="Y32" s="77">
        <f t="shared" si="5"/>
        <v>-4886309</v>
      </c>
      <c r="Z32" s="212">
        <f>+IF(X32&lt;&gt;0,+(Y32/X32)*100,0)</f>
        <v>-16.609929294989463</v>
      </c>
      <c r="AA32" s="79">
        <f>SUM(AA28:AA31)</f>
        <v>30437690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5061745</v>
      </c>
      <c r="D35" s="155"/>
      <c r="E35" s="156">
        <v>21066550</v>
      </c>
      <c r="F35" s="60">
        <v>24151376</v>
      </c>
      <c r="G35" s="60"/>
      <c r="H35" s="60"/>
      <c r="I35" s="60">
        <v>1040780</v>
      </c>
      <c r="J35" s="60">
        <v>1040780</v>
      </c>
      <c r="K35" s="60">
        <v>360999</v>
      </c>
      <c r="L35" s="60">
        <v>729211</v>
      </c>
      <c r="M35" s="60">
        <v>3478249</v>
      </c>
      <c r="N35" s="60">
        <v>4568459</v>
      </c>
      <c r="O35" s="60">
        <v>621787</v>
      </c>
      <c r="P35" s="60">
        <v>102375</v>
      </c>
      <c r="Q35" s="60">
        <v>2347119</v>
      </c>
      <c r="R35" s="60">
        <v>3071281</v>
      </c>
      <c r="S35" s="60">
        <v>180082</v>
      </c>
      <c r="T35" s="60">
        <v>1200599</v>
      </c>
      <c r="U35" s="60">
        <v>4734196</v>
      </c>
      <c r="V35" s="60">
        <v>6114877</v>
      </c>
      <c r="W35" s="60">
        <v>14795397</v>
      </c>
      <c r="X35" s="60">
        <v>21066552</v>
      </c>
      <c r="Y35" s="60">
        <v>-6271155</v>
      </c>
      <c r="Z35" s="140">
        <v>-29.77</v>
      </c>
      <c r="AA35" s="62">
        <v>24151376</v>
      </c>
    </row>
    <row r="36" spans="1:27" ht="12.75">
      <c r="A36" s="238" t="s">
        <v>139</v>
      </c>
      <c r="B36" s="149"/>
      <c r="C36" s="222">
        <f aca="true" t="shared" si="6" ref="C36:Y36">SUM(C32:C35)</f>
        <v>56644744</v>
      </c>
      <c r="D36" s="222">
        <f>SUM(D32:D35)</f>
        <v>0</v>
      </c>
      <c r="E36" s="218">
        <f t="shared" si="6"/>
        <v>50484550</v>
      </c>
      <c r="F36" s="220">
        <f t="shared" si="6"/>
        <v>54589066</v>
      </c>
      <c r="G36" s="220">
        <f t="shared" si="6"/>
        <v>0</v>
      </c>
      <c r="H36" s="220">
        <f t="shared" si="6"/>
        <v>847222</v>
      </c>
      <c r="I36" s="220">
        <f t="shared" si="6"/>
        <v>7741030</v>
      </c>
      <c r="J36" s="220">
        <f t="shared" si="6"/>
        <v>8588252</v>
      </c>
      <c r="K36" s="220">
        <f t="shared" si="6"/>
        <v>1473911</v>
      </c>
      <c r="L36" s="220">
        <f t="shared" si="6"/>
        <v>2669031</v>
      </c>
      <c r="M36" s="220">
        <f t="shared" si="6"/>
        <v>4011221</v>
      </c>
      <c r="N36" s="220">
        <f t="shared" si="6"/>
        <v>8154163</v>
      </c>
      <c r="O36" s="220">
        <f t="shared" si="6"/>
        <v>1128802</v>
      </c>
      <c r="P36" s="220">
        <f t="shared" si="6"/>
        <v>379673</v>
      </c>
      <c r="Q36" s="220">
        <f t="shared" si="6"/>
        <v>2838619</v>
      </c>
      <c r="R36" s="220">
        <f t="shared" si="6"/>
        <v>4347094</v>
      </c>
      <c r="S36" s="220">
        <f t="shared" si="6"/>
        <v>904234</v>
      </c>
      <c r="T36" s="220">
        <f t="shared" si="6"/>
        <v>4453238</v>
      </c>
      <c r="U36" s="220">
        <f t="shared" si="6"/>
        <v>12880107</v>
      </c>
      <c r="V36" s="220">
        <f t="shared" si="6"/>
        <v>18237579</v>
      </c>
      <c r="W36" s="220">
        <f t="shared" si="6"/>
        <v>39327088</v>
      </c>
      <c r="X36" s="220">
        <f t="shared" si="6"/>
        <v>50484552</v>
      </c>
      <c r="Y36" s="220">
        <f t="shared" si="6"/>
        <v>-11157464</v>
      </c>
      <c r="Z36" s="221">
        <f>+IF(X36&lt;&gt;0,+(Y36/X36)*100,0)</f>
        <v>-22.100748759739414</v>
      </c>
      <c r="AA36" s="239">
        <f>SUM(AA32:AA35)</f>
        <v>54589066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6016853</v>
      </c>
      <c r="D6" s="155"/>
      <c r="E6" s="59">
        <v>7000000</v>
      </c>
      <c r="F6" s="60">
        <v>7000000</v>
      </c>
      <c r="G6" s="60">
        <v>29570977</v>
      </c>
      <c r="H6" s="60">
        <v>25973017</v>
      </c>
      <c r="I6" s="60">
        <v>15629202</v>
      </c>
      <c r="J6" s="60">
        <v>15629202</v>
      </c>
      <c r="K6" s="60">
        <v>25973017</v>
      </c>
      <c r="L6" s="60">
        <v>10501815</v>
      </c>
      <c r="M6" s="60">
        <v>10501815</v>
      </c>
      <c r="N6" s="60">
        <v>10501815</v>
      </c>
      <c r="O6" s="60">
        <v>31143074</v>
      </c>
      <c r="P6" s="60">
        <v>18020423</v>
      </c>
      <c r="Q6" s="60">
        <v>43229721</v>
      </c>
      <c r="R6" s="60">
        <v>43229721</v>
      </c>
      <c r="S6" s="60">
        <v>17926486</v>
      </c>
      <c r="T6" s="60">
        <v>4233381</v>
      </c>
      <c r="U6" s="60">
        <v>3413101</v>
      </c>
      <c r="V6" s="60">
        <v>3413101</v>
      </c>
      <c r="W6" s="60">
        <v>3413101</v>
      </c>
      <c r="X6" s="60">
        <v>7000000</v>
      </c>
      <c r="Y6" s="60">
        <v>-3586899</v>
      </c>
      <c r="Z6" s="140">
        <v>-51.24</v>
      </c>
      <c r="AA6" s="62">
        <v>7000000</v>
      </c>
    </row>
    <row r="7" spans="1:27" ht="12.75">
      <c r="A7" s="249" t="s">
        <v>144</v>
      </c>
      <c r="B7" s="182"/>
      <c r="C7" s="155">
        <v>194080326</v>
      </c>
      <c r="D7" s="155"/>
      <c r="E7" s="59">
        <v>6433689</v>
      </c>
      <c r="F7" s="60">
        <v>6433689</v>
      </c>
      <c r="G7" s="60">
        <v>214314368</v>
      </c>
      <c r="H7" s="60">
        <v>215725892</v>
      </c>
      <c r="I7" s="60">
        <v>216746018</v>
      </c>
      <c r="J7" s="60">
        <v>216746018</v>
      </c>
      <c r="K7" s="60">
        <v>215725892</v>
      </c>
      <c r="L7" s="60">
        <v>216983164</v>
      </c>
      <c r="M7" s="60">
        <v>216978637</v>
      </c>
      <c r="N7" s="60">
        <v>216978637</v>
      </c>
      <c r="O7" s="60">
        <v>220574369</v>
      </c>
      <c r="P7" s="60">
        <v>221325530</v>
      </c>
      <c r="Q7" s="60">
        <v>221941762</v>
      </c>
      <c r="R7" s="60">
        <v>221941762</v>
      </c>
      <c r="S7" s="60">
        <v>222610881</v>
      </c>
      <c r="T7" s="60">
        <v>223715670</v>
      </c>
      <c r="U7" s="60">
        <v>194080326</v>
      </c>
      <c r="V7" s="60">
        <v>194080326</v>
      </c>
      <c r="W7" s="60">
        <v>194080326</v>
      </c>
      <c r="X7" s="60">
        <v>6433689</v>
      </c>
      <c r="Y7" s="60">
        <v>187646637</v>
      </c>
      <c r="Z7" s="140">
        <v>2916.63</v>
      </c>
      <c r="AA7" s="62">
        <v>6433689</v>
      </c>
    </row>
    <row r="8" spans="1:27" ht="12.75">
      <c r="A8" s="249" t="s">
        <v>145</v>
      </c>
      <c r="B8" s="182"/>
      <c r="C8" s="155">
        <v>62394669</v>
      </c>
      <c r="D8" s="155"/>
      <c r="E8" s="59">
        <v>48226943</v>
      </c>
      <c r="F8" s="60">
        <v>48226943</v>
      </c>
      <c r="G8" s="60">
        <v>68374842</v>
      </c>
      <c r="H8" s="60">
        <v>93263137</v>
      </c>
      <c r="I8" s="60">
        <v>83111026</v>
      </c>
      <c r="J8" s="60">
        <v>83111026</v>
      </c>
      <c r="K8" s="60">
        <v>93263137</v>
      </c>
      <c r="L8" s="60">
        <v>79480759</v>
      </c>
      <c r="M8" s="60">
        <v>79480759</v>
      </c>
      <c r="N8" s="60">
        <v>79480759</v>
      </c>
      <c r="O8" s="60"/>
      <c r="P8" s="60">
        <v>79680395</v>
      </c>
      <c r="Q8" s="60">
        <v>81527489</v>
      </c>
      <c r="R8" s="60">
        <v>81527489</v>
      </c>
      <c r="S8" s="60">
        <v>82080857</v>
      </c>
      <c r="T8" s="60">
        <v>83286009</v>
      </c>
      <c r="U8" s="60">
        <v>78423337</v>
      </c>
      <c r="V8" s="60">
        <v>78423337</v>
      </c>
      <c r="W8" s="60">
        <v>78423337</v>
      </c>
      <c r="X8" s="60">
        <v>48226943</v>
      </c>
      <c r="Y8" s="60">
        <v>30196394</v>
      </c>
      <c r="Z8" s="140">
        <v>62.61</v>
      </c>
      <c r="AA8" s="62">
        <v>48226943</v>
      </c>
    </row>
    <row r="9" spans="1:27" ht="12.75">
      <c r="A9" s="249" t="s">
        <v>146</v>
      </c>
      <c r="B9" s="182"/>
      <c r="C9" s="155">
        <v>19249566</v>
      </c>
      <c r="D9" s="155"/>
      <c r="E9" s="59">
        <v>7466798</v>
      </c>
      <c r="F9" s="60">
        <v>7466798</v>
      </c>
      <c r="G9" s="60">
        <v>9380400</v>
      </c>
      <c r="H9" s="60">
        <v>18855275</v>
      </c>
      <c r="I9" s="60">
        <v>18807621</v>
      </c>
      <c r="J9" s="60">
        <v>18807621</v>
      </c>
      <c r="K9" s="60">
        <v>18855275</v>
      </c>
      <c r="L9" s="60">
        <v>19424367</v>
      </c>
      <c r="M9" s="60">
        <v>19424367</v>
      </c>
      <c r="N9" s="60">
        <v>19424367</v>
      </c>
      <c r="O9" s="60">
        <v>78101180</v>
      </c>
      <c r="P9" s="60">
        <v>22299055</v>
      </c>
      <c r="Q9" s="60">
        <v>19350029</v>
      </c>
      <c r="R9" s="60">
        <v>19350029</v>
      </c>
      <c r="S9" s="60"/>
      <c r="T9" s="60">
        <v>19722537</v>
      </c>
      <c r="U9" s="60">
        <v>20948676</v>
      </c>
      <c r="V9" s="60">
        <v>20948676</v>
      </c>
      <c r="W9" s="60">
        <v>20948676</v>
      </c>
      <c r="X9" s="60">
        <v>7466798</v>
      </c>
      <c r="Y9" s="60">
        <v>13481878</v>
      </c>
      <c r="Z9" s="140">
        <v>180.56</v>
      </c>
      <c r="AA9" s="62">
        <v>7466798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>
        <v>23822739</v>
      </c>
      <c r="P10" s="159"/>
      <c r="Q10" s="60"/>
      <c r="R10" s="159"/>
      <c r="S10" s="159">
        <v>20000497</v>
      </c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281741414</v>
      </c>
      <c r="D12" s="168">
        <f>SUM(D6:D11)</f>
        <v>0</v>
      </c>
      <c r="E12" s="72">
        <f t="shared" si="0"/>
        <v>69127430</v>
      </c>
      <c r="F12" s="73">
        <f t="shared" si="0"/>
        <v>69127430</v>
      </c>
      <c r="G12" s="73">
        <f t="shared" si="0"/>
        <v>321640587</v>
      </c>
      <c r="H12" s="73">
        <f t="shared" si="0"/>
        <v>353817321</v>
      </c>
      <c r="I12" s="73">
        <f t="shared" si="0"/>
        <v>334293867</v>
      </c>
      <c r="J12" s="73">
        <f t="shared" si="0"/>
        <v>334293867</v>
      </c>
      <c r="K12" s="73">
        <f t="shared" si="0"/>
        <v>353817321</v>
      </c>
      <c r="L12" s="73">
        <f t="shared" si="0"/>
        <v>326390105</v>
      </c>
      <c r="M12" s="73">
        <f t="shared" si="0"/>
        <v>326385578</v>
      </c>
      <c r="N12" s="73">
        <f t="shared" si="0"/>
        <v>326385578</v>
      </c>
      <c r="O12" s="73">
        <f t="shared" si="0"/>
        <v>353641362</v>
      </c>
      <c r="P12" s="73">
        <f t="shared" si="0"/>
        <v>341325403</v>
      </c>
      <c r="Q12" s="73">
        <f t="shared" si="0"/>
        <v>366049001</v>
      </c>
      <c r="R12" s="73">
        <f t="shared" si="0"/>
        <v>366049001</v>
      </c>
      <c r="S12" s="73">
        <f t="shared" si="0"/>
        <v>342618721</v>
      </c>
      <c r="T12" s="73">
        <f t="shared" si="0"/>
        <v>330957597</v>
      </c>
      <c r="U12" s="73">
        <f t="shared" si="0"/>
        <v>296865440</v>
      </c>
      <c r="V12" s="73">
        <f t="shared" si="0"/>
        <v>296865440</v>
      </c>
      <c r="W12" s="73">
        <f t="shared" si="0"/>
        <v>296865440</v>
      </c>
      <c r="X12" s="73">
        <f t="shared" si="0"/>
        <v>69127430</v>
      </c>
      <c r="Y12" s="73">
        <f t="shared" si="0"/>
        <v>227738010</v>
      </c>
      <c r="Z12" s="170">
        <f>+IF(X12&lt;&gt;0,+(Y12/X12)*100,0)</f>
        <v>329.4466610432357</v>
      </c>
      <c r="AA12" s="74">
        <f>SUM(AA6:AA11)</f>
        <v>69127430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>
        <v>725757333</v>
      </c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25896629</v>
      </c>
      <c r="D17" s="155"/>
      <c r="E17" s="59">
        <v>75977470</v>
      </c>
      <c r="F17" s="60">
        <v>75977470</v>
      </c>
      <c r="G17" s="60">
        <v>25935430</v>
      </c>
      <c r="H17" s="60">
        <v>25896629</v>
      </c>
      <c r="I17" s="60">
        <v>25896629</v>
      </c>
      <c r="J17" s="60">
        <v>25896629</v>
      </c>
      <c r="K17" s="60">
        <v>25896629</v>
      </c>
      <c r="L17" s="60">
        <v>25896629</v>
      </c>
      <c r="M17" s="60">
        <v>25896629</v>
      </c>
      <c r="N17" s="60">
        <v>25896629</v>
      </c>
      <c r="O17" s="60">
        <v>25599139</v>
      </c>
      <c r="P17" s="60"/>
      <c r="Q17" s="60">
        <v>25453631</v>
      </c>
      <c r="R17" s="60">
        <v>25453631</v>
      </c>
      <c r="S17" s="60">
        <v>22778171</v>
      </c>
      <c r="T17" s="60">
        <v>25355009</v>
      </c>
      <c r="U17" s="60">
        <v>25306506</v>
      </c>
      <c r="V17" s="60">
        <v>25306506</v>
      </c>
      <c r="W17" s="60">
        <v>25306506</v>
      </c>
      <c r="X17" s="60">
        <v>75977470</v>
      </c>
      <c r="Y17" s="60">
        <v>-50670964</v>
      </c>
      <c r="Z17" s="140">
        <v>-66.69</v>
      </c>
      <c r="AA17" s="62">
        <v>75977470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>
        <v>25701172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727024233</v>
      </c>
      <c r="D19" s="155"/>
      <c r="E19" s="59">
        <v>704452790</v>
      </c>
      <c r="F19" s="60">
        <v>706381805</v>
      </c>
      <c r="G19" s="60">
        <v>732849845</v>
      </c>
      <c r="H19" s="60">
        <v>728274277</v>
      </c>
      <c r="I19" s="60">
        <v>736015307</v>
      </c>
      <c r="J19" s="60">
        <v>736015307</v>
      </c>
      <c r="K19" s="60">
        <v>728274277</v>
      </c>
      <c r="L19" s="60">
        <v>740158250</v>
      </c>
      <c r="M19" s="60">
        <v>737489219</v>
      </c>
      <c r="N19" s="60">
        <v>737489219</v>
      </c>
      <c r="O19" s="60"/>
      <c r="P19" s="60">
        <v>719749424</v>
      </c>
      <c r="Q19" s="60">
        <v>719178612</v>
      </c>
      <c r="R19" s="60">
        <v>719178612</v>
      </c>
      <c r="S19" s="60">
        <v>717571933</v>
      </c>
      <c r="T19" s="60">
        <v>718202801</v>
      </c>
      <c r="U19" s="60">
        <v>719170508</v>
      </c>
      <c r="V19" s="60">
        <v>719170508</v>
      </c>
      <c r="W19" s="60">
        <v>719170508</v>
      </c>
      <c r="X19" s="60">
        <v>706381805</v>
      </c>
      <c r="Y19" s="60">
        <v>12788703</v>
      </c>
      <c r="Z19" s="140">
        <v>1.81</v>
      </c>
      <c r="AA19" s="62">
        <v>706381805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1469696</v>
      </c>
      <c r="D22" s="155"/>
      <c r="E22" s="59">
        <v>4739116</v>
      </c>
      <c r="F22" s="60">
        <v>4739116</v>
      </c>
      <c r="G22" s="60">
        <v>3134879</v>
      </c>
      <c r="H22" s="60">
        <v>1469696</v>
      </c>
      <c r="I22" s="60">
        <v>1469696</v>
      </c>
      <c r="J22" s="60">
        <v>1469696</v>
      </c>
      <c r="K22" s="60">
        <v>1469696</v>
      </c>
      <c r="L22" s="60">
        <v>1469696</v>
      </c>
      <c r="M22" s="60">
        <v>1469696</v>
      </c>
      <c r="N22" s="60">
        <v>1469696</v>
      </c>
      <c r="O22" s="60">
        <v>1219819</v>
      </c>
      <c r="P22" s="60">
        <v>1140992</v>
      </c>
      <c r="Q22" s="60">
        <v>1471021</v>
      </c>
      <c r="R22" s="60">
        <v>1471021</v>
      </c>
      <c r="S22" s="60">
        <v>1162675</v>
      </c>
      <c r="T22" s="60">
        <v>1651838</v>
      </c>
      <c r="U22" s="60">
        <v>1822909</v>
      </c>
      <c r="V22" s="60">
        <v>1822909</v>
      </c>
      <c r="W22" s="60">
        <v>1822909</v>
      </c>
      <c r="X22" s="60">
        <v>4739116</v>
      </c>
      <c r="Y22" s="60">
        <v>-2916207</v>
      </c>
      <c r="Z22" s="140">
        <v>-61.53</v>
      </c>
      <c r="AA22" s="62">
        <v>4739116</v>
      </c>
    </row>
    <row r="23" spans="1:27" ht="12.75">
      <c r="A23" s="249" t="s">
        <v>158</v>
      </c>
      <c r="B23" s="182"/>
      <c r="C23" s="155">
        <v>261011</v>
      </c>
      <c r="D23" s="155"/>
      <c r="E23" s="59">
        <v>261013</v>
      </c>
      <c r="F23" s="60">
        <v>261013</v>
      </c>
      <c r="G23" s="159">
        <v>261011</v>
      </c>
      <c r="H23" s="159">
        <v>261011</v>
      </c>
      <c r="I23" s="159">
        <v>261011</v>
      </c>
      <c r="J23" s="60">
        <v>261011</v>
      </c>
      <c r="K23" s="159">
        <v>261011</v>
      </c>
      <c r="L23" s="159">
        <v>261011</v>
      </c>
      <c r="M23" s="60">
        <v>261011</v>
      </c>
      <c r="N23" s="159">
        <v>261011</v>
      </c>
      <c r="O23" s="159">
        <v>261011</v>
      </c>
      <c r="P23" s="159">
        <v>261011</v>
      </c>
      <c r="Q23" s="60">
        <v>261011</v>
      </c>
      <c r="R23" s="159">
        <v>261011</v>
      </c>
      <c r="S23" s="159">
        <v>261011</v>
      </c>
      <c r="T23" s="60">
        <v>261011</v>
      </c>
      <c r="U23" s="159">
        <v>261011</v>
      </c>
      <c r="V23" s="159">
        <v>261011</v>
      </c>
      <c r="W23" s="159">
        <v>261011</v>
      </c>
      <c r="X23" s="60">
        <v>261013</v>
      </c>
      <c r="Y23" s="159">
        <v>-2</v>
      </c>
      <c r="Z23" s="141"/>
      <c r="AA23" s="225">
        <v>261013</v>
      </c>
    </row>
    <row r="24" spans="1:27" ht="12.75">
      <c r="A24" s="250" t="s">
        <v>57</v>
      </c>
      <c r="B24" s="253"/>
      <c r="C24" s="168">
        <f aca="true" t="shared" si="1" ref="C24:Y24">SUM(C15:C23)</f>
        <v>754651569</v>
      </c>
      <c r="D24" s="168">
        <f>SUM(D15:D23)</f>
        <v>0</v>
      </c>
      <c r="E24" s="76">
        <f t="shared" si="1"/>
        <v>785430389</v>
      </c>
      <c r="F24" s="77">
        <f t="shared" si="1"/>
        <v>787359404</v>
      </c>
      <c r="G24" s="77">
        <f t="shared" si="1"/>
        <v>762181165</v>
      </c>
      <c r="H24" s="77">
        <f t="shared" si="1"/>
        <v>755901613</v>
      </c>
      <c r="I24" s="77">
        <f t="shared" si="1"/>
        <v>763642643</v>
      </c>
      <c r="J24" s="77">
        <f t="shared" si="1"/>
        <v>763642643</v>
      </c>
      <c r="K24" s="77">
        <f t="shared" si="1"/>
        <v>755901613</v>
      </c>
      <c r="L24" s="77">
        <f t="shared" si="1"/>
        <v>767785586</v>
      </c>
      <c r="M24" s="77">
        <f t="shared" si="1"/>
        <v>765116555</v>
      </c>
      <c r="N24" s="77">
        <f t="shared" si="1"/>
        <v>765116555</v>
      </c>
      <c r="O24" s="77">
        <f t="shared" si="1"/>
        <v>752837302</v>
      </c>
      <c r="P24" s="77">
        <f t="shared" si="1"/>
        <v>746852599</v>
      </c>
      <c r="Q24" s="77">
        <f t="shared" si="1"/>
        <v>746364275</v>
      </c>
      <c r="R24" s="77">
        <f t="shared" si="1"/>
        <v>746364275</v>
      </c>
      <c r="S24" s="77">
        <f t="shared" si="1"/>
        <v>741773790</v>
      </c>
      <c r="T24" s="77">
        <f t="shared" si="1"/>
        <v>745470659</v>
      </c>
      <c r="U24" s="77">
        <f t="shared" si="1"/>
        <v>746560934</v>
      </c>
      <c r="V24" s="77">
        <f t="shared" si="1"/>
        <v>746560934</v>
      </c>
      <c r="W24" s="77">
        <f t="shared" si="1"/>
        <v>746560934</v>
      </c>
      <c r="X24" s="77">
        <f t="shared" si="1"/>
        <v>787359404</v>
      </c>
      <c r="Y24" s="77">
        <f t="shared" si="1"/>
        <v>-40798470</v>
      </c>
      <c r="Z24" s="212">
        <f>+IF(X24&lt;&gt;0,+(Y24/X24)*100,0)</f>
        <v>-5.181683204992875</v>
      </c>
      <c r="AA24" s="79">
        <f>SUM(AA15:AA23)</f>
        <v>787359404</v>
      </c>
    </row>
    <row r="25" spans="1:27" ht="12.75">
      <c r="A25" s="250" t="s">
        <v>159</v>
      </c>
      <c r="B25" s="251"/>
      <c r="C25" s="168">
        <f aca="true" t="shared" si="2" ref="C25:Y25">+C12+C24</f>
        <v>1036392983</v>
      </c>
      <c r="D25" s="168">
        <f>+D12+D24</f>
        <v>0</v>
      </c>
      <c r="E25" s="72">
        <f t="shared" si="2"/>
        <v>854557819</v>
      </c>
      <c r="F25" s="73">
        <f t="shared" si="2"/>
        <v>856486834</v>
      </c>
      <c r="G25" s="73">
        <f t="shared" si="2"/>
        <v>1083821752</v>
      </c>
      <c r="H25" s="73">
        <f t="shared" si="2"/>
        <v>1109718934</v>
      </c>
      <c r="I25" s="73">
        <f t="shared" si="2"/>
        <v>1097936510</v>
      </c>
      <c r="J25" s="73">
        <f t="shared" si="2"/>
        <v>1097936510</v>
      </c>
      <c r="K25" s="73">
        <f t="shared" si="2"/>
        <v>1109718934</v>
      </c>
      <c r="L25" s="73">
        <f t="shared" si="2"/>
        <v>1094175691</v>
      </c>
      <c r="M25" s="73">
        <f t="shared" si="2"/>
        <v>1091502133</v>
      </c>
      <c r="N25" s="73">
        <f t="shared" si="2"/>
        <v>1091502133</v>
      </c>
      <c r="O25" s="73">
        <f t="shared" si="2"/>
        <v>1106478664</v>
      </c>
      <c r="P25" s="73">
        <f t="shared" si="2"/>
        <v>1088178002</v>
      </c>
      <c r="Q25" s="73">
        <f t="shared" si="2"/>
        <v>1112413276</v>
      </c>
      <c r="R25" s="73">
        <f t="shared" si="2"/>
        <v>1112413276</v>
      </c>
      <c r="S25" s="73">
        <f t="shared" si="2"/>
        <v>1084392511</v>
      </c>
      <c r="T25" s="73">
        <f t="shared" si="2"/>
        <v>1076428256</v>
      </c>
      <c r="U25" s="73">
        <f t="shared" si="2"/>
        <v>1043426374</v>
      </c>
      <c r="V25" s="73">
        <f t="shared" si="2"/>
        <v>1043426374</v>
      </c>
      <c r="W25" s="73">
        <f t="shared" si="2"/>
        <v>1043426374</v>
      </c>
      <c r="X25" s="73">
        <f t="shared" si="2"/>
        <v>856486834</v>
      </c>
      <c r="Y25" s="73">
        <f t="shared" si="2"/>
        <v>186939540</v>
      </c>
      <c r="Z25" s="170">
        <f>+IF(X25&lt;&gt;0,+(Y25/X25)*100,0)</f>
        <v>21.826317998018403</v>
      </c>
      <c r="AA25" s="74">
        <f>+AA12+AA24</f>
        <v>856486834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1696535</v>
      </c>
      <c r="D30" s="155"/>
      <c r="E30" s="59">
        <v>1880643</v>
      </c>
      <c r="F30" s="60">
        <v>1880643</v>
      </c>
      <c r="G30" s="60">
        <v>1696535</v>
      </c>
      <c r="H30" s="60">
        <v>1696535</v>
      </c>
      <c r="I30" s="60">
        <v>1202333</v>
      </c>
      <c r="J30" s="60">
        <v>1202333</v>
      </c>
      <c r="K30" s="60">
        <v>1696535</v>
      </c>
      <c r="L30" s="60">
        <v>1696536</v>
      </c>
      <c r="M30" s="60">
        <v>1696536</v>
      </c>
      <c r="N30" s="60">
        <v>1696536</v>
      </c>
      <c r="O30" s="60">
        <v>689189</v>
      </c>
      <c r="P30" s="60">
        <v>553120</v>
      </c>
      <c r="Q30" s="60">
        <v>415081</v>
      </c>
      <c r="R30" s="60">
        <v>415081</v>
      </c>
      <c r="S30" s="60"/>
      <c r="T30" s="60">
        <v>137703</v>
      </c>
      <c r="U30" s="60">
        <v>6630</v>
      </c>
      <c r="V30" s="60">
        <v>6630</v>
      </c>
      <c r="W30" s="60">
        <v>6630</v>
      </c>
      <c r="X30" s="60">
        <v>1880643</v>
      </c>
      <c r="Y30" s="60">
        <v>-1874013</v>
      </c>
      <c r="Z30" s="140">
        <v>-99.65</v>
      </c>
      <c r="AA30" s="62">
        <v>1880643</v>
      </c>
    </row>
    <row r="31" spans="1:27" ht="12.75">
      <c r="A31" s="249" t="s">
        <v>163</v>
      </c>
      <c r="B31" s="182"/>
      <c r="C31" s="155"/>
      <c r="D31" s="155"/>
      <c r="E31" s="59">
        <v>2275399</v>
      </c>
      <c r="F31" s="60">
        <v>2275399</v>
      </c>
      <c r="G31" s="60">
        <v>49904</v>
      </c>
      <c r="H31" s="60">
        <v>2146045</v>
      </c>
      <c r="I31" s="60">
        <v>2138302</v>
      </c>
      <c r="J31" s="60">
        <v>2138302</v>
      </c>
      <c r="K31" s="60">
        <v>2146045</v>
      </c>
      <c r="L31" s="60">
        <v>2172313</v>
      </c>
      <c r="M31" s="60">
        <v>2172313</v>
      </c>
      <c r="N31" s="60">
        <v>2172313</v>
      </c>
      <c r="O31" s="60">
        <v>2147457</v>
      </c>
      <c r="P31" s="60">
        <v>2233655</v>
      </c>
      <c r="Q31" s="60">
        <v>2239846</v>
      </c>
      <c r="R31" s="60">
        <v>2239846</v>
      </c>
      <c r="S31" s="60">
        <v>2247121</v>
      </c>
      <c r="T31" s="60">
        <v>2271045</v>
      </c>
      <c r="U31" s="60">
        <v>2288415</v>
      </c>
      <c r="V31" s="60">
        <v>2288415</v>
      </c>
      <c r="W31" s="60">
        <v>2288415</v>
      </c>
      <c r="X31" s="60">
        <v>2275399</v>
      </c>
      <c r="Y31" s="60">
        <v>13016</v>
      </c>
      <c r="Z31" s="140">
        <v>0.57</v>
      </c>
      <c r="AA31" s="62">
        <v>2275399</v>
      </c>
    </row>
    <row r="32" spans="1:27" ht="12.75">
      <c r="A32" s="249" t="s">
        <v>164</v>
      </c>
      <c r="B32" s="182"/>
      <c r="C32" s="155">
        <v>55432998</v>
      </c>
      <c r="D32" s="155"/>
      <c r="E32" s="59">
        <v>1114208</v>
      </c>
      <c r="F32" s="60">
        <v>1114208</v>
      </c>
      <c r="G32" s="60">
        <v>28485111</v>
      </c>
      <c r="H32" s="60">
        <v>57639563</v>
      </c>
      <c r="I32" s="60">
        <v>19516046</v>
      </c>
      <c r="J32" s="60">
        <v>19516046</v>
      </c>
      <c r="K32" s="60">
        <v>57639563</v>
      </c>
      <c r="L32" s="60">
        <v>48341136</v>
      </c>
      <c r="M32" s="60">
        <v>48291136</v>
      </c>
      <c r="N32" s="60">
        <v>48291136</v>
      </c>
      <c r="O32" s="60">
        <v>64080921</v>
      </c>
      <c r="P32" s="60">
        <v>67289487</v>
      </c>
      <c r="Q32" s="60">
        <v>77344804</v>
      </c>
      <c r="R32" s="60">
        <v>77344804</v>
      </c>
      <c r="S32" s="60">
        <v>64734206</v>
      </c>
      <c r="T32" s="60">
        <v>59396647</v>
      </c>
      <c r="U32" s="60">
        <v>48661812</v>
      </c>
      <c r="V32" s="60">
        <v>48661812</v>
      </c>
      <c r="W32" s="60">
        <v>48661812</v>
      </c>
      <c r="X32" s="60">
        <v>1114208</v>
      </c>
      <c r="Y32" s="60">
        <v>47547604</v>
      </c>
      <c r="Z32" s="140">
        <v>4267.39</v>
      </c>
      <c r="AA32" s="62">
        <v>1114208</v>
      </c>
    </row>
    <row r="33" spans="1:27" ht="12.75">
      <c r="A33" s="249" t="s">
        <v>165</v>
      </c>
      <c r="B33" s="182"/>
      <c r="C33" s="155">
        <v>1369526</v>
      </c>
      <c r="D33" s="155"/>
      <c r="E33" s="59">
        <v>1066868</v>
      </c>
      <c r="F33" s="60">
        <v>1066868</v>
      </c>
      <c r="G33" s="60">
        <v>1369526</v>
      </c>
      <c r="H33" s="60">
        <v>1369526</v>
      </c>
      <c r="I33" s="60">
        <v>1369526</v>
      </c>
      <c r="J33" s="60">
        <v>1369526</v>
      </c>
      <c r="K33" s="60">
        <v>1369526</v>
      </c>
      <c r="L33" s="60">
        <v>1369526</v>
      </c>
      <c r="M33" s="60">
        <v>1369526</v>
      </c>
      <c r="N33" s="60">
        <v>1369526</v>
      </c>
      <c r="O33" s="60">
        <v>1369526</v>
      </c>
      <c r="P33" s="60">
        <v>1369526</v>
      </c>
      <c r="Q33" s="60">
        <v>1369526</v>
      </c>
      <c r="R33" s="60">
        <v>1369526</v>
      </c>
      <c r="S33" s="60">
        <v>1369526</v>
      </c>
      <c r="T33" s="60">
        <v>1369526</v>
      </c>
      <c r="U33" s="60">
        <v>1369526</v>
      </c>
      <c r="V33" s="60">
        <v>1369526</v>
      </c>
      <c r="W33" s="60">
        <v>1369526</v>
      </c>
      <c r="X33" s="60">
        <v>1066868</v>
      </c>
      <c r="Y33" s="60">
        <v>302658</v>
      </c>
      <c r="Z33" s="140">
        <v>28.37</v>
      </c>
      <c r="AA33" s="62">
        <v>1066868</v>
      </c>
    </row>
    <row r="34" spans="1:27" ht="12.75">
      <c r="A34" s="250" t="s">
        <v>58</v>
      </c>
      <c r="B34" s="251"/>
      <c r="C34" s="168">
        <f aca="true" t="shared" si="3" ref="C34:Y34">SUM(C29:C33)</f>
        <v>58499059</v>
      </c>
      <c r="D34" s="168">
        <f>SUM(D29:D33)</f>
        <v>0</v>
      </c>
      <c r="E34" s="72">
        <f t="shared" si="3"/>
        <v>6337118</v>
      </c>
      <c r="F34" s="73">
        <f t="shared" si="3"/>
        <v>6337118</v>
      </c>
      <c r="G34" s="73">
        <f t="shared" si="3"/>
        <v>31601076</v>
      </c>
      <c r="H34" s="73">
        <f t="shared" si="3"/>
        <v>62851669</v>
      </c>
      <c r="I34" s="73">
        <f t="shared" si="3"/>
        <v>24226207</v>
      </c>
      <c r="J34" s="73">
        <f t="shared" si="3"/>
        <v>24226207</v>
      </c>
      <c r="K34" s="73">
        <f t="shared" si="3"/>
        <v>62851669</v>
      </c>
      <c r="L34" s="73">
        <f t="shared" si="3"/>
        <v>53579511</v>
      </c>
      <c r="M34" s="73">
        <f t="shared" si="3"/>
        <v>53529511</v>
      </c>
      <c r="N34" s="73">
        <f t="shared" si="3"/>
        <v>53529511</v>
      </c>
      <c r="O34" s="73">
        <f t="shared" si="3"/>
        <v>68287093</v>
      </c>
      <c r="P34" s="73">
        <f t="shared" si="3"/>
        <v>71445788</v>
      </c>
      <c r="Q34" s="73">
        <f t="shared" si="3"/>
        <v>81369257</v>
      </c>
      <c r="R34" s="73">
        <f t="shared" si="3"/>
        <v>81369257</v>
      </c>
      <c r="S34" s="73">
        <f t="shared" si="3"/>
        <v>68350853</v>
      </c>
      <c r="T34" s="73">
        <f t="shared" si="3"/>
        <v>63174921</v>
      </c>
      <c r="U34" s="73">
        <f t="shared" si="3"/>
        <v>52326383</v>
      </c>
      <c r="V34" s="73">
        <f t="shared" si="3"/>
        <v>52326383</v>
      </c>
      <c r="W34" s="73">
        <f t="shared" si="3"/>
        <v>52326383</v>
      </c>
      <c r="X34" s="73">
        <f t="shared" si="3"/>
        <v>6337118</v>
      </c>
      <c r="Y34" s="73">
        <f t="shared" si="3"/>
        <v>45989265</v>
      </c>
      <c r="Z34" s="170">
        <f>+IF(X34&lt;&gt;0,+(Y34/X34)*100,0)</f>
        <v>725.7126188907955</v>
      </c>
      <c r="AA34" s="74">
        <f>SUM(AA29:AA33)</f>
        <v>6337118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892525</v>
      </c>
      <c r="D37" s="155"/>
      <c r="E37" s="59">
        <v>1258916</v>
      </c>
      <c r="F37" s="60">
        <v>1258916</v>
      </c>
      <c r="G37" s="60">
        <v>892525</v>
      </c>
      <c r="H37" s="60">
        <v>19438100</v>
      </c>
      <c r="I37" s="60">
        <v>19166887</v>
      </c>
      <c r="J37" s="60">
        <v>19166887</v>
      </c>
      <c r="K37" s="60">
        <v>19438100</v>
      </c>
      <c r="L37" s="60">
        <v>19142041</v>
      </c>
      <c r="M37" s="60">
        <v>19142041</v>
      </c>
      <c r="N37" s="60">
        <v>19142041</v>
      </c>
      <c r="O37" s="60">
        <v>892525</v>
      </c>
      <c r="P37" s="60">
        <v>982525</v>
      </c>
      <c r="Q37" s="60">
        <v>892525</v>
      </c>
      <c r="R37" s="60">
        <v>892525</v>
      </c>
      <c r="S37" s="60"/>
      <c r="T37" s="60">
        <v>892525</v>
      </c>
      <c r="U37" s="60">
        <v>892525</v>
      </c>
      <c r="V37" s="60">
        <v>892525</v>
      </c>
      <c r="W37" s="60">
        <v>892525</v>
      </c>
      <c r="X37" s="60">
        <v>1258916</v>
      </c>
      <c r="Y37" s="60">
        <v>-366391</v>
      </c>
      <c r="Z37" s="140">
        <v>-29.1</v>
      </c>
      <c r="AA37" s="62">
        <v>1258916</v>
      </c>
    </row>
    <row r="38" spans="1:27" ht="12.75">
      <c r="A38" s="249" t="s">
        <v>165</v>
      </c>
      <c r="B38" s="182"/>
      <c r="C38" s="155">
        <v>31396111</v>
      </c>
      <c r="D38" s="155"/>
      <c r="E38" s="59">
        <v>30334626</v>
      </c>
      <c r="F38" s="60">
        <v>30334626</v>
      </c>
      <c r="G38" s="60">
        <v>31396111</v>
      </c>
      <c r="H38" s="60">
        <v>12559126</v>
      </c>
      <c r="I38" s="60">
        <v>12559126</v>
      </c>
      <c r="J38" s="60">
        <v>12559126</v>
      </c>
      <c r="K38" s="60">
        <v>12559126</v>
      </c>
      <c r="L38" s="60">
        <v>12559126</v>
      </c>
      <c r="M38" s="60">
        <v>12559126</v>
      </c>
      <c r="N38" s="60">
        <v>12559126</v>
      </c>
      <c r="O38" s="60">
        <v>31396111</v>
      </c>
      <c r="P38" s="60">
        <v>31396111</v>
      </c>
      <c r="Q38" s="60">
        <v>31396111</v>
      </c>
      <c r="R38" s="60">
        <v>31396111</v>
      </c>
      <c r="S38" s="60">
        <v>31396111</v>
      </c>
      <c r="T38" s="60">
        <v>31396111</v>
      </c>
      <c r="U38" s="60">
        <v>31396111</v>
      </c>
      <c r="V38" s="60">
        <v>31396111</v>
      </c>
      <c r="W38" s="60">
        <v>31396111</v>
      </c>
      <c r="X38" s="60">
        <v>30334626</v>
      </c>
      <c r="Y38" s="60">
        <v>1061485</v>
      </c>
      <c r="Z38" s="140">
        <v>3.5</v>
      </c>
      <c r="AA38" s="62">
        <v>30334626</v>
      </c>
    </row>
    <row r="39" spans="1:27" ht="12.75">
      <c r="A39" s="250" t="s">
        <v>59</v>
      </c>
      <c r="B39" s="253"/>
      <c r="C39" s="168">
        <f aca="true" t="shared" si="4" ref="C39:Y39">SUM(C37:C38)</f>
        <v>32288636</v>
      </c>
      <c r="D39" s="168">
        <f>SUM(D37:D38)</f>
        <v>0</v>
      </c>
      <c r="E39" s="76">
        <f t="shared" si="4"/>
        <v>31593542</v>
      </c>
      <c r="F39" s="77">
        <f t="shared" si="4"/>
        <v>31593542</v>
      </c>
      <c r="G39" s="77">
        <f t="shared" si="4"/>
        <v>32288636</v>
      </c>
      <c r="H39" s="77">
        <f t="shared" si="4"/>
        <v>31997226</v>
      </c>
      <c r="I39" s="77">
        <f t="shared" si="4"/>
        <v>31726013</v>
      </c>
      <c r="J39" s="77">
        <f t="shared" si="4"/>
        <v>31726013</v>
      </c>
      <c r="K39" s="77">
        <f t="shared" si="4"/>
        <v>31997226</v>
      </c>
      <c r="L39" s="77">
        <f t="shared" si="4"/>
        <v>31701167</v>
      </c>
      <c r="M39" s="77">
        <f t="shared" si="4"/>
        <v>31701167</v>
      </c>
      <c r="N39" s="77">
        <f t="shared" si="4"/>
        <v>31701167</v>
      </c>
      <c r="O39" s="77">
        <f t="shared" si="4"/>
        <v>32288636</v>
      </c>
      <c r="P39" s="77">
        <f t="shared" si="4"/>
        <v>32378636</v>
      </c>
      <c r="Q39" s="77">
        <f t="shared" si="4"/>
        <v>32288636</v>
      </c>
      <c r="R39" s="77">
        <f t="shared" si="4"/>
        <v>32288636</v>
      </c>
      <c r="S39" s="77">
        <f t="shared" si="4"/>
        <v>31396111</v>
      </c>
      <c r="T39" s="77">
        <f t="shared" si="4"/>
        <v>32288636</v>
      </c>
      <c r="U39" s="77">
        <f t="shared" si="4"/>
        <v>32288636</v>
      </c>
      <c r="V39" s="77">
        <f t="shared" si="4"/>
        <v>32288636</v>
      </c>
      <c r="W39" s="77">
        <f t="shared" si="4"/>
        <v>32288636</v>
      </c>
      <c r="X39" s="77">
        <f t="shared" si="4"/>
        <v>31593542</v>
      </c>
      <c r="Y39" s="77">
        <f t="shared" si="4"/>
        <v>695094</v>
      </c>
      <c r="Z39" s="212">
        <f>+IF(X39&lt;&gt;0,+(Y39/X39)*100,0)</f>
        <v>2.200114187893209</v>
      </c>
      <c r="AA39" s="79">
        <f>SUM(AA37:AA38)</f>
        <v>31593542</v>
      </c>
    </row>
    <row r="40" spans="1:27" ht="12.75">
      <c r="A40" s="250" t="s">
        <v>167</v>
      </c>
      <c r="B40" s="251"/>
      <c r="C40" s="168">
        <f aca="true" t="shared" si="5" ref="C40:Y40">+C34+C39</f>
        <v>90787695</v>
      </c>
      <c r="D40" s="168">
        <f>+D34+D39</f>
        <v>0</v>
      </c>
      <c r="E40" s="72">
        <f t="shared" si="5"/>
        <v>37930660</v>
      </c>
      <c r="F40" s="73">
        <f t="shared" si="5"/>
        <v>37930660</v>
      </c>
      <c r="G40" s="73">
        <f t="shared" si="5"/>
        <v>63889712</v>
      </c>
      <c r="H40" s="73">
        <f t="shared" si="5"/>
        <v>94848895</v>
      </c>
      <c r="I40" s="73">
        <f t="shared" si="5"/>
        <v>55952220</v>
      </c>
      <c r="J40" s="73">
        <f t="shared" si="5"/>
        <v>55952220</v>
      </c>
      <c r="K40" s="73">
        <f t="shared" si="5"/>
        <v>94848895</v>
      </c>
      <c r="L40" s="73">
        <f t="shared" si="5"/>
        <v>85280678</v>
      </c>
      <c r="M40" s="73">
        <f t="shared" si="5"/>
        <v>85230678</v>
      </c>
      <c r="N40" s="73">
        <f t="shared" si="5"/>
        <v>85230678</v>
      </c>
      <c r="O40" s="73">
        <f t="shared" si="5"/>
        <v>100575729</v>
      </c>
      <c r="P40" s="73">
        <f t="shared" si="5"/>
        <v>103824424</v>
      </c>
      <c r="Q40" s="73">
        <f t="shared" si="5"/>
        <v>113657893</v>
      </c>
      <c r="R40" s="73">
        <f t="shared" si="5"/>
        <v>113657893</v>
      </c>
      <c r="S40" s="73">
        <f t="shared" si="5"/>
        <v>99746964</v>
      </c>
      <c r="T40" s="73">
        <f t="shared" si="5"/>
        <v>95463557</v>
      </c>
      <c r="U40" s="73">
        <f t="shared" si="5"/>
        <v>84615019</v>
      </c>
      <c r="V40" s="73">
        <f t="shared" si="5"/>
        <v>84615019</v>
      </c>
      <c r="W40" s="73">
        <f t="shared" si="5"/>
        <v>84615019</v>
      </c>
      <c r="X40" s="73">
        <f t="shared" si="5"/>
        <v>37930660</v>
      </c>
      <c r="Y40" s="73">
        <f t="shared" si="5"/>
        <v>46684359</v>
      </c>
      <c r="Z40" s="170">
        <f>+IF(X40&lt;&gt;0,+(Y40/X40)*100,0)</f>
        <v>123.07816157166789</v>
      </c>
      <c r="AA40" s="74">
        <f>+AA34+AA39</f>
        <v>37930660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945605288</v>
      </c>
      <c r="D42" s="257">
        <f>+D25-D40</f>
        <v>0</v>
      </c>
      <c r="E42" s="258">
        <f t="shared" si="6"/>
        <v>816627159</v>
      </c>
      <c r="F42" s="259">
        <f t="shared" si="6"/>
        <v>818556174</v>
      </c>
      <c r="G42" s="259">
        <f t="shared" si="6"/>
        <v>1019932040</v>
      </c>
      <c r="H42" s="259">
        <f t="shared" si="6"/>
        <v>1014870039</v>
      </c>
      <c r="I42" s="259">
        <f t="shared" si="6"/>
        <v>1041984290</v>
      </c>
      <c r="J42" s="259">
        <f t="shared" si="6"/>
        <v>1041984290</v>
      </c>
      <c r="K42" s="259">
        <f t="shared" si="6"/>
        <v>1014870039</v>
      </c>
      <c r="L42" s="259">
        <f t="shared" si="6"/>
        <v>1008895013</v>
      </c>
      <c r="M42" s="259">
        <f t="shared" si="6"/>
        <v>1006271455</v>
      </c>
      <c r="N42" s="259">
        <f t="shared" si="6"/>
        <v>1006271455</v>
      </c>
      <c r="O42" s="259">
        <f t="shared" si="6"/>
        <v>1005902935</v>
      </c>
      <c r="P42" s="259">
        <f t="shared" si="6"/>
        <v>984353578</v>
      </c>
      <c r="Q42" s="259">
        <f t="shared" si="6"/>
        <v>998755383</v>
      </c>
      <c r="R42" s="259">
        <f t="shared" si="6"/>
        <v>998755383</v>
      </c>
      <c r="S42" s="259">
        <f t="shared" si="6"/>
        <v>984645547</v>
      </c>
      <c r="T42" s="259">
        <f t="shared" si="6"/>
        <v>980964699</v>
      </c>
      <c r="U42" s="259">
        <f t="shared" si="6"/>
        <v>958811355</v>
      </c>
      <c r="V42" s="259">
        <f t="shared" si="6"/>
        <v>958811355</v>
      </c>
      <c r="W42" s="259">
        <f t="shared" si="6"/>
        <v>958811355</v>
      </c>
      <c r="X42" s="259">
        <f t="shared" si="6"/>
        <v>818556174</v>
      </c>
      <c r="Y42" s="259">
        <f t="shared" si="6"/>
        <v>140255181</v>
      </c>
      <c r="Z42" s="260">
        <f>+IF(X42&lt;&gt;0,+(Y42/X42)*100,0)</f>
        <v>17.13446009632077</v>
      </c>
      <c r="AA42" s="261">
        <f>+AA25-AA40</f>
        <v>818556174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933009438</v>
      </c>
      <c r="D45" s="155"/>
      <c r="E45" s="59">
        <v>806166158</v>
      </c>
      <c r="F45" s="60">
        <v>808095173</v>
      </c>
      <c r="G45" s="60">
        <v>1009471040</v>
      </c>
      <c r="H45" s="60">
        <v>1004409039</v>
      </c>
      <c r="I45" s="60">
        <v>1031523291</v>
      </c>
      <c r="J45" s="60">
        <v>1031523291</v>
      </c>
      <c r="K45" s="60">
        <v>1004409039</v>
      </c>
      <c r="L45" s="60">
        <v>1008895013</v>
      </c>
      <c r="M45" s="60">
        <v>1006271455</v>
      </c>
      <c r="N45" s="60">
        <v>1006271455</v>
      </c>
      <c r="O45" s="60">
        <v>1005902935</v>
      </c>
      <c r="P45" s="60">
        <v>984353578</v>
      </c>
      <c r="Q45" s="60">
        <v>998755383</v>
      </c>
      <c r="R45" s="60">
        <v>998755383</v>
      </c>
      <c r="S45" s="60">
        <v>984645547</v>
      </c>
      <c r="T45" s="60">
        <v>980964699</v>
      </c>
      <c r="U45" s="60">
        <v>958811355</v>
      </c>
      <c r="V45" s="60">
        <v>958811355</v>
      </c>
      <c r="W45" s="60">
        <v>958811355</v>
      </c>
      <c r="X45" s="60">
        <v>808095173</v>
      </c>
      <c r="Y45" s="60">
        <v>150716182</v>
      </c>
      <c r="Z45" s="139">
        <v>18.65</v>
      </c>
      <c r="AA45" s="62">
        <v>808095173</v>
      </c>
    </row>
    <row r="46" spans="1:27" ht="12.75">
      <c r="A46" s="249" t="s">
        <v>171</v>
      </c>
      <c r="B46" s="182"/>
      <c r="C46" s="155">
        <v>12595850</v>
      </c>
      <c r="D46" s="155"/>
      <c r="E46" s="59">
        <v>10461000</v>
      </c>
      <c r="F46" s="60">
        <v>10461000</v>
      </c>
      <c r="G46" s="60">
        <v>10461000</v>
      </c>
      <c r="H46" s="60">
        <v>10461000</v>
      </c>
      <c r="I46" s="60">
        <v>10461000</v>
      </c>
      <c r="J46" s="60">
        <v>10461000</v>
      </c>
      <c r="K46" s="60">
        <v>10461000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10461000</v>
      </c>
      <c r="Y46" s="60">
        <v>-10461000</v>
      </c>
      <c r="Z46" s="139">
        <v>-100</v>
      </c>
      <c r="AA46" s="62">
        <v>10461000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945605288</v>
      </c>
      <c r="D48" s="217">
        <f>SUM(D45:D47)</f>
        <v>0</v>
      </c>
      <c r="E48" s="264">
        <f t="shared" si="7"/>
        <v>816627158</v>
      </c>
      <c r="F48" s="219">
        <f t="shared" si="7"/>
        <v>818556173</v>
      </c>
      <c r="G48" s="219">
        <f t="shared" si="7"/>
        <v>1019932040</v>
      </c>
      <c r="H48" s="219">
        <f t="shared" si="7"/>
        <v>1014870039</v>
      </c>
      <c r="I48" s="219">
        <f t="shared" si="7"/>
        <v>1041984291</v>
      </c>
      <c r="J48" s="219">
        <f t="shared" si="7"/>
        <v>1041984291</v>
      </c>
      <c r="K48" s="219">
        <f t="shared" si="7"/>
        <v>1014870039</v>
      </c>
      <c r="L48" s="219">
        <f t="shared" si="7"/>
        <v>1008895013</v>
      </c>
      <c r="M48" s="219">
        <f t="shared" si="7"/>
        <v>1006271455</v>
      </c>
      <c r="N48" s="219">
        <f t="shared" si="7"/>
        <v>1006271455</v>
      </c>
      <c r="O48" s="219">
        <f t="shared" si="7"/>
        <v>1005902935</v>
      </c>
      <c r="P48" s="219">
        <f t="shared" si="7"/>
        <v>984353578</v>
      </c>
      <c r="Q48" s="219">
        <f t="shared" si="7"/>
        <v>998755383</v>
      </c>
      <c r="R48" s="219">
        <f t="shared" si="7"/>
        <v>998755383</v>
      </c>
      <c r="S48" s="219">
        <f t="shared" si="7"/>
        <v>984645547</v>
      </c>
      <c r="T48" s="219">
        <f t="shared" si="7"/>
        <v>980964699</v>
      </c>
      <c r="U48" s="219">
        <f t="shared" si="7"/>
        <v>958811355</v>
      </c>
      <c r="V48" s="219">
        <f t="shared" si="7"/>
        <v>958811355</v>
      </c>
      <c r="W48" s="219">
        <f t="shared" si="7"/>
        <v>958811355</v>
      </c>
      <c r="X48" s="219">
        <f t="shared" si="7"/>
        <v>818556173</v>
      </c>
      <c r="Y48" s="219">
        <f t="shared" si="7"/>
        <v>140255182</v>
      </c>
      <c r="Z48" s="265">
        <f>+IF(X48&lt;&gt;0,+(Y48/X48)*100,0)</f>
        <v>17.134460239419635</v>
      </c>
      <c r="AA48" s="232">
        <f>SUM(AA45:AA47)</f>
        <v>818556173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103935665</v>
      </c>
      <c r="D6" s="155"/>
      <c r="E6" s="59">
        <v>65488567</v>
      </c>
      <c r="F6" s="60">
        <v>65488567</v>
      </c>
      <c r="G6" s="60">
        <v>3707729</v>
      </c>
      <c r="H6" s="60">
        <v>6112054</v>
      </c>
      <c r="I6" s="60">
        <v>12198231</v>
      </c>
      <c r="J6" s="60">
        <v>22018014</v>
      </c>
      <c r="K6" s="60">
        <v>5304082</v>
      </c>
      <c r="L6" s="60">
        <v>4665279</v>
      </c>
      <c r="M6" s="60">
        <v>3698791</v>
      </c>
      <c r="N6" s="60">
        <v>13668152</v>
      </c>
      <c r="O6" s="60">
        <v>4295482</v>
      </c>
      <c r="P6" s="60">
        <v>5903646</v>
      </c>
      <c r="Q6" s="60">
        <v>5516926</v>
      </c>
      <c r="R6" s="60">
        <v>15716054</v>
      </c>
      <c r="S6" s="60">
        <v>4334413</v>
      </c>
      <c r="T6" s="60">
        <v>5738232</v>
      </c>
      <c r="U6" s="60">
        <v>5998920</v>
      </c>
      <c r="V6" s="60">
        <v>16071565</v>
      </c>
      <c r="W6" s="60">
        <v>67473785</v>
      </c>
      <c r="X6" s="60">
        <v>65488567</v>
      </c>
      <c r="Y6" s="60">
        <v>1985218</v>
      </c>
      <c r="Z6" s="140">
        <v>3.03</v>
      </c>
      <c r="AA6" s="62">
        <v>65488567</v>
      </c>
    </row>
    <row r="7" spans="1:27" ht="12.75">
      <c r="A7" s="249" t="s">
        <v>32</v>
      </c>
      <c r="B7" s="182"/>
      <c r="C7" s="155">
        <v>11982196</v>
      </c>
      <c r="D7" s="155"/>
      <c r="E7" s="59">
        <v>11859057</v>
      </c>
      <c r="F7" s="60">
        <v>11859054</v>
      </c>
      <c r="G7" s="60">
        <v>380993</v>
      </c>
      <c r="H7" s="60">
        <v>694000</v>
      </c>
      <c r="I7" s="60">
        <v>558965</v>
      </c>
      <c r="J7" s="60">
        <v>1633958</v>
      </c>
      <c r="K7" s="60">
        <v>574155</v>
      </c>
      <c r="L7" s="60">
        <v>639442</v>
      </c>
      <c r="M7" s="60">
        <v>414081</v>
      </c>
      <c r="N7" s="60">
        <v>1627678</v>
      </c>
      <c r="O7" s="60">
        <v>507772</v>
      </c>
      <c r="P7" s="60">
        <v>487228</v>
      </c>
      <c r="Q7" s="60">
        <v>379247</v>
      </c>
      <c r="R7" s="60">
        <v>1374247</v>
      </c>
      <c r="S7" s="60">
        <v>2764385</v>
      </c>
      <c r="T7" s="60">
        <v>675065</v>
      </c>
      <c r="U7" s="60">
        <v>498689</v>
      </c>
      <c r="V7" s="60">
        <v>3938139</v>
      </c>
      <c r="W7" s="60">
        <v>8574022</v>
      </c>
      <c r="X7" s="60">
        <v>11859054</v>
      </c>
      <c r="Y7" s="60">
        <v>-3285032</v>
      </c>
      <c r="Z7" s="140">
        <v>-27.7</v>
      </c>
      <c r="AA7" s="62">
        <v>11859054</v>
      </c>
    </row>
    <row r="8" spans="1:27" ht="12.75">
      <c r="A8" s="249" t="s">
        <v>178</v>
      </c>
      <c r="B8" s="182"/>
      <c r="C8" s="155">
        <v>-17837168</v>
      </c>
      <c r="D8" s="155"/>
      <c r="E8" s="59">
        <v>21490549</v>
      </c>
      <c r="F8" s="60">
        <v>21490549</v>
      </c>
      <c r="G8" s="60">
        <v>3152437</v>
      </c>
      <c r="H8" s="60">
        <v>3885723</v>
      </c>
      <c r="I8" s="60">
        <v>12427250</v>
      </c>
      <c r="J8" s="60">
        <v>19465410</v>
      </c>
      <c r="K8" s="60">
        <v>8318841</v>
      </c>
      <c r="L8" s="60">
        <v>10996010</v>
      </c>
      <c r="M8" s="60">
        <v>7966314</v>
      </c>
      <c r="N8" s="60">
        <v>27281165</v>
      </c>
      <c r="O8" s="60">
        <v>1802107</v>
      </c>
      <c r="P8" s="60">
        <v>4733992</v>
      </c>
      <c r="Q8" s="60">
        <v>21615369</v>
      </c>
      <c r="R8" s="60">
        <v>28151468</v>
      </c>
      <c r="S8" s="60">
        <v>819539</v>
      </c>
      <c r="T8" s="60">
        <v>9390653</v>
      </c>
      <c r="U8" s="60">
        <v>15289108</v>
      </c>
      <c r="V8" s="60">
        <v>25499300</v>
      </c>
      <c r="W8" s="60">
        <v>100397343</v>
      </c>
      <c r="X8" s="60">
        <v>21490549</v>
      </c>
      <c r="Y8" s="60">
        <v>78906794</v>
      </c>
      <c r="Z8" s="140">
        <v>367.17</v>
      </c>
      <c r="AA8" s="62">
        <v>21490549</v>
      </c>
    </row>
    <row r="9" spans="1:27" ht="12.75">
      <c r="A9" s="249" t="s">
        <v>179</v>
      </c>
      <c r="B9" s="182"/>
      <c r="C9" s="155">
        <v>140770000</v>
      </c>
      <c r="D9" s="155"/>
      <c r="E9" s="59">
        <v>147694000</v>
      </c>
      <c r="F9" s="60">
        <v>148556000</v>
      </c>
      <c r="G9" s="60">
        <v>55401000</v>
      </c>
      <c r="H9" s="60">
        <v>4620000</v>
      </c>
      <c r="I9" s="60"/>
      <c r="J9" s="60">
        <v>60021000</v>
      </c>
      <c r="K9" s="60">
        <v>5000000</v>
      </c>
      <c r="L9" s="60">
        <v>50000</v>
      </c>
      <c r="M9" s="60">
        <v>51316000</v>
      </c>
      <c r="N9" s="60">
        <v>56366000</v>
      </c>
      <c r="O9" s="60"/>
      <c r="P9" s="60">
        <v>366000</v>
      </c>
      <c r="Q9" s="60">
        <v>30696000</v>
      </c>
      <c r="R9" s="60">
        <v>31062000</v>
      </c>
      <c r="S9" s="60"/>
      <c r="T9" s="60"/>
      <c r="U9" s="60">
        <v>4749444</v>
      </c>
      <c r="V9" s="60">
        <v>4749444</v>
      </c>
      <c r="W9" s="60">
        <v>152198444</v>
      </c>
      <c r="X9" s="60">
        <v>148556000</v>
      </c>
      <c r="Y9" s="60">
        <v>3642444</v>
      </c>
      <c r="Z9" s="140">
        <v>2.45</v>
      </c>
      <c r="AA9" s="62">
        <v>148556000</v>
      </c>
    </row>
    <row r="10" spans="1:27" ht="12.75">
      <c r="A10" s="249" t="s">
        <v>180</v>
      </c>
      <c r="B10" s="182"/>
      <c r="C10" s="155">
        <v>31161000</v>
      </c>
      <c r="D10" s="155"/>
      <c r="E10" s="59">
        <v>30118000</v>
      </c>
      <c r="F10" s="60">
        <v>31173000</v>
      </c>
      <c r="G10" s="60">
        <v>10000000</v>
      </c>
      <c r="H10" s="60"/>
      <c r="I10" s="60"/>
      <c r="J10" s="60">
        <v>10000000</v>
      </c>
      <c r="K10" s="60"/>
      <c r="L10" s="60"/>
      <c r="M10" s="60">
        <v>15000000</v>
      </c>
      <c r="N10" s="60">
        <v>15000000</v>
      </c>
      <c r="O10" s="60"/>
      <c r="P10" s="60"/>
      <c r="Q10" s="60">
        <v>5118000</v>
      </c>
      <c r="R10" s="60">
        <v>5118000</v>
      </c>
      <c r="S10" s="60"/>
      <c r="T10" s="60"/>
      <c r="U10" s="60">
        <v>3220619</v>
      </c>
      <c r="V10" s="60">
        <v>3220619</v>
      </c>
      <c r="W10" s="60">
        <v>33338619</v>
      </c>
      <c r="X10" s="60">
        <v>31173000</v>
      </c>
      <c r="Y10" s="60">
        <v>2165619</v>
      </c>
      <c r="Z10" s="140">
        <v>6.95</v>
      </c>
      <c r="AA10" s="62">
        <v>31173000</v>
      </c>
    </row>
    <row r="11" spans="1:27" ht="12.75">
      <c r="A11" s="249" t="s">
        <v>181</v>
      </c>
      <c r="B11" s="182"/>
      <c r="C11" s="155">
        <v>14285877</v>
      </c>
      <c r="D11" s="155"/>
      <c r="E11" s="59">
        <v>15321900</v>
      </c>
      <c r="F11" s="60">
        <v>17321901</v>
      </c>
      <c r="G11" s="60">
        <v>360661</v>
      </c>
      <c r="H11" s="60">
        <v>157420</v>
      </c>
      <c r="I11" s="60">
        <v>132116</v>
      </c>
      <c r="J11" s="60">
        <v>650197</v>
      </c>
      <c r="K11" s="60">
        <v>107728</v>
      </c>
      <c r="L11" s="60">
        <v>727449</v>
      </c>
      <c r="M11" s="60">
        <v>5751</v>
      </c>
      <c r="N11" s="60">
        <v>840928</v>
      </c>
      <c r="O11" s="60">
        <v>5682831</v>
      </c>
      <c r="P11" s="60">
        <v>6366</v>
      </c>
      <c r="Q11" s="60">
        <v>1148</v>
      </c>
      <c r="R11" s="60">
        <v>5690345</v>
      </c>
      <c r="S11" s="60">
        <v>12452</v>
      </c>
      <c r="T11" s="60">
        <v>6884</v>
      </c>
      <c r="U11" s="60">
        <v>970</v>
      </c>
      <c r="V11" s="60">
        <v>20306</v>
      </c>
      <c r="W11" s="60">
        <v>7201776</v>
      </c>
      <c r="X11" s="60">
        <v>17321901</v>
      </c>
      <c r="Y11" s="60">
        <v>-10120125</v>
      </c>
      <c r="Z11" s="140">
        <v>-58.42</v>
      </c>
      <c r="AA11" s="62">
        <v>17321901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-231903676</v>
      </c>
      <c r="D14" s="155"/>
      <c r="E14" s="59">
        <v>-250898268</v>
      </c>
      <c r="F14" s="60">
        <v>-230891502</v>
      </c>
      <c r="G14" s="60">
        <v>-51205722</v>
      </c>
      <c r="H14" s="60">
        <v>-17554511</v>
      </c>
      <c r="I14" s="60">
        <v>-25282727</v>
      </c>
      <c r="J14" s="60">
        <v>-94042960</v>
      </c>
      <c r="K14" s="60">
        <v>-21416204</v>
      </c>
      <c r="L14" s="60">
        <v>-23276122</v>
      </c>
      <c r="M14" s="60">
        <v>-21087288</v>
      </c>
      <c r="N14" s="60">
        <v>-65779614</v>
      </c>
      <c r="O14" s="60">
        <v>-27608371</v>
      </c>
      <c r="P14" s="60">
        <v>-22259179</v>
      </c>
      <c r="Q14" s="60">
        <v>-34619537</v>
      </c>
      <c r="R14" s="60">
        <v>-84487087</v>
      </c>
      <c r="S14" s="60">
        <v>-29389817</v>
      </c>
      <c r="T14" s="60">
        <v>-23672828</v>
      </c>
      <c r="U14" s="60">
        <v>-28079196</v>
      </c>
      <c r="V14" s="60">
        <v>-81141841</v>
      </c>
      <c r="W14" s="60">
        <v>-325451502</v>
      </c>
      <c r="X14" s="60">
        <v>-230891502</v>
      </c>
      <c r="Y14" s="60">
        <v>-94560000</v>
      </c>
      <c r="Z14" s="140">
        <v>40.95</v>
      </c>
      <c r="AA14" s="62">
        <v>-230891502</v>
      </c>
    </row>
    <row r="15" spans="1:27" ht="12.75">
      <c r="A15" s="249" t="s">
        <v>40</v>
      </c>
      <c r="B15" s="182"/>
      <c r="C15" s="155">
        <v>-321448</v>
      </c>
      <c r="D15" s="155"/>
      <c r="E15" s="59">
        <v>-927447</v>
      </c>
      <c r="F15" s="60">
        <v>-927447</v>
      </c>
      <c r="G15" s="60">
        <v>-19360</v>
      </c>
      <c r="H15" s="60">
        <v>-18860</v>
      </c>
      <c r="I15" s="60">
        <v>-15702</v>
      </c>
      <c r="J15" s="60">
        <v>-53922</v>
      </c>
      <c r="K15" s="60">
        <v>-17869</v>
      </c>
      <c r="L15" s="60">
        <v>-15380</v>
      </c>
      <c r="M15" s="60">
        <v>-13745</v>
      </c>
      <c r="N15" s="60">
        <v>-46994</v>
      </c>
      <c r="O15" s="60">
        <v>-12094</v>
      </c>
      <c r="P15" s="60">
        <v>-12072</v>
      </c>
      <c r="Q15" s="60">
        <v>-10101</v>
      </c>
      <c r="R15" s="60">
        <v>-34267</v>
      </c>
      <c r="S15" s="60">
        <v>-10196</v>
      </c>
      <c r="T15" s="60">
        <v>-8707</v>
      </c>
      <c r="U15" s="60">
        <v>-7097</v>
      </c>
      <c r="V15" s="60">
        <v>-26000</v>
      </c>
      <c r="W15" s="60">
        <v>-161183</v>
      </c>
      <c r="X15" s="60">
        <v>-927447</v>
      </c>
      <c r="Y15" s="60">
        <v>766264</v>
      </c>
      <c r="Z15" s="140">
        <v>-82.62</v>
      </c>
      <c r="AA15" s="62">
        <v>-927447</v>
      </c>
    </row>
    <row r="16" spans="1:27" ht="12.75">
      <c r="A16" s="249" t="s">
        <v>42</v>
      </c>
      <c r="B16" s="182"/>
      <c r="C16" s="155"/>
      <c r="D16" s="155"/>
      <c r="E16" s="59">
        <v>-4346099</v>
      </c>
      <c r="F16" s="60">
        <v>-4346099</v>
      </c>
      <c r="G16" s="60"/>
      <c r="H16" s="60">
        <v>-374968</v>
      </c>
      <c r="I16" s="60">
        <v>-178464</v>
      </c>
      <c r="J16" s="60">
        <v>-553432</v>
      </c>
      <c r="K16" s="60">
        <v>-17000</v>
      </c>
      <c r="L16" s="60"/>
      <c r="M16" s="60">
        <v>-102990</v>
      </c>
      <c r="N16" s="60">
        <v>-119990</v>
      </c>
      <c r="O16" s="60">
        <v>-178271</v>
      </c>
      <c r="P16" s="60">
        <v>-241433</v>
      </c>
      <c r="Q16" s="60">
        <v>-1936571</v>
      </c>
      <c r="R16" s="60">
        <v>-2356275</v>
      </c>
      <c r="S16" s="60">
        <v>-328146</v>
      </c>
      <c r="T16" s="60">
        <v>-910386</v>
      </c>
      <c r="U16" s="60">
        <v>-213350</v>
      </c>
      <c r="V16" s="60">
        <v>-1451882</v>
      </c>
      <c r="W16" s="60">
        <v>-4481579</v>
      </c>
      <c r="X16" s="60">
        <v>-4346099</v>
      </c>
      <c r="Y16" s="60">
        <v>-135480</v>
      </c>
      <c r="Z16" s="140">
        <v>3.12</v>
      </c>
      <c r="AA16" s="62">
        <v>-4346099</v>
      </c>
    </row>
    <row r="17" spans="1:27" ht="12.75">
      <c r="A17" s="250" t="s">
        <v>185</v>
      </c>
      <c r="B17" s="251"/>
      <c r="C17" s="168">
        <f aca="true" t="shared" si="0" ref="C17:Y17">SUM(C6:C16)</f>
        <v>52072446</v>
      </c>
      <c r="D17" s="168">
        <f t="shared" si="0"/>
        <v>0</v>
      </c>
      <c r="E17" s="72">
        <f t="shared" si="0"/>
        <v>35800259</v>
      </c>
      <c r="F17" s="73">
        <f t="shared" si="0"/>
        <v>59724023</v>
      </c>
      <c r="G17" s="73">
        <f t="shared" si="0"/>
        <v>21777738</v>
      </c>
      <c r="H17" s="73">
        <f t="shared" si="0"/>
        <v>-2479142</v>
      </c>
      <c r="I17" s="73">
        <f t="shared" si="0"/>
        <v>-160331</v>
      </c>
      <c r="J17" s="73">
        <f t="shared" si="0"/>
        <v>19138265</v>
      </c>
      <c r="K17" s="73">
        <f t="shared" si="0"/>
        <v>-2146267</v>
      </c>
      <c r="L17" s="73">
        <f t="shared" si="0"/>
        <v>-6213322</v>
      </c>
      <c r="M17" s="73">
        <f t="shared" si="0"/>
        <v>57196914</v>
      </c>
      <c r="N17" s="73">
        <f t="shared" si="0"/>
        <v>48837325</v>
      </c>
      <c r="O17" s="73">
        <f t="shared" si="0"/>
        <v>-15510544</v>
      </c>
      <c r="P17" s="73">
        <f t="shared" si="0"/>
        <v>-11015452</v>
      </c>
      <c r="Q17" s="73">
        <f t="shared" si="0"/>
        <v>26760481</v>
      </c>
      <c r="R17" s="73">
        <f t="shared" si="0"/>
        <v>234485</v>
      </c>
      <c r="S17" s="73">
        <f t="shared" si="0"/>
        <v>-21797370</v>
      </c>
      <c r="T17" s="73">
        <f t="shared" si="0"/>
        <v>-8781087</v>
      </c>
      <c r="U17" s="73">
        <f t="shared" si="0"/>
        <v>1458107</v>
      </c>
      <c r="V17" s="73">
        <f t="shared" si="0"/>
        <v>-29120350</v>
      </c>
      <c r="W17" s="73">
        <f t="shared" si="0"/>
        <v>39089725</v>
      </c>
      <c r="X17" s="73">
        <f t="shared" si="0"/>
        <v>59724023</v>
      </c>
      <c r="Y17" s="73">
        <f t="shared" si="0"/>
        <v>-20634298</v>
      </c>
      <c r="Z17" s="170">
        <f>+IF(X17&lt;&gt;0,+(Y17/X17)*100,0)</f>
        <v>-34.5494107120011</v>
      </c>
      <c r="AA17" s="74">
        <f>SUM(AA6:AA16)</f>
        <v>59724023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593685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30034787</v>
      </c>
      <c r="F24" s="60">
        <v>41490864</v>
      </c>
      <c r="G24" s="60">
        <v>20606331</v>
      </c>
      <c r="H24" s="60">
        <v>1027204</v>
      </c>
      <c r="I24" s="60">
        <v>788260</v>
      </c>
      <c r="J24" s="60">
        <v>22421795</v>
      </c>
      <c r="K24" s="60">
        <v>1133406</v>
      </c>
      <c r="L24" s="60">
        <v>-54547</v>
      </c>
      <c r="M24" s="60">
        <v>2102357</v>
      </c>
      <c r="N24" s="60">
        <v>3181216</v>
      </c>
      <c r="O24" s="60">
        <v>891031</v>
      </c>
      <c r="P24" s="60">
        <v>751161</v>
      </c>
      <c r="Q24" s="60">
        <v>616232</v>
      </c>
      <c r="R24" s="60">
        <v>2258424</v>
      </c>
      <c r="S24" s="60">
        <v>669119</v>
      </c>
      <c r="T24" s="60">
        <v>1104789</v>
      </c>
      <c r="U24" s="60">
        <v>-27568050</v>
      </c>
      <c r="V24" s="60">
        <v>-25794142</v>
      </c>
      <c r="W24" s="60">
        <v>2067293</v>
      </c>
      <c r="X24" s="60">
        <v>41490864</v>
      </c>
      <c r="Y24" s="60">
        <v>-39423571</v>
      </c>
      <c r="Z24" s="140">
        <v>-95.02</v>
      </c>
      <c r="AA24" s="62">
        <v>41490864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-56644744</v>
      </c>
      <c r="D26" s="155"/>
      <c r="E26" s="59">
        <v>-50484550</v>
      </c>
      <c r="F26" s="60">
        <v>-54589066</v>
      </c>
      <c r="G26" s="60"/>
      <c r="H26" s="60">
        <v>-847000</v>
      </c>
      <c r="I26" s="60">
        <v>-8179356</v>
      </c>
      <c r="J26" s="60">
        <v>-9026356</v>
      </c>
      <c r="K26" s="60">
        <v>-2926116</v>
      </c>
      <c r="L26" s="60">
        <v>-1186433</v>
      </c>
      <c r="M26" s="60">
        <v>-11790942</v>
      </c>
      <c r="N26" s="60">
        <v>-15903491</v>
      </c>
      <c r="O26" s="60">
        <v>-1396278</v>
      </c>
      <c r="P26" s="60">
        <v>-1971131</v>
      </c>
      <c r="Q26" s="60">
        <v>-1413142</v>
      </c>
      <c r="R26" s="60">
        <v>-4780551</v>
      </c>
      <c r="S26" s="60">
        <v>-3367920</v>
      </c>
      <c r="T26" s="60">
        <v>-4772582</v>
      </c>
      <c r="U26" s="60">
        <v>-4214608</v>
      </c>
      <c r="V26" s="60">
        <v>-12355110</v>
      </c>
      <c r="W26" s="60">
        <v>-42065508</v>
      </c>
      <c r="X26" s="60">
        <v>-54589066</v>
      </c>
      <c r="Y26" s="60">
        <v>12523558</v>
      </c>
      <c r="Z26" s="140">
        <v>-22.94</v>
      </c>
      <c r="AA26" s="62">
        <v>-54589066</v>
      </c>
    </row>
    <row r="27" spans="1:27" ht="12.75">
      <c r="A27" s="250" t="s">
        <v>192</v>
      </c>
      <c r="B27" s="251"/>
      <c r="C27" s="168">
        <f aca="true" t="shared" si="1" ref="C27:Y27">SUM(C21:C26)</f>
        <v>-56051059</v>
      </c>
      <c r="D27" s="168">
        <f>SUM(D21:D26)</f>
        <v>0</v>
      </c>
      <c r="E27" s="72">
        <f t="shared" si="1"/>
        <v>-20449763</v>
      </c>
      <c r="F27" s="73">
        <f t="shared" si="1"/>
        <v>-13098202</v>
      </c>
      <c r="G27" s="73">
        <f t="shared" si="1"/>
        <v>20606331</v>
      </c>
      <c r="H27" s="73">
        <f t="shared" si="1"/>
        <v>180204</v>
      </c>
      <c r="I27" s="73">
        <f t="shared" si="1"/>
        <v>-7391096</v>
      </c>
      <c r="J27" s="73">
        <f t="shared" si="1"/>
        <v>13395439</v>
      </c>
      <c r="K27" s="73">
        <f t="shared" si="1"/>
        <v>-1792710</v>
      </c>
      <c r="L27" s="73">
        <f t="shared" si="1"/>
        <v>-1240980</v>
      </c>
      <c r="M27" s="73">
        <f t="shared" si="1"/>
        <v>-9688585</v>
      </c>
      <c r="N27" s="73">
        <f t="shared" si="1"/>
        <v>-12722275</v>
      </c>
      <c r="O27" s="73">
        <f t="shared" si="1"/>
        <v>-505247</v>
      </c>
      <c r="P27" s="73">
        <f t="shared" si="1"/>
        <v>-1219970</v>
      </c>
      <c r="Q27" s="73">
        <f t="shared" si="1"/>
        <v>-796910</v>
      </c>
      <c r="R27" s="73">
        <f t="shared" si="1"/>
        <v>-2522127</v>
      </c>
      <c r="S27" s="73">
        <f t="shared" si="1"/>
        <v>-2698801</v>
      </c>
      <c r="T27" s="73">
        <f t="shared" si="1"/>
        <v>-3667793</v>
      </c>
      <c r="U27" s="73">
        <f t="shared" si="1"/>
        <v>-31782658</v>
      </c>
      <c r="V27" s="73">
        <f t="shared" si="1"/>
        <v>-38149252</v>
      </c>
      <c r="W27" s="73">
        <f t="shared" si="1"/>
        <v>-39998215</v>
      </c>
      <c r="X27" s="73">
        <f t="shared" si="1"/>
        <v>-13098202</v>
      </c>
      <c r="Y27" s="73">
        <f t="shared" si="1"/>
        <v>-26900013</v>
      </c>
      <c r="Z27" s="170">
        <f>+IF(X27&lt;&gt;0,+(Y27/X27)*100,0)</f>
        <v>205.37179835827848</v>
      </c>
      <c r="AA27" s="74">
        <f>SUM(AA21:AA26)</f>
        <v>-13098202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-1656748</v>
      </c>
      <c r="D35" s="155"/>
      <c r="E35" s="59">
        <v>-1976808</v>
      </c>
      <c r="F35" s="60">
        <v>-1976808</v>
      </c>
      <c r="G35" s="60">
        <v>-164735</v>
      </c>
      <c r="H35" s="60">
        <v>-164735</v>
      </c>
      <c r="I35" s="60">
        <v>-164735</v>
      </c>
      <c r="J35" s="60">
        <v>-494205</v>
      </c>
      <c r="K35" s="60">
        <v>-134362</v>
      </c>
      <c r="L35" s="60">
        <v>-129735</v>
      </c>
      <c r="M35" s="60">
        <v>-112997</v>
      </c>
      <c r="N35" s="60">
        <v>-377094</v>
      </c>
      <c r="O35" s="60">
        <v>-136047</v>
      </c>
      <c r="P35" s="60">
        <v>-136069</v>
      </c>
      <c r="Q35" s="60">
        <v>-138040</v>
      </c>
      <c r="R35" s="60">
        <v>-410156</v>
      </c>
      <c r="S35" s="60">
        <v>-137944</v>
      </c>
      <c r="T35" s="60">
        <v>-139433</v>
      </c>
      <c r="U35" s="60">
        <v>-131073</v>
      </c>
      <c r="V35" s="60">
        <v>-408450</v>
      </c>
      <c r="W35" s="60">
        <v>-1689905</v>
      </c>
      <c r="X35" s="60">
        <v>-1976808</v>
      </c>
      <c r="Y35" s="60">
        <v>286903</v>
      </c>
      <c r="Z35" s="140">
        <v>-14.51</v>
      </c>
      <c r="AA35" s="62">
        <v>-1976808</v>
      </c>
    </row>
    <row r="36" spans="1:27" ht="12.75">
      <c r="A36" s="250" t="s">
        <v>198</v>
      </c>
      <c r="B36" s="251"/>
      <c r="C36" s="168">
        <f aca="true" t="shared" si="2" ref="C36:Y36">SUM(C31:C35)</f>
        <v>-1656748</v>
      </c>
      <c r="D36" s="168">
        <f>SUM(D31:D35)</f>
        <v>0</v>
      </c>
      <c r="E36" s="72">
        <f t="shared" si="2"/>
        <v>-1976808</v>
      </c>
      <c r="F36" s="73">
        <f t="shared" si="2"/>
        <v>-1976808</v>
      </c>
      <c r="G36" s="73">
        <f t="shared" si="2"/>
        <v>-164735</v>
      </c>
      <c r="H36" s="73">
        <f t="shared" si="2"/>
        <v>-164735</v>
      </c>
      <c r="I36" s="73">
        <f t="shared" si="2"/>
        <v>-164735</v>
      </c>
      <c r="J36" s="73">
        <f t="shared" si="2"/>
        <v>-494205</v>
      </c>
      <c r="K36" s="73">
        <f t="shared" si="2"/>
        <v>-134362</v>
      </c>
      <c r="L36" s="73">
        <f t="shared" si="2"/>
        <v>-129735</v>
      </c>
      <c r="M36" s="73">
        <f t="shared" si="2"/>
        <v>-112997</v>
      </c>
      <c r="N36" s="73">
        <f t="shared" si="2"/>
        <v>-377094</v>
      </c>
      <c r="O36" s="73">
        <f t="shared" si="2"/>
        <v>-136047</v>
      </c>
      <c r="P36" s="73">
        <f t="shared" si="2"/>
        <v>-136069</v>
      </c>
      <c r="Q36" s="73">
        <f t="shared" si="2"/>
        <v>-138040</v>
      </c>
      <c r="R36" s="73">
        <f t="shared" si="2"/>
        <v>-410156</v>
      </c>
      <c r="S36" s="73">
        <f t="shared" si="2"/>
        <v>-137944</v>
      </c>
      <c r="T36" s="73">
        <f t="shared" si="2"/>
        <v>-139433</v>
      </c>
      <c r="U36" s="73">
        <f t="shared" si="2"/>
        <v>-131073</v>
      </c>
      <c r="V36" s="73">
        <f t="shared" si="2"/>
        <v>-408450</v>
      </c>
      <c r="W36" s="73">
        <f t="shared" si="2"/>
        <v>-1689905</v>
      </c>
      <c r="X36" s="73">
        <f t="shared" si="2"/>
        <v>-1976808</v>
      </c>
      <c r="Y36" s="73">
        <f t="shared" si="2"/>
        <v>286903</v>
      </c>
      <c r="Z36" s="170">
        <f>+IF(X36&lt;&gt;0,+(Y36/X36)*100,0)</f>
        <v>-14.513447942339367</v>
      </c>
      <c r="AA36" s="74">
        <f>SUM(AA31:AA35)</f>
        <v>-1976808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-5635361</v>
      </c>
      <c r="D38" s="153">
        <f>+D17+D27+D36</f>
        <v>0</v>
      </c>
      <c r="E38" s="99">
        <f t="shared" si="3"/>
        <v>13373688</v>
      </c>
      <c r="F38" s="100">
        <f t="shared" si="3"/>
        <v>44649013</v>
      </c>
      <c r="G38" s="100">
        <f t="shared" si="3"/>
        <v>42219334</v>
      </c>
      <c r="H38" s="100">
        <f t="shared" si="3"/>
        <v>-2463673</v>
      </c>
      <c r="I38" s="100">
        <f t="shared" si="3"/>
        <v>-7716162</v>
      </c>
      <c r="J38" s="100">
        <f t="shared" si="3"/>
        <v>32039499</v>
      </c>
      <c r="K38" s="100">
        <f t="shared" si="3"/>
        <v>-4073339</v>
      </c>
      <c r="L38" s="100">
        <f t="shared" si="3"/>
        <v>-7584037</v>
      </c>
      <c r="M38" s="100">
        <f t="shared" si="3"/>
        <v>47395332</v>
      </c>
      <c r="N38" s="100">
        <f t="shared" si="3"/>
        <v>35737956</v>
      </c>
      <c r="O38" s="100">
        <f t="shared" si="3"/>
        <v>-16151838</v>
      </c>
      <c r="P38" s="100">
        <f t="shared" si="3"/>
        <v>-12371491</v>
      </c>
      <c r="Q38" s="100">
        <f t="shared" si="3"/>
        <v>25825531</v>
      </c>
      <c r="R38" s="100">
        <f t="shared" si="3"/>
        <v>-2697798</v>
      </c>
      <c r="S38" s="100">
        <f t="shared" si="3"/>
        <v>-24634115</v>
      </c>
      <c r="T38" s="100">
        <f t="shared" si="3"/>
        <v>-12588313</v>
      </c>
      <c r="U38" s="100">
        <f t="shared" si="3"/>
        <v>-30455624</v>
      </c>
      <c r="V38" s="100">
        <f t="shared" si="3"/>
        <v>-67678052</v>
      </c>
      <c r="W38" s="100">
        <f t="shared" si="3"/>
        <v>-2598395</v>
      </c>
      <c r="X38" s="100">
        <f t="shared" si="3"/>
        <v>44649013</v>
      </c>
      <c r="Y38" s="100">
        <f t="shared" si="3"/>
        <v>-47247408</v>
      </c>
      <c r="Z38" s="137">
        <f>+IF(X38&lt;&gt;0,+(Y38/X38)*100,0)</f>
        <v>-105.81960232805146</v>
      </c>
      <c r="AA38" s="102">
        <f>+AA17+AA27+AA36</f>
        <v>44649013</v>
      </c>
    </row>
    <row r="39" spans="1:27" ht="12.75">
      <c r="A39" s="249" t="s">
        <v>200</v>
      </c>
      <c r="B39" s="182"/>
      <c r="C39" s="153">
        <v>205732540</v>
      </c>
      <c r="D39" s="153"/>
      <c r="E39" s="99">
        <v>60000</v>
      </c>
      <c r="F39" s="100">
        <v>60000</v>
      </c>
      <c r="G39" s="100">
        <v>200097179</v>
      </c>
      <c r="H39" s="100">
        <v>242316513</v>
      </c>
      <c r="I39" s="100">
        <v>239852840</v>
      </c>
      <c r="J39" s="100">
        <v>200097179</v>
      </c>
      <c r="K39" s="100">
        <v>232136678</v>
      </c>
      <c r="L39" s="100">
        <v>228063339</v>
      </c>
      <c r="M39" s="100">
        <v>220479302</v>
      </c>
      <c r="N39" s="100">
        <v>232136678</v>
      </c>
      <c r="O39" s="100">
        <v>267874634</v>
      </c>
      <c r="P39" s="100">
        <v>251722796</v>
      </c>
      <c r="Q39" s="100">
        <v>239351305</v>
      </c>
      <c r="R39" s="100">
        <v>267874634</v>
      </c>
      <c r="S39" s="100">
        <v>265176836</v>
      </c>
      <c r="T39" s="100">
        <v>240542721</v>
      </c>
      <c r="U39" s="100">
        <v>227954408</v>
      </c>
      <c r="V39" s="100">
        <v>265176836</v>
      </c>
      <c r="W39" s="100">
        <v>200097179</v>
      </c>
      <c r="X39" s="100">
        <v>60000</v>
      </c>
      <c r="Y39" s="100">
        <v>200037179</v>
      </c>
      <c r="Z39" s="137">
        <v>333395.3</v>
      </c>
      <c r="AA39" s="102">
        <v>60000</v>
      </c>
    </row>
    <row r="40" spans="1:27" ht="12.75">
      <c r="A40" s="269" t="s">
        <v>201</v>
      </c>
      <c r="B40" s="256"/>
      <c r="C40" s="257">
        <v>200097179</v>
      </c>
      <c r="D40" s="257"/>
      <c r="E40" s="258">
        <v>13433689</v>
      </c>
      <c r="F40" s="259">
        <v>44709013</v>
      </c>
      <c r="G40" s="259">
        <v>242316513</v>
      </c>
      <c r="H40" s="259">
        <v>239852840</v>
      </c>
      <c r="I40" s="259">
        <v>232136678</v>
      </c>
      <c r="J40" s="259">
        <v>232136678</v>
      </c>
      <c r="K40" s="259">
        <v>228063339</v>
      </c>
      <c r="L40" s="259">
        <v>220479302</v>
      </c>
      <c r="M40" s="259">
        <v>267874634</v>
      </c>
      <c r="N40" s="259">
        <v>267874634</v>
      </c>
      <c r="O40" s="259">
        <v>251722796</v>
      </c>
      <c r="P40" s="259">
        <v>239351305</v>
      </c>
      <c r="Q40" s="259">
        <v>265176836</v>
      </c>
      <c r="R40" s="259">
        <v>251722796</v>
      </c>
      <c r="S40" s="259">
        <v>240542721</v>
      </c>
      <c r="T40" s="259">
        <v>227954408</v>
      </c>
      <c r="U40" s="259">
        <v>197498784</v>
      </c>
      <c r="V40" s="259">
        <v>197498784</v>
      </c>
      <c r="W40" s="259">
        <v>197498784</v>
      </c>
      <c r="X40" s="259">
        <v>44709013</v>
      </c>
      <c r="Y40" s="259">
        <v>152789771</v>
      </c>
      <c r="Z40" s="260">
        <v>341.74</v>
      </c>
      <c r="AA40" s="261">
        <v>44709013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56644744</v>
      </c>
      <c r="D5" s="200">
        <f t="shared" si="0"/>
        <v>0</v>
      </c>
      <c r="E5" s="106">
        <f t="shared" si="0"/>
        <v>15766550</v>
      </c>
      <c r="F5" s="106">
        <f t="shared" si="0"/>
        <v>19871066</v>
      </c>
      <c r="G5" s="106">
        <f t="shared" si="0"/>
        <v>0</v>
      </c>
      <c r="H5" s="106">
        <f t="shared" si="0"/>
        <v>847222</v>
      </c>
      <c r="I5" s="106">
        <f t="shared" si="0"/>
        <v>7741030</v>
      </c>
      <c r="J5" s="106">
        <f t="shared" si="0"/>
        <v>8588252</v>
      </c>
      <c r="K5" s="106">
        <f t="shared" si="0"/>
        <v>1473911</v>
      </c>
      <c r="L5" s="106">
        <f t="shared" si="0"/>
        <v>2669031</v>
      </c>
      <c r="M5" s="106">
        <f t="shared" si="0"/>
        <v>4011221</v>
      </c>
      <c r="N5" s="106">
        <f t="shared" si="0"/>
        <v>8154163</v>
      </c>
      <c r="O5" s="106">
        <f t="shared" si="0"/>
        <v>1128801</v>
      </c>
      <c r="P5" s="106">
        <f t="shared" si="0"/>
        <v>379673</v>
      </c>
      <c r="Q5" s="106">
        <f t="shared" si="0"/>
        <v>2838620</v>
      </c>
      <c r="R5" s="106">
        <f t="shared" si="0"/>
        <v>4347094</v>
      </c>
      <c r="S5" s="106">
        <f t="shared" si="0"/>
        <v>904234</v>
      </c>
      <c r="T5" s="106">
        <f t="shared" si="0"/>
        <v>4453237</v>
      </c>
      <c r="U5" s="106">
        <f t="shared" si="0"/>
        <v>12880107</v>
      </c>
      <c r="V5" s="106">
        <f t="shared" si="0"/>
        <v>18237578</v>
      </c>
      <c r="W5" s="106">
        <f t="shared" si="0"/>
        <v>39327087</v>
      </c>
      <c r="X5" s="106">
        <f t="shared" si="0"/>
        <v>19871066</v>
      </c>
      <c r="Y5" s="106">
        <f t="shared" si="0"/>
        <v>19456021</v>
      </c>
      <c r="Z5" s="201">
        <f>+IF(X5&lt;&gt;0,+(Y5/X5)*100,0)</f>
        <v>97.91130984115296</v>
      </c>
      <c r="AA5" s="199">
        <f>SUM(AA11:AA18)</f>
        <v>19871066</v>
      </c>
    </row>
    <row r="6" spans="1:27" ht="12.75">
      <c r="A6" s="291" t="s">
        <v>206</v>
      </c>
      <c r="B6" s="142"/>
      <c r="C6" s="62">
        <v>44803378</v>
      </c>
      <c r="D6" s="156"/>
      <c r="E6" s="60">
        <v>4747450</v>
      </c>
      <c r="F6" s="60">
        <v>5354226</v>
      </c>
      <c r="G6" s="60"/>
      <c r="H6" s="60">
        <v>847222</v>
      </c>
      <c r="I6" s="60">
        <v>7227252</v>
      </c>
      <c r="J6" s="60">
        <v>8074474</v>
      </c>
      <c r="K6" s="60">
        <v>1096975</v>
      </c>
      <c r="L6" s="60">
        <v>2491679</v>
      </c>
      <c r="M6" s="60">
        <v>2604911</v>
      </c>
      <c r="N6" s="60">
        <v>6193565</v>
      </c>
      <c r="O6" s="60">
        <v>838542</v>
      </c>
      <c r="P6" s="60">
        <v>277298</v>
      </c>
      <c r="Q6" s="60">
        <v>2397801</v>
      </c>
      <c r="R6" s="60">
        <v>3513641</v>
      </c>
      <c r="S6" s="60">
        <v>724152</v>
      </c>
      <c r="T6" s="60"/>
      <c r="U6" s="60">
        <v>9590236</v>
      </c>
      <c r="V6" s="60">
        <v>10314388</v>
      </c>
      <c r="W6" s="60">
        <v>28096068</v>
      </c>
      <c r="X6" s="60">
        <v>5354226</v>
      </c>
      <c r="Y6" s="60">
        <v>22741842</v>
      </c>
      <c r="Z6" s="140">
        <v>424.75</v>
      </c>
      <c r="AA6" s="155">
        <v>5354226</v>
      </c>
    </row>
    <row r="7" spans="1:27" ht="12.75">
      <c r="A7" s="291" t="s">
        <v>207</v>
      </c>
      <c r="B7" s="142"/>
      <c r="C7" s="62"/>
      <c r="D7" s="156"/>
      <c r="E7" s="60">
        <v>250000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30000</v>
      </c>
      <c r="F10" s="60"/>
      <c r="G10" s="60"/>
      <c r="H10" s="60"/>
      <c r="I10" s="60"/>
      <c r="J10" s="60"/>
      <c r="K10" s="60">
        <v>41324</v>
      </c>
      <c r="L10" s="60"/>
      <c r="M10" s="60"/>
      <c r="N10" s="60">
        <v>41324</v>
      </c>
      <c r="O10" s="60"/>
      <c r="P10" s="60"/>
      <c r="Q10" s="60"/>
      <c r="R10" s="60"/>
      <c r="S10" s="60"/>
      <c r="T10" s="60"/>
      <c r="U10" s="60">
        <v>196000</v>
      </c>
      <c r="V10" s="60">
        <v>196000</v>
      </c>
      <c r="W10" s="60">
        <v>237324</v>
      </c>
      <c r="X10" s="60"/>
      <c r="Y10" s="60">
        <v>237324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44803378</v>
      </c>
      <c r="D11" s="294">
        <f t="shared" si="1"/>
        <v>0</v>
      </c>
      <c r="E11" s="295">
        <f t="shared" si="1"/>
        <v>5027450</v>
      </c>
      <c r="F11" s="295">
        <f t="shared" si="1"/>
        <v>5354226</v>
      </c>
      <c r="G11" s="295">
        <f t="shared" si="1"/>
        <v>0</v>
      </c>
      <c r="H11" s="295">
        <f t="shared" si="1"/>
        <v>847222</v>
      </c>
      <c r="I11" s="295">
        <f t="shared" si="1"/>
        <v>7227252</v>
      </c>
      <c r="J11" s="295">
        <f t="shared" si="1"/>
        <v>8074474</v>
      </c>
      <c r="K11" s="295">
        <f t="shared" si="1"/>
        <v>1138299</v>
      </c>
      <c r="L11" s="295">
        <f t="shared" si="1"/>
        <v>2491679</v>
      </c>
      <c r="M11" s="295">
        <f t="shared" si="1"/>
        <v>2604911</v>
      </c>
      <c r="N11" s="295">
        <f t="shared" si="1"/>
        <v>6234889</v>
      </c>
      <c r="O11" s="295">
        <f t="shared" si="1"/>
        <v>838542</v>
      </c>
      <c r="P11" s="295">
        <f t="shared" si="1"/>
        <v>277298</v>
      </c>
      <c r="Q11" s="295">
        <f t="shared" si="1"/>
        <v>2397801</v>
      </c>
      <c r="R11" s="295">
        <f t="shared" si="1"/>
        <v>3513641</v>
      </c>
      <c r="S11" s="295">
        <f t="shared" si="1"/>
        <v>724152</v>
      </c>
      <c r="T11" s="295">
        <f t="shared" si="1"/>
        <v>0</v>
      </c>
      <c r="U11" s="295">
        <f t="shared" si="1"/>
        <v>9786236</v>
      </c>
      <c r="V11" s="295">
        <f t="shared" si="1"/>
        <v>10510388</v>
      </c>
      <c r="W11" s="295">
        <f t="shared" si="1"/>
        <v>28333392</v>
      </c>
      <c r="X11" s="295">
        <f t="shared" si="1"/>
        <v>5354226</v>
      </c>
      <c r="Y11" s="295">
        <f t="shared" si="1"/>
        <v>22979166</v>
      </c>
      <c r="Z11" s="296">
        <f>+IF(X11&lt;&gt;0,+(Y11/X11)*100,0)</f>
        <v>429.1781108978216</v>
      </c>
      <c r="AA11" s="297">
        <f>SUM(AA6:AA10)</f>
        <v>5354226</v>
      </c>
    </row>
    <row r="12" spans="1:27" ht="12.75">
      <c r="A12" s="298" t="s">
        <v>212</v>
      </c>
      <c r="B12" s="136"/>
      <c r="C12" s="62">
        <v>6779621</v>
      </c>
      <c r="D12" s="156"/>
      <c r="E12" s="60">
        <v>819000</v>
      </c>
      <c r="F12" s="60">
        <v>11236550</v>
      </c>
      <c r="G12" s="60"/>
      <c r="H12" s="60"/>
      <c r="I12" s="60">
        <v>513778</v>
      </c>
      <c r="J12" s="60">
        <v>513778</v>
      </c>
      <c r="K12" s="60">
        <v>335612</v>
      </c>
      <c r="L12" s="60">
        <v>177352</v>
      </c>
      <c r="M12" s="60">
        <v>1406310</v>
      </c>
      <c r="N12" s="60">
        <v>1919274</v>
      </c>
      <c r="O12" s="60">
        <v>290259</v>
      </c>
      <c r="P12" s="60">
        <v>21510</v>
      </c>
      <c r="Q12" s="60">
        <v>244900</v>
      </c>
      <c r="R12" s="60">
        <v>556669</v>
      </c>
      <c r="S12" s="60"/>
      <c r="T12" s="60"/>
      <c r="U12" s="60">
        <v>1256278</v>
      </c>
      <c r="V12" s="60">
        <v>1256278</v>
      </c>
      <c r="W12" s="60">
        <v>4245999</v>
      </c>
      <c r="X12" s="60">
        <v>11236550</v>
      </c>
      <c r="Y12" s="60">
        <v>-6990551</v>
      </c>
      <c r="Z12" s="140">
        <v>-62.21</v>
      </c>
      <c r="AA12" s="155">
        <v>11236550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4199566</v>
      </c>
      <c r="D15" s="156"/>
      <c r="E15" s="60">
        <v>9920100</v>
      </c>
      <c r="F15" s="60">
        <v>3280290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80865</v>
      </c>
      <c r="Q15" s="60">
        <v>195919</v>
      </c>
      <c r="R15" s="60">
        <v>276784</v>
      </c>
      <c r="S15" s="60">
        <v>75492</v>
      </c>
      <c r="T15" s="60">
        <v>4453237</v>
      </c>
      <c r="U15" s="60">
        <v>1837593</v>
      </c>
      <c r="V15" s="60">
        <v>6366322</v>
      </c>
      <c r="W15" s="60">
        <v>6643106</v>
      </c>
      <c r="X15" s="60">
        <v>3280290</v>
      </c>
      <c r="Y15" s="60">
        <v>3362816</v>
      </c>
      <c r="Z15" s="140">
        <v>102.52</v>
      </c>
      <c r="AA15" s="155">
        <v>3280290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862179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104590</v>
      </c>
      <c r="T18" s="82"/>
      <c r="U18" s="82"/>
      <c r="V18" s="82">
        <v>104590</v>
      </c>
      <c r="W18" s="82">
        <v>104590</v>
      </c>
      <c r="X18" s="82"/>
      <c r="Y18" s="82">
        <v>104590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34718000</v>
      </c>
      <c r="F20" s="100">
        <f t="shared" si="2"/>
        <v>34718000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34718000</v>
      </c>
      <c r="Y20" s="100">
        <f t="shared" si="2"/>
        <v>-34718000</v>
      </c>
      <c r="Z20" s="137">
        <f>+IF(X20&lt;&gt;0,+(Y20/X20)*100,0)</f>
        <v>-100</v>
      </c>
      <c r="AA20" s="153">
        <f>SUM(AA26:AA33)</f>
        <v>34718000</v>
      </c>
    </row>
    <row r="21" spans="1:27" ht="12.75">
      <c r="A21" s="291" t="s">
        <v>206</v>
      </c>
      <c r="B21" s="142"/>
      <c r="C21" s="62"/>
      <c r="D21" s="156"/>
      <c r="E21" s="60">
        <v>15271000</v>
      </c>
      <c r="F21" s="60">
        <v>34718000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34718000</v>
      </c>
      <c r="Y21" s="60">
        <v>-34718000</v>
      </c>
      <c r="Z21" s="140">
        <v>-100</v>
      </c>
      <c r="AA21" s="155">
        <v>34718000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>
        <v>30000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-30000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15271000</v>
      </c>
      <c r="F26" s="295">
        <f t="shared" si="3"/>
        <v>34718000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34718000</v>
      </c>
      <c r="Y26" s="295">
        <f t="shared" si="3"/>
        <v>-34718000</v>
      </c>
      <c r="Z26" s="296">
        <f>+IF(X26&lt;&gt;0,+(Y26/X26)*100,0)</f>
        <v>-100</v>
      </c>
      <c r="AA26" s="297">
        <f>SUM(AA21:AA25)</f>
        <v>34718000</v>
      </c>
    </row>
    <row r="27" spans="1:27" ht="12.75">
      <c r="A27" s="298" t="s">
        <v>212</v>
      </c>
      <c r="B27" s="147"/>
      <c r="C27" s="62"/>
      <c r="D27" s="156"/>
      <c r="E27" s="60">
        <v>19550000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-103000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44803378</v>
      </c>
      <c r="D36" s="156">
        <f t="shared" si="4"/>
        <v>0</v>
      </c>
      <c r="E36" s="60">
        <f t="shared" si="4"/>
        <v>20018450</v>
      </c>
      <c r="F36" s="60">
        <f t="shared" si="4"/>
        <v>40072226</v>
      </c>
      <c r="G36" s="60">
        <f t="shared" si="4"/>
        <v>0</v>
      </c>
      <c r="H36" s="60">
        <f t="shared" si="4"/>
        <v>847222</v>
      </c>
      <c r="I36" s="60">
        <f t="shared" si="4"/>
        <v>7227252</v>
      </c>
      <c r="J36" s="60">
        <f t="shared" si="4"/>
        <v>8074474</v>
      </c>
      <c r="K36" s="60">
        <f t="shared" si="4"/>
        <v>1096975</v>
      </c>
      <c r="L36" s="60">
        <f t="shared" si="4"/>
        <v>2491679</v>
      </c>
      <c r="M36" s="60">
        <f t="shared" si="4"/>
        <v>2604911</v>
      </c>
      <c r="N36" s="60">
        <f t="shared" si="4"/>
        <v>6193565</v>
      </c>
      <c r="O36" s="60">
        <f t="shared" si="4"/>
        <v>838542</v>
      </c>
      <c r="P36" s="60">
        <f t="shared" si="4"/>
        <v>277298</v>
      </c>
      <c r="Q36" s="60">
        <f t="shared" si="4"/>
        <v>2397801</v>
      </c>
      <c r="R36" s="60">
        <f t="shared" si="4"/>
        <v>3513641</v>
      </c>
      <c r="S36" s="60">
        <f t="shared" si="4"/>
        <v>724152</v>
      </c>
      <c r="T36" s="60">
        <f t="shared" si="4"/>
        <v>0</v>
      </c>
      <c r="U36" s="60">
        <f t="shared" si="4"/>
        <v>9590236</v>
      </c>
      <c r="V36" s="60">
        <f t="shared" si="4"/>
        <v>10314388</v>
      </c>
      <c r="W36" s="60">
        <f t="shared" si="4"/>
        <v>28096068</v>
      </c>
      <c r="X36" s="60">
        <f t="shared" si="4"/>
        <v>40072226</v>
      </c>
      <c r="Y36" s="60">
        <f t="shared" si="4"/>
        <v>-11976158</v>
      </c>
      <c r="Z36" s="140">
        <f aca="true" t="shared" si="5" ref="Z36:Z49">+IF(X36&lt;&gt;0,+(Y36/X36)*100,0)</f>
        <v>-29.88643056664733</v>
      </c>
      <c r="AA36" s="155">
        <f>AA6+AA21</f>
        <v>40072226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41324</v>
      </c>
      <c r="L40" s="60">
        <f t="shared" si="4"/>
        <v>0</v>
      </c>
      <c r="M40" s="60">
        <f t="shared" si="4"/>
        <v>0</v>
      </c>
      <c r="N40" s="60">
        <f t="shared" si="4"/>
        <v>41324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196000</v>
      </c>
      <c r="V40" s="60">
        <f t="shared" si="4"/>
        <v>196000</v>
      </c>
      <c r="W40" s="60">
        <f t="shared" si="4"/>
        <v>237324</v>
      </c>
      <c r="X40" s="60">
        <f t="shared" si="4"/>
        <v>0</v>
      </c>
      <c r="Y40" s="60">
        <f t="shared" si="4"/>
        <v>237324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44803378</v>
      </c>
      <c r="D41" s="294">
        <f t="shared" si="6"/>
        <v>0</v>
      </c>
      <c r="E41" s="295">
        <f t="shared" si="6"/>
        <v>20298450</v>
      </c>
      <c r="F41" s="295">
        <f t="shared" si="6"/>
        <v>40072226</v>
      </c>
      <c r="G41" s="295">
        <f t="shared" si="6"/>
        <v>0</v>
      </c>
      <c r="H41" s="295">
        <f t="shared" si="6"/>
        <v>847222</v>
      </c>
      <c r="I41" s="295">
        <f t="shared" si="6"/>
        <v>7227252</v>
      </c>
      <c r="J41" s="295">
        <f t="shared" si="6"/>
        <v>8074474</v>
      </c>
      <c r="K41" s="295">
        <f t="shared" si="6"/>
        <v>1138299</v>
      </c>
      <c r="L41" s="295">
        <f t="shared" si="6"/>
        <v>2491679</v>
      </c>
      <c r="M41" s="295">
        <f t="shared" si="6"/>
        <v>2604911</v>
      </c>
      <c r="N41" s="295">
        <f t="shared" si="6"/>
        <v>6234889</v>
      </c>
      <c r="O41" s="295">
        <f t="shared" si="6"/>
        <v>838542</v>
      </c>
      <c r="P41" s="295">
        <f t="shared" si="6"/>
        <v>277298</v>
      </c>
      <c r="Q41" s="295">
        <f t="shared" si="6"/>
        <v>2397801</v>
      </c>
      <c r="R41" s="295">
        <f t="shared" si="6"/>
        <v>3513641</v>
      </c>
      <c r="S41" s="295">
        <f t="shared" si="6"/>
        <v>724152</v>
      </c>
      <c r="T41" s="295">
        <f t="shared" si="6"/>
        <v>0</v>
      </c>
      <c r="U41" s="295">
        <f t="shared" si="6"/>
        <v>9786236</v>
      </c>
      <c r="V41" s="295">
        <f t="shared" si="6"/>
        <v>10510388</v>
      </c>
      <c r="W41" s="295">
        <f t="shared" si="6"/>
        <v>28333392</v>
      </c>
      <c r="X41" s="295">
        <f t="shared" si="6"/>
        <v>40072226</v>
      </c>
      <c r="Y41" s="295">
        <f t="shared" si="6"/>
        <v>-11738834</v>
      </c>
      <c r="Z41" s="296">
        <f t="shared" si="5"/>
        <v>-29.294189945924142</v>
      </c>
      <c r="AA41" s="297">
        <f>SUM(AA36:AA40)</f>
        <v>40072226</v>
      </c>
    </row>
    <row r="42" spans="1:27" ht="12.75">
      <c r="A42" s="298" t="s">
        <v>212</v>
      </c>
      <c r="B42" s="136"/>
      <c r="C42" s="95">
        <f aca="true" t="shared" si="7" ref="C42:Y48">C12+C27</f>
        <v>6779621</v>
      </c>
      <c r="D42" s="129">
        <f t="shared" si="7"/>
        <v>0</v>
      </c>
      <c r="E42" s="54">
        <f t="shared" si="7"/>
        <v>20369000</v>
      </c>
      <c r="F42" s="54">
        <f t="shared" si="7"/>
        <v>11236550</v>
      </c>
      <c r="G42" s="54">
        <f t="shared" si="7"/>
        <v>0</v>
      </c>
      <c r="H42" s="54">
        <f t="shared" si="7"/>
        <v>0</v>
      </c>
      <c r="I42" s="54">
        <f t="shared" si="7"/>
        <v>513778</v>
      </c>
      <c r="J42" s="54">
        <f t="shared" si="7"/>
        <v>513778</v>
      </c>
      <c r="K42" s="54">
        <f t="shared" si="7"/>
        <v>335612</v>
      </c>
      <c r="L42" s="54">
        <f t="shared" si="7"/>
        <v>177352</v>
      </c>
      <c r="M42" s="54">
        <f t="shared" si="7"/>
        <v>1406310</v>
      </c>
      <c r="N42" s="54">
        <f t="shared" si="7"/>
        <v>1919274</v>
      </c>
      <c r="O42" s="54">
        <f t="shared" si="7"/>
        <v>290259</v>
      </c>
      <c r="P42" s="54">
        <f t="shared" si="7"/>
        <v>21510</v>
      </c>
      <c r="Q42" s="54">
        <f t="shared" si="7"/>
        <v>244900</v>
      </c>
      <c r="R42" s="54">
        <f t="shared" si="7"/>
        <v>556669</v>
      </c>
      <c r="S42" s="54">
        <f t="shared" si="7"/>
        <v>0</v>
      </c>
      <c r="T42" s="54">
        <f t="shared" si="7"/>
        <v>0</v>
      </c>
      <c r="U42" s="54">
        <f t="shared" si="7"/>
        <v>1256278</v>
      </c>
      <c r="V42" s="54">
        <f t="shared" si="7"/>
        <v>1256278</v>
      </c>
      <c r="W42" s="54">
        <f t="shared" si="7"/>
        <v>4245999</v>
      </c>
      <c r="X42" s="54">
        <f t="shared" si="7"/>
        <v>11236550</v>
      </c>
      <c r="Y42" s="54">
        <f t="shared" si="7"/>
        <v>-6990551</v>
      </c>
      <c r="Z42" s="184">
        <f t="shared" si="5"/>
        <v>-62.21260974231414</v>
      </c>
      <c r="AA42" s="130">
        <f aca="true" t="shared" si="8" ref="AA42:AA48">AA12+AA27</f>
        <v>11236550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4199566</v>
      </c>
      <c r="D45" s="129">
        <f t="shared" si="7"/>
        <v>0</v>
      </c>
      <c r="E45" s="54">
        <f t="shared" si="7"/>
        <v>9817100</v>
      </c>
      <c r="F45" s="54">
        <f t="shared" si="7"/>
        <v>3280290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80865</v>
      </c>
      <c r="Q45" s="54">
        <f t="shared" si="7"/>
        <v>195919</v>
      </c>
      <c r="R45" s="54">
        <f t="shared" si="7"/>
        <v>276784</v>
      </c>
      <c r="S45" s="54">
        <f t="shared" si="7"/>
        <v>75492</v>
      </c>
      <c r="T45" s="54">
        <f t="shared" si="7"/>
        <v>4453237</v>
      </c>
      <c r="U45" s="54">
        <f t="shared" si="7"/>
        <v>1837593</v>
      </c>
      <c r="V45" s="54">
        <f t="shared" si="7"/>
        <v>6366322</v>
      </c>
      <c r="W45" s="54">
        <f t="shared" si="7"/>
        <v>6643106</v>
      </c>
      <c r="X45" s="54">
        <f t="shared" si="7"/>
        <v>3280290</v>
      </c>
      <c r="Y45" s="54">
        <f t="shared" si="7"/>
        <v>3362816</v>
      </c>
      <c r="Z45" s="184">
        <f t="shared" si="5"/>
        <v>102.51581415057815</v>
      </c>
      <c r="AA45" s="130">
        <f t="shared" si="8"/>
        <v>3280290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862179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104590</v>
      </c>
      <c r="T48" s="54">
        <f t="shared" si="7"/>
        <v>0</v>
      </c>
      <c r="U48" s="54">
        <f t="shared" si="7"/>
        <v>0</v>
      </c>
      <c r="V48" s="54">
        <f t="shared" si="7"/>
        <v>104590</v>
      </c>
      <c r="W48" s="54">
        <f t="shared" si="7"/>
        <v>104590</v>
      </c>
      <c r="X48" s="54">
        <f t="shared" si="7"/>
        <v>0</v>
      </c>
      <c r="Y48" s="54">
        <f t="shared" si="7"/>
        <v>104590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56644744</v>
      </c>
      <c r="D49" s="218">
        <f t="shared" si="9"/>
        <v>0</v>
      </c>
      <c r="E49" s="220">
        <f t="shared" si="9"/>
        <v>50484550</v>
      </c>
      <c r="F49" s="220">
        <f t="shared" si="9"/>
        <v>54589066</v>
      </c>
      <c r="G49" s="220">
        <f t="shared" si="9"/>
        <v>0</v>
      </c>
      <c r="H49" s="220">
        <f t="shared" si="9"/>
        <v>847222</v>
      </c>
      <c r="I49" s="220">
        <f t="shared" si="9"/>
        <v>7741030</v>
      </c>
      <c r="J49" s="220">
        <f t="shared" si="9"/>
        <v>8588252</v>
      </c>
      <c r="K49" s="220">
        <f t="shared" si="9"/>
        <v>1473911</v>
      </c>
      <c r="L49" s="220">
        <f t="shared" si="9"/>
        <v>2669031</v>
      </c>
      <c r="M49" s="220">
        <f t="shared" si="9"/>
        <v>4011221</v>
      </c>
      <c r="N49" s="220">
        <f t="shared" si="9"/>
        <v>8154163</v>
      </c>
      <c r="O49" s="220">
        <f t="shared" si="9"/>
        <v>1128801</v>
      </c>
      <c r="P49" s="220">
        <f t="shared" si="9"/>
        <v>379673</v>
      </c>
      <c r="Q49" s="220">
        <f t="shared" si="9"/>
        <v>2838620</v>
      </c>
      <c r="R49" s="220">
        <f t="shared" si="9"/>
        <v>4347094</v>
      </c>
      <c r="S49" s="220">
        <f t="shared" si="9"/>
        <v>904234</v>
      </c>
      <c r="T49" s="220">
        <f t="shared" si="9"/>
        <v>4453237</v>
      </c>
      <c r="U49" s="220">
        <f t="shared" si="9"/>
        <v>12880107</v>
      </c>
      <c r="V49" s="220">
        <f t="shared" si="9"/>
        <v>18237578</v>
      </c>
      <c r="W49" s="220">
        <f t="shared" si="9"/>
        <v>39327087</v>
      </c>
      <c r="X49" s="220">
        <f t="shared" si="9"/>
        <v>54589066</v>
      </c>
      <c r="Y49" s="220">
        <f t="shared" si="9"/>
        <v>-15261979</v>
      </c>
      <c r="Z49" s="221">
        <f t="shared" si="5"/>
        <v>-27.95794124779493</v>
      </c>
      <c r="AA49" s="222">
        <f>SUM(AA41:AA48)</f>
        <v>54589066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37706914</v>
      </c>
      <c r="D51" s="129">
        <f t="shared" si="10"/>
        <v>0</v>
      </c>
      <c r="E51" s="54">
        <f t="shared" si="10"/>
        <v>16475575</v>
      </c>
      <c r="F51" s="54">
        <f t="shared" si="10"/>
        <v>16475100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3783531</v>
      </c>
      <c r="V51" s="54">
        <f t="shared" si="10"/>
        <v>3783531</v>
      </c>
      <c r="W51" s="54">
        <f t="shared" si="10"/>
        <v>3783531</v>
      </c>
      <c r="X51" s="54">
        <f t="shared" si="10"/>
        <v>16475100</v>
      </c>
      <c r="Y51" s="54">
        <f t="shared" si="10"/>
        <v>-12691569</v>
      </c>
      <c r="Z51" s="184">
        <f>+IF(X51&lt;&gt;0,+(Y51/X51)*100,0)</f>
        <v>-77.03485259573539</v>
      </c>
      <c r="AA51" s="130">
        <f>SUM(AA57:AA61)</f>
        <v>16475100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>
        <v>1426949</v>
      </c>
      <c r="V52" s="60">
        <v>1426949</v>
      </c>
      <c r="W52" s="60">
        <v>1426949</v>
      </c>
      <c r="X52" s="60"/>
      <c r="Y52" s="60">
        <v>1426949</v>
      </c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>
        <v>1220069</v>
      </c>
      <c r="V54" s="60">
        <v>1220069</v>
      </c>
      <c r="W54" s="60">
        <v>1220069</v>
      </c>
      <c r="X54" s="60"/>
      <c r="Y54" s="60">
        <v>1220069</v>
      </c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7500000</v>
      </c>
      <c r="F56" s="60">
        <v>7500000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>
        <v>18837</v>
      </c>
      <c r="V56" s="60">
        <v>18837</v>
      </c>
      <c r="W56" s="60">
        <v>18837</v>
      </c>
      <c r="X56" s="60">
        <v>7500000</v>
      </c>
      <c r="Y56" s="60">
        <v>-7481163</v>
      </c>
      <c r="Z56" s="140">
        <v>-99.75</v>
      </c>
      <c r="AA56" s="155">
        <v>7500000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7500000</v>
      </c>
      <c r="F57" s="295">
        <f t="shared" si="11"/>
        <v>7500000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2665855</v>
      </c>
      <c r="V57" s="295">
        <f t="shared" si="11"/>
        <v>2665855</v>
      </c>
      <c r="W57" s="295">
        <f t="shared" si="11"/>
        <v>2665855</v>
      </c>
      <c r="X57" s="295">
        <f t="shared" si="11"/>
        <v>7500000</v>
      </c>
      <c r="Y57" s="295">
        <f t="shared" si="11"/>
        <v>-4834145</v>
      </c>
      <c r="Z57" s="296">
        <f>+IF(X57&lt;&gt;0,+(Y57/X57)*100,0)</f>
        <v>-64.45526666666666</v>
      </c>
      <c r="AA57" s="297">
        <f>SUM(AA52:AA56)</f>
        <v>7500000</v>
      </c>
    </row>
    <row r="58" spans="1:27" ht="12.75">
      <c r="A58" s="311" t="s">
        <v>212</v>
      </c>
      <c r="B58" s="136"/>
      <c r="C58" s="62"/>
      <c r="D58" s="156"/>
      <c r="E58" s="60">
        <v>5642074</v>
      </c>
      <c r="F58" s="60">
        <v>5642074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>
        <v>708567</v>
      </c>
      <c r="V58" s="60">
        <v>708567</v>
      </c>
      <c r="W58" s="60">
        <v>708567</v>
      </c>
      <c r="X58" s="60">
        <v>5642074</v>
      </c>
      <c r="Y58" s="60">
        <v>-4933507</v>
      </c>
      <c r="Z58" s="140">
        <v>-87.44</v>
      </c>
      <c r="AA58" s="155">
        <v>5642074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37706914</v>
      </c>
      <c r="D61" s="156"/>
      <c r="E61" s="60">
        <v>3333501</v>
      </c>
      <c r="F61" s="60">
        <v>3333026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>
        <v>409109</v>
      </c>
      <c r="V61" s="60">
        <v>409109</v>
      </c>
      <c r="W61" s="60">
        <v>409109</v>
      </c>
      <c r="X61" s="60">
        <v>3333026</v>
      </c>
      <c r="Y61" s="60">
        <v>-2923917</v>
      </c>
      <c r="Z61" s="140">
        <v>-87.73</v>
      </c>
      <c r="AA61" s="155">
        <v>3333026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>
        <v>16475101</v>
      </c>
      <c r="E67" s="60"/>
      <c r="F67" s="60">
        <v>16475100</v>
      </c>
      <c r="G67" s="60"/>
      <c r="H67" s="60"/>
      <c r="I67" s="60"/>
      <c r="J67" s="60"/>
      <c r="K67" s="60"/>
      <c r="L67" s="60"/>
      <c r="M67" s="60"/>
      <c r="N67" s="60"/>
      <c r="O67" s="60"/>
      <c r="P67" s="60">
        <v>2055672</v>
      </c>
      <c r="Q67" s="60">
        <v>1161857</v>
      </c>
      <c r="R67" s="60">
        <v>3217529</v>
      </c>
      <c r="S67" s="60">
        <v>3642197</v>
      </c>
      <c r="T67" s="60">
        <v>3432964</v>
      </c>
      <c r="U67" s="60">
        <v>3783531</v>
      </c>
      <c r="V67" s="60">
        <v>10858692</v>
      </c>
      <c r="W67" s="60">
        <v>14076221</v>
      </c>
      <c r="X67" s="60">
        <v>16475100</v>
      </c>
      <c r="Y67" s="60">
        <v>-2398879</v>
      </c>
      <c r="Z67" s="140">
        <v>-14.56</v>
      </c>
      <c r="AA67" s="155"/>
    </row>
    <row r="68" spans="1:27" ht="12.75">
      <c r="A68" s="311" t="s">
        <v>43</v>
      </c>
      <c r="B68" s="316"/>
      <c r="C68" s="62">
        <v>40050248</v>
      </c>
      <c r="D68" s="156"/>
      <c r="E68" s="60"/>
      <c r="F68" s="60"/>
      <c r="G68" s="60"/>
      <c r="H68" s="60">
        <v>20000</v>
      </c>
      <c r="I68" s="60">
        <v>3566753</v>
      </c>
      <c r="J68" s="60">
        <v>3586753</v>
      </c>
      <c r="K68" s="60">
        <v>4368104</v>
      </c>
      <c r="L68" s="60">
        <v>297299</v>
      </c>
      <c r="M68" s="60">
        <v>2987823</v>
      </c>
      <c r="N68" s="60">
        <v>7653226</v>
      </c>
      <c r="O68" s="60">
        <v>1231766</v>
      </c>
      <c r="P68" s="60"/>
      <c r="Q68" s="60"/>
      <c r="R68" s="60">
        <v>1231766</v>
      </c>
      <c r="S68" s="60"/>
      <c r="T68" s="60"/>
      <c r="U68" s="60"/>
      <c r="V68" s="60"/>
      <c r="W68" s="60">
        <v>12471745</v>
      </c>
      <c r="X68" s="60"/>
      <c r="Y68" s="60">
        <v>12471745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40050248</v>
      </c>
      <c r="D69" s="218">
        <f t="shared" si="12"/>
        <v>16475101</v>
      </c>
      <c r="E69" s="220">
        <f t="shared" si="12"/>
        <v>0</v>
      </c>
      <c r="F69" s="220">
        <f t="shared" si="12"/>
        <v>16475100</v>
      </c>
      <c r="G69" s="220">
        <f t="shared" si="12"/>
        <v>0</v>
      </c>
      <c r="H69" s="220">
        <f t="shared" si="12"/>
        <v>20000</v>
      </c>
      <c r="I69" s="220">
        <f t="shared" si="12"/>
        <v>3566753</v>
      </c>
      <c r="J69" s="220">
        <f t="shared" si="12"/>
        <v>3586753</v>
      </c>
      <c r="K69" s="220">
        <f t="shared" si="12"/>
        <v>4368104</v>
      </c>
      <c r="L69" s="220">
        <f t="shared" si="12"/>
        <v>297299</v>
      </c>
      <c r="M69" s="220">
        <f t="shared" si="12"/>
        <v>2987823</v>
      </c>
      <c r="N69" s="220">
        <f t="shared" si="12"/>
        <v>7653226</v>
      </c>
      <c r="O69" s="220">
        <f t="shared" si="12"/>
        <v>1231766</v>
      </c>
      <c r="P69" s="220">
        <f t="shared" si="12"/>
        <v>2055672</v>
      </c>
      <c r="Q69" s="220">
        <f t="shared" si="12"/>
        <v>1161857</v>
      </c>
      <c r="R69" s="220">
        <f t="shared" si="12"/>
        <v>4449295</v>
      </c>
      <c r="S69" s="220">
        <f t="shared" si="12"/>
        <v>3642197</v>
      </c>
      <c r="T69" s="220">
        <f t="shared" si="12"/>
        <v>3432964</v>
      </c>
      <c r="U69" s="220">
        <f t="shared" si="12"/>
        <v>3783531</v>
      </c>
      <c r="V69" s="220">
        <f t="shared" si="12"/>
        <v>10858692</v>
      </c>
      <c r="W69" s="220">
        <f t="shared" si="12"/>
        <v>26547966</v>
      </c>
      <c r="X69" s="220">
        <f t="shared" si="12"/>
        <v>16475100</v>
      </c>
      <c r="Y69" s="220">
        <f t="shared" si="12"/>
        <v>10072866</v>
      </c>
      <c r="Z69" s="221">
        <f>+IF(X69&lt;&gt;0,+(Y69/X69)*100,0)</f>
        <v>61.13993845257389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44803378</v>
      </c>
      <c r="D5" s="357">
        <f t="shared" si="0"/>
        <v>0</v>
      </c>
      <c r="E5" s="356">
        <f t="shared" si="0"/>
        <v>5027450</v>
      </c>
      <c r="F5" s="358">
        <f t="shared" si="0"/>
        <v>5354226</v>
      </c>
      <c r="G5" s="358">
        <f t="shared" si="0"/>
        <v>0</v>
      </c>
      <c r="H5" s="356">
        <f t="shared" si="0"/>
        <v>847222</v>
      </c>
      <c r="I5" s="356">
        <f t="shared" si="0"/>
        <v>7227252</v>
      </c>
      <c r="J5" s="358">
        <f t="shared" si="0"/>
        <v>8074474</v>
      </c>
      <c r="K5" s="358">
        <f t="shared" si="0"/>
        <v>1138299</v>
      </c>
      <c r="L5" s="356">
        <f t="shared" si="0"/>
        <v>2491679</v>
      </c>
      <c r="M5" s="356">
        <f t="shared" si="0"/>
        <v>2604911</v>
      </c>
      <c r="N5" s="358">
        <f t="shared" si="0"/>
        <v>6234889</v>
      </c>
      <c r="O5" s="358">
        <f t="shared" si="0"/>
        <v>838542</v>
      </c>
      <c r="P5" s="356">
        <f t="shared" si="0"/>
        <v>277298</v>
      </c>
      <c r="Q5" s="356">
        <f t="shared" si="0"/>
        <v>2397801</v>
      </c>
      <c r="R5" s="358">
        <f t="shared" si="0"/>
        <v>3513641</v>
      </c>
      <c r="S5" s="358">
        <f t="shared" si="0"/>
        <v>724152</v>
      </c>
      <c r="T5" s="356">
        <f t="shared" si="0"/>
        <v>0</v>
      </c>
      <c r="U5" s="356">
        <f t="shared" si="0"/>
        <v>9786236</v>
      </c>
      <c r="V5" s="358">
        <f t="shared" si="0"/>
        <v>10510388</v>
      </c>
      <c r="W5" s="358">
        <f t="shared" si="0"/>
        <v>28333392</v>
      </c>
      <c r="X5" s="356">
        <f t="shared" si="0"/>
        <v>5354226</v>
      </c>
      <c r="Y5" s="358">
        <f t="shared" si="0"/>
        <v>22979166</v>
      </c>
      <c r="Z5" s="359">
        <f>+IF(X5&lt;&gt;0,+(Y5/X5)*100,0)</f>
        <v>429.1781108978216</v>
      </c>
      <c r="AA5" s="360">
        <f>+AA6+AA8+AA11+AA13+AA15</f>
        <v>5354226</v>
      </c>
    </row>
    <row r="6" spans="1:27" ht="12.75">
      <c r="A6" s="361" t="s">
        <v>206</v>
      </c>
      <c r="B6" s="142"/>
      <c r="C6" s="60">
        <f>+C7</f>
        <v>44803378</v>
      </c>
      <c r="D6" s="340">
        <f aca="true" t="shared" si="1" ref="D6:AA6">+D7</f>
        <v>0</v>
      </c>
      <c r="E6" s="60">
        <f t="shared" si="1"/>
        <v>4747450</v>
      </c>
      <c r="F6" s="59">
        <f t="shared" si="1"/>
        <v>5354226</v>
      </c>
      <c r="G6" s="59">
        <f t="shared" si="1"/>
        <v>0</v>
      </c>
      <c r="H6" s="60">
        <f t="shared" si="1"/>
        <v>847222</v>
      </c>
      <c r="I6" s="60">
        <f t="shared" si="1"/>
        <v>7227252</v>
      </c>
      <c r="J6" s="59">
        <f t="shared" si="1"/>
        <v>8074474</v>
      </c>
      <c r="K6" s="59">
        <f t="shared" si="1"/>
        <v>1096975</v>
      </c>
      <c r="L6" s="60">
        <f t="shared" si="1"/>
        <v>2491679</v>
      </c>
      <c r="M6" s="60">
        <f t="shared" si="1"/>
        <v>2604911</v>
      </c>
      <c r="N6" s="59">
        <f t="shared" si="1"/>
        <v>6193565</v>
      </c>
      <c r="O6" s="59">
        <f t="shared" si="1"/>
        <v>838542</v>
      </c>
      <c r="P6" s="60">
        <f t="shared" si="1"/>
        <v>277298</v>
      </c>
      <c r="Q6" s="60">
        <f t="shared" si="1"/>
        <v>2397801</v>
      </c>
      <c r="R6" s="59">
        <f t="shared" si="1"/>
        <v>3513641</v>
      </c>
      <c r="S6" s="59">
        <f t="shared" si="1"/>
        <v>724152</v>
      </c>
      <c r="T6" s="60">
        <f t="shared" si="1"/>
        <v>0</v>
      </c>
      <c r="U6" s="60">
        <f t="shared" si="1"/>
        <v>9590236</v>
      </c>
      <c r="V6" s="59">
        <f t="shared" si="1"/>
        <v>10314388</v>
      </c>
      <c r="W6" s="59">
        <f t="shared" si="1"/>
        <v>28096068</v>
      </c>
      <c r="X6" s="60">
        <f t="shared" si="1"/>
        <v>5354226</v>
      </c>
      <c r="Y6" s="59">
        <f t="shared" si="1"/>
        <v>22741842</v>
      </c>
      <c r="Z6" s="61">
        <f>+IF(X6&lt;&gt;0,+(Y6/X6)*100,0)</f>
        <v>424.7456495112459</v>
      </c>
      <c r="AA6" s="62">
        <f t="shared" si="1"/>
        <v>5354226</v>
      </c>
    </row>
    <row r="7" spans="1:27" ht="12.75">
      <c r="A7" s="291" t="s">
        <v>230</v>
      </c>
      <c r="B7" s="142"/>
      <c r="C7" s="60">
        <v>44803378</v>
      </c>
      <c r="D7" s="340"/>
      <c r="E7" s="60">
        <v>4747450</v>
      </c>
      <c r="F7" s="59">
        <v>5354226</v>
      </c>
      <c r="G7" s="59"/>
      <c r="H7" s="60">
        <v>847222</v>
      </c>
      <c r="I7" s="60">
        <v>7227252</v>
      </c>
      <c r="J7" s="59">
        <v>8074474</v>
      </c>
      <c r="K7" s="59">
        <v>1096975</v>
      </c>
      <c r="L7" s="60">
        <v>2491679</v>
      </c>
      <c r="M7" s="60">
        <v>2604911</v>
      </c>
      <c r="N7" s="59">
        <v>6193565</v>
      </c>
      <c r="O7" s="59">
        <v>838542</v>
      </c>
      <c r="P7" s="60">
        <v>277298</v>
      </c>
      <c r="Q7" s="60">
        <v>2397801</v>
      </c>
      <c r="R7" s="59">
        <v>3513641</v>
      </c>
      <c r="S7" s="59">
        <v>724152</v>
      </c>
      <c r="T7" s="60"/>
      <c r="U7" s="60">
        <v>9590236</v>
      </c>
      <c r="V7" s="59">
        <v>10314388</v>
      </c>
      <c r="W7" s="59">
        <v>28096068</v>
      </c>
      <c r="X7" s="60">
        <v>5354226</v>
      </c>
      <c r="Y7" s="59">
        <v>22741842</v>
      </c>
      <c r="Z7" s="61">
        <v>424.75</v>
      </c>
      <c r="AA7" s="62">
        <v>5354226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250000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41324</v>
      </c>
      <c r="L15" s="60">
        <f t="shared" si="5"/>
        <v>0</v>
      </c>
      <c r="M15" s="60">
        <f t="shared" si="5"/>
        <v>0</v>
      </c>
      <c r="N15" s="59">
        <f t="shared" si="5"/>
        <v>41324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196000</v>
      </c>
      <c r="V15" s="59">
        <f t="shared" si="5"/>
        <v>196000</v>
      </c>
      <c r="W15" s="59">
        <f t="shared" si="5"/>
        <v>237324</v>
      </c>
      <c r="X15" s="60">
        <f t="shared" si="5"/>
        <v>0</v>
      </c>
      <c r="Y15" s="59">
        <f t="shared" si="5"/>
        <v>237324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>
        <v>30000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41324</v>
      </c>
      <c r="L20" s="60"/>
      <c r="M20" s="60"/>
      <c r="N20" s="59">
        <v>41324</v>
      </c>
      <c r="O20" s="59"/>
      <c r="P20" s="60"/>
      <c r="Q20" s="60"/>
      <c r="R20" s="59"/>
      <c r="S20" s="59"/>
      <c r="T20" s="60"/>
      <c r="U20" s="60">
        <v>196000</v>
      </c>
      <c r="V20" s="59">
        <v>196000</v>
      </c>
      <c r="W20" s="59">
        <v>237324</v>
      </c>
      <c r="X20" s="60"/>
      <c r="Y20" s="59">
        <v>237324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6779621</v>
      </c>
      <c r="D22" s="344">
        <f t="shared" si="6"/>
        <v>0</v>
      </c>
      <c r="E22" s="343">
        <f t="shared" si="6"/>
        <v>819000</v>
      </c>
      <c r="F22" s="345">
        <f t="shared" si="6"/>
        <v>11236550</v>
      </c>
      <c r="G22" s="345">
        <f t="shared" si="6"/>
        <v>0</v>
      </c>
      <c r="H22" s="343">
        <f t="shared" si="6"/>
        <v>0</v>
      </c>
      <c r="I22" s="343">
        <f t="shared" si="6"/>
        <v>513778</v>
      </c>
      <c r="J22" s="345">
        <f t="shared" si="6"/>
        <v>513778</v>
      </c>
      <c r="K22" s="345">
        <f t="shared" si="6"/>
        <v>335612</v>
      </c>
      <c r="L22" s="343">
        <f t="shared" si="6"/>
        <v>177352</v>
      </c>
      <c r="M22" s="343">
        <f t="shared" si="6"/>
        <v>1406310</v>
      </c>
      <c r="N22" s="345">
        <f t="shared" si="6"/>
        <v>1919274</v>
      </c>
      <c r="O22" s="345">
        <f t="shared" si="6"/>
        <v>290259</v>
      </c>
      <c r="P22" s="343">
        <f t="shared" si="6"/>
        <v>21510</v>
      </c>
      <c r="Q22" s="343">
        <f t="shared" si="6"/>
        <v>244900</v>
      </c>
      <c r="R22" s="345">
        <f t="shared" si="6"/>
        <v>556669</v>
      </c>
      <c r="S22" s="345">
        <f t="shared" si="6"/>
        <v>0</v>
      </c>
      <c r="T22" s="343">
        <f t="shared" si="6"/>
        <v>0</v>
      </c>
      <c r="U22" s="343">
        <f t="shared" si="6"/>
        <v>1256278</v>
      </c>
      <c r="V22" s="345">
        <f t="shared" si="6"/>
        <v>1256278</v>
      </c>
      <c r="W22" s="345">
        <f t="shared" si="6"/>
        <v>4245999</v>
      </c>
      <c r="X22" s="343">
        <f t="shared" si="6"/>
        <v>11236550</v>
      </c>
      <c r="Y22" s="345">
        <f t="shared" si="6"/>
        <v>-6990551</v>
      </c>
      <c r="Z22" s="336">
        <f>+IF(X22&lt;&gt;0,+(Y22/X22)*100,0)</f>
        <v>-62.21260974231414</v>
      </c>
      <c r="AA22" s="350">
        <f>SUM(AA23:AA32)</f>
        <v>11236550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1081985</v>
      </c>
      <c r="V23" s="59">
        <v>1081985</v>
      </c>
      <c r="W23" s="59">
        <v>1081985</v>
      </c>
      <c r="X23" s="60"/>
      <c r="Y23" s="59">
        <v>1081985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133000</v>
      </c>
      <c r="F24" s="59"/>
      <c r="G24" s="59"/>
      <c r="H24" s="60"/>
      <c r="I24" s="60">
        <v>398259</v>
      </c>
      <c r="J24" s="59">
        <v>398259</v>
      </c>
      <c r="K24" s="59">
        <v>298391</v>
      </c>
      <c r="L24" s="60">
        <v>15000</v>
      </c>
      <c r="M24" s="60"/>
      <c r="N24" s="59">
        <v>313391</v>
      </c>
      <c r="O24" s="59">
        <v>290259</v>
      </c>
      <c r="P24" s="60"/>
      <c r="Q24" s="60">
        <v>24300</v>
      </c>
      <c r="R24" s="59">
        <v>314559</v>
      </c>
      <c r="S24" s="59"/>
      <c r="T24" s="60"/>
      <c r="U24" s="60"/>
      <c r="V24" s="59"/>
      <c r="W24" s="59">
        <v>1026209</v>
      </c>
      <c r="X24" s="60"/>
      <c r="Y24" s="59">
        <v>1026209</v>
      </c>
      <c r="Z24" s="61"/>
      <c r="AA24" s="62"/>
    </row>
    <row r="25" spans="1:27" ht="12.75">
      <c r="A25" s="361" t="s">
        <v>240</v>
      </c>
      <c r="B25" s="142"/>
      <c r="C25" s="60">
        <v>6779621</v>
      </c>
      <c r="D25" s="340"/>
      <c r="E25" s="60">
        <v>50000</v>
      </c>
      <c r="F25" s="59"/>
      <c r="G25" s="59"/>
      <c r="H25" s="60"/>
      <c r="I25" s="60">
        <v>90997</v>
      </c>
      <c r="J25" s="59">
        <v>90997</v>
      </c>
      <c r="K25" s="59">
        <v>21284</v>
      </c>
      <c r="L25" s="60">
        <v>10650</v>
      </c>
      <c r="M25" s="60">
        <v>1317891</v>
      </c>
      <c r="N25" s="59">
        <v>1349825</v>
      </c>
      <c r="O25" s="59"/>
      <c r="P25" s="60">
        <v>21510</v>
      </c>
      <c r="Q25" s="60">
        <v>220600</v>
      </c>
      <c r="R25" s="59">
        <v>242110</v>
      </c>
      <c r="S25" s="59"/>
      <c r="T25" s="60"/>
      <c r="U25" s="60">
        <v>95165</v>
      </c>
      <c r="V25" s="59">
        <v>95165</v>
      </c>
      <c r="W25" s="59">
        <v>1778097</v>
      </c>
      <c r="X25" s="60"/>
      <c r="Y25" s="59">
        <v>1778097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>
        <v>2175500</v>
      </c>
      <c r="G26" s="364"/>
      <c r="H26" s="362"/>
      <c r="I26" s="362">
        <v>24522</v>
      </c>
      <c r="J26" s="364">
        <v>24522</v>
      </c>
      <c r="K26" s="364">
        <v>15937</v>
      </c>
      <c r="L26" s="362">
        <v>55491</v>
      </c>
      <c r="M26" s="362">
        <v>20427</v>
      </c>
      <c r="N26" s="364">
        <v>91855</v>
      </c>
      <c r="O26" s="364"/>
      <c r="P26" s="362"/>
      <c r="Q26" s="362"/>
      <c r="R26" s="364"/>
      <c r="S26" s="364"/>
      <c r="T26" s="362"/>
      <c r="U26" s="362"/>
      <c r="V26" s="364"/>
      <c r="W26" s="364">
        <v>116377</v>
      </c>
      <c r="X26" s="362">
        <v>2175500</v>
      </c>
      <c r="Y26" s="364">
        <v>-2059123</v>
      </c>
      <c r="Z26" s="365">
        <v>-94.65</v>
      </c>
      <c r="AA26" s="366">
        <v>2175500</v>
      </c>
    </row>
    <row r="27" spans="1:27" ht="12.75">
      <c r="A27" s="361" t="s">
        <v>242</v>
      </c>
      <c r="B27" s="147"/>
      <c r="C27" s="60"/>
      <c r="D27" s="340"/>
      <c r="E27" s="60">
        <v>36000</v>
      </c>
      <c r="F27" s="59">
        <v>5698500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5698500</v>
      </c>
      <c r="Y27" s="59">
        <v>-5698500</v>
      </c>
      <c r="Z27" s="61">
        <v>-100</v>
      </c>
      <c r="AA27" s="62">
        <v>5698500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79128</v>
      </c>
      <c r="V28" s="342">
        <v>79128</v>
      </c>
      <c r="W28" s="342">
        <v>79128</v>
      </c>
      <c r="X28" s="275"/>
      <c r="Y28" s="342">
        <v>79128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3362550</v>
      </c>
      <c r="G32" s="59"/>
      <c r="H32" s="60"/>
      <c r="I32" s="60"/>
      <c r="J32" s="59"/>
      <c r="K32" s="59"/>
      <c r="L32" s="60">
        <v>96211</v>
      </c>
      <c r="M32" s="60">
        <v>67992</v>
      </c>
      <c r="N32" s="59">
        <v>164203</v>
      </c>
      <c r="O32" s="59"/>
      <c r="P32" s="60"/>
      <c r="Q32" s="60"/>
      <c r="R32" s="59"/>
      <c r="S32" s="59"/>
      <c r="T32" s="60"/>
      <c r="U32" s="60"/>
      <c r="V32" s="59"/>
      <c r="W32" s="59">
        <v>164203</v>
      </c>
      <c r="X32" s="60">
        <v>3362550</v>
      </c>
      <c r="Y32" s="59">
        <v>-3198347</v>
      </c>
      <c r="Z32" s="61">
        <v>-95.12</v>
      </c>
      <c r="AA32" s="62">
        <v>3362550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4199566</v>
      </c>
      <c r="D40" s="344">
        <f t="shared" si="9"/>
        <v>0</v>
      </c>
      <c r="E40" s="343">
        <f t="shared" si="9"/>
        <v>9920100</v>
      </c>
      <c r="F40" s="345">
        <f t="shared" si="9"/>
        <v>3280290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80865</v>
      </c>
      <c r="Q40" s="343">
        <f t="shared" si="9"/>
        <v>195919</v>
      </c>
      <c r="R40" s="345">
        <f t="shared" si="9"/>
        <v>276784</v>
      </c>
      <c r="S40" s="345">
        <f t="shared" si="9"/>
        <v>75492</v>
      </c>
      <c r="T40" s="343">
        <f t="shared" si="9"/>
        <v>4453237</v>
      </c>
      <c r="U40" s="343">
        <f t="shared" si="9"/>
        <v>1837593</v>
      </c>
      <c r="V40" s="345">
        <f t="shared" si="9"/>
        <v>6366322</v>
      </c>
      <c r="W40" s="345">
        <f t="shared" si="9"/>
        <v>6643106</v>
      </c>
      <c r="X40" s="343">
        <f t="shared" si="9"/>
        <v>3280290</v>
      </c>
      <c r="Y40" s="345">
        <f t="shared" si="9"/>
        <v>3362816</v>
      </c>
      <c r="Z40" s="336">
        <f>+IF(X40&lt;&gt;0,+(Y40/X40)*100,0)</f>
        <v>102.51581415057815</v>
      </c>
      <c r="AA40" s="350">
        <f>SUM(AA41:AA49)</f>
        <v>3280290</v>
      </c>
    </row>
    <row r="41" spans="1:27" ht="12.75">
      <c r="A41" s="361" t="s">
        <v>249</v>
      </c>
      <c r="B41" s="142"/>
      <c r="C41" s="362">
        <v>1526725</v>
      </c>
      <c r="D41" s="363"/>
      <c r="E41" s="362">
        <v>3903400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195919</v>
      </c>
      <c r="R41" s="364">
        <v>195919</v>
      </c>
      <c r="S41" s="364"/>
      <c r="T41" s="362"/>
      <c r="U41" s="362">
        <v>876793</v>
      </c>
      <c r="V41" s="364">
        <v>876793</v>
      </c>
      <c r="W41" s="364">
        <v>1072712</v>
      </c>
      <c r="X41" s="362"/>
      <c r="Y41" s="364">
        <v>1072712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95217</v>
      </c>
      <c r="D43" s="369"/>
      <c r="E43" s="305">
        <v>3729750</v>
      </c>
      <c r="F43" s="370">
        <v>2600790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3729052</v>
      </c>
      <c r="U43" s="305">
        <v>36096</v>
      </c>
      <c r="V43" s="370">
        <v>3765148</v>
      </c>
      <c r="W43" s="370">
        <v>3765148</v>
      </c>
      <c r="X43" s="305">
        <v>2600790</v>
      </c>
      <c r="Y43" s="370">
        <v>1164358</v>
      </c>
      <c r="Z43" s="371">
        <v>44.77</v>
      </c>
      <c r="AA43" s="303">
        <v>2600790</v>
      </c>
    </row>
    <row r="44" spans="1:27" ht="12.75">
      <c r="A44" s="361" t="s">
        <v>252</v>
      </c>
      <c r="B44" s="136"/>
      <c r="C44" s="60">
        <v>2577624</v>
      </c>
      <c r="D44" s="368"/>
      <c r="E44" s="54">
        <v>1221450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75492</v>
      </c>
      <c r="T44" s="54">
        <v>126785</v>
      </c>
      <c r="U44" s="54">
        <v>567036</v>
      </c>
      <c r="V44" s="53">
        <v>769313</v>
      </c>
      <c r="W44" s="53">
        <v>769313</v>
      </c>
      <c r="X44" s="54"/>
      <c r="Y44" s="53">
        <v>769313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>
        <v>18000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770000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277500</v>
      </c>
      <c r="F49" s="53">
        <v>679500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80865</v>
      </c>
      <c r="Q49" s="54"/>
      <c r="R49" s="53">
        <v>80865</v>
      </c>
      <c r="S49" s="53"/>
      <c r="T49" s="54">
        <v>597400</v>
      </c>
      <c r="U49" s="54">
        <v>357668</v>
      </c>
      <c r="V49" s="53">
        <v>955068</v>
      </c>
      <c r="W49" s="53">
        <v>1035933</v>
      </c>
      <c r="X49" s="54">
        <v>679500</v>
      </c>
      <c r="Y49" s="53">
        <v>356433</v>
      </c>
      <c r="Z49" s="94">
        <v>52.46</v>
      </c>
      <c r="AA49" s="95">
        <v>679500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862179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104590</v>
      </c>
      <c r="T57" s="343">
        <f t="shared" si="13"/>
        <v>0</v>
      </c>
      <c r="U57" s="343">
        <f t="shared" si="13"/>
        <v>0</v>
      </c>
      <c r="V57" s="345">
        <f t="shared" si="13"/>
        <v>104590</v>
      </c>
      <c r="W57" s="345">
        <f t="shared" si="13"/>
        <v>104590</v>
      </c>
      <c r="X57" s="343">
        <f t="shared" si="13"/>
        <v>0</v>
      </c>
      <c r="Y57" s="345">
        <f t="shared" si="13"/>
        <v>104590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862179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>
        <v>104590</v>
      </c>
      <c r="T58" s="60"/>
      <c r="U58" s="60"/>
      <c r="V58" s="59">
        <v>104590</v>
      </c>
      <c r="W58" s="59">
        <v>104590</v>
      </c>
      <c r="X58" s="60"/>
      <c r="Y58" s="59">
        <v>104590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56644744</v>
      </c>
      <c r="D60" s="346">
        <f t="shared" si="14"/>
        <v>0</v>
      </c>
      <c r="E60" s="219">
        <f t="shared" si="14"/>
        <v>15766550</v>
      </c>
      <c r="F60" s="264">
        <f t="shared" si="14"/>
        <v>19871066</v>
      </c>
      <c r="G60" s="264">
        <f t="shared" si="14"/>
        <v>0</v>
      </c>
      <c r="H60" s="219">
        <f t="shared" si="14"/>
        <v>847222</v>
      </c>
      <c r="I60" s="219">
        <f t="shared" si="14"/>
        <v>7741030</v>
      </c>
      <c r="J60" s="264">
        <f t="shared" si="14"/>
        <v>8588252</v>
      </c>
      <c r="K60" s="264">
        <f t="shared" si="14"/>
        <v>1473911</v>
      </c>
      <c r="L60" s="219">
        <f t="shared" si="14"/>
        <v>2669031</v>
      </c>
      <c r="M60" s="219">
        <f t="shared" si="14"/>
        <v>4011221</v>
      </c>
      <c r="N60" s="264">
        <f t="shared" si="14"/>
        <v>8154163</v>
      </c>
      <c r="O60" s="264">
        <f t="shared" si="14"/>
        <v>1128801</v>
      </c>
      <c r="P60" s="219">
        <f t="shared" si="14"/>
        <v>379673</v>
      </c>
      <c r="Q60" s="219">
        <f t="shared" si="14"/>
        <v>2838620</v>
      </c>
      <c r="R60" s="264">
        <f t="shared" si="14"/>
        <v>4347094</v>
      </c>
      <c r="S60" s="264">
        <f t="shared" si="14"/>
        <v>904234</v>
      </c>
      <c r="T60" s="219">
        <f t="shared" si="14"/>
        <v>4453237</v>
      </c>
      <c r="U60" s="219">
        <f t="shared" si="14"/>
        <v>12880107</v>
      </c>
      <c r="V60" s="264">
        <f t="shared" si="14"/>
        <v>18237578</v>
      </c>
      <c r="W60" s="264">
        <f t="shared" si="14"/>
        <v>39327087</v>
      </c>
      <c r="X60" s="219">
        <f t="shared" si="14"/>
        <v>19871066</v>
      </c>
      <c r="Y60" s="264">
        <f t="shared" si="14"/>
        <v>19456021</v>
      </c>
      <c r="Z60" s="337">
        <f>+IF(X60&lt;&gt;0,+(Y60/X60)*100,0)</f>
        <v>97.91130984115296</v>
      </c>
      <c r="AA60" s="232">
        <f>+AA57+AA54+AA51+AA40+AA37+AA34+AA22+AA5</f>
        <v>19871066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15271000</v>
      </c>
      <c r="F5" s="358">
        <f t="shared" si="0"/>
        <v>34718000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34718000</v>
      </c>
      <c r="Y5" s="358">
        <f t="shared" si="0"/>
        <v>-34718000</v>
      </c>
      <c r="Z5" s="359">
        <f>+IF(X5&lt;&gt;0,+(Y5/X5)*100,0)</f>
        <v>-100</v>
      </c>
      <c r="AA5" s="360">
        <f>+AA6+AA8+AA11+AA13+AA15</f>
        <v>34718000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15271000</v>
      </c>
      <c r="F6" s="59">
        <f t="shared" si="1"/>
        <v>34718000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34718000</v>
      </c>
      <c r="Y6" s="59">
        <f t="shared" si="1"/>
        <v>-34718000</v>
      </c>
      <c r="Z6" s="61">
        <f>+IF(X6&lt;&gt;0,+(Y6/X6)*100,0)</f>
        <v>-100</v>
      </c>
      <c r="AA6" s="62">
        <f t="shared" si="1"/>
        <v>34718000</v>
      </c>
    </row>
    <row r="7" spans="1:27" ht="12.75">
      <c r="A7" s="291" t="s">
        <v>230</v>
      </c>
      <c r="B7" s="142"/>
      <c r="C7" s="60"/>
      <c r="D7" s="340"/>
      <c r="E7" s="60">
        <v>15271000</v>
      </c>
      <c r="F7" s="59">
        <v>34718000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34718000</v>
      </c>
      <c r="Y7" s="59">
        <v>-34718000</v>
      </c>
      <c r="Z7" s="61">
        <v>-100</v>
      </c>
      <c r="AA7" s="62">
        <v>34718000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>
        <v>30000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-30000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-30000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19550000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8300000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11250000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-103000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-153000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34718000</v>
      </c>
      <c r="F60" s="264">
        <f t="shared" si="14"/>
        <v>34718000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34718000</v>
      </c>
      <c r="Y60" s="264">
        <f t="shared" si="14"/>
        <v>-34718000</v>
      </c>
      <c r="Z60" s="337">
        <f>+IF(X60&lt;&gt;0,+(Y60/X60)*100,0)</f>
        <v>-100</v>
      </c>
      <c r="AA60" s="232">
        <f>+AA57+AA54+AA51+AA40+AA37+AA34+AA22+AA5</f>
        <v>34718000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2019-08-08T12:34:04Z</dcterms:created>
  <dcterms:modified xsi:type="dcterms:W3CDTF">2019-08-08T12:34:08Z</dcterms:modified>
  <cp:category/>
  <cp:version/>
  <cp:contentType/>
  <cp:contentStatus/>
</cp:coreProperties>
</file>