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<sst xmlns="http://schemas.openxmlformats.org/spreadsheetml/2006/main" count="859" uniqueCount="304">
  <si>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Kwazulu-Natal: Ulundi(KZN266) - Table C1 Schedule Quarterly Budget Statement Summary for 4th Quarter ended 30 June 2019 (Figures Finalised as at 2019/07/31)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</si>
  <si>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</si>
  <si>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</si>
  <si>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</si>
  <si>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</si>
  <si>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</si>
  <si>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</si>
  <si>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</si>
  <si>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</si>
  <si>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</si>
  <si>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</si>
  <si>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</si>
  <si>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</si>
  <si>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</si>
  <si>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</si>
  <si>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</si>
  <si>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</si>
  <si>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</si>
  <si>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</si>
  <si>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</si>
  <si>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</si>
  <si>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</si>
  <si>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</si>
  <si>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</si>
  <si>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</si>
  <si>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</si>
  <si>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</si>
  <si>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</si>
  <si>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</si>
  <si>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</si>
  <si>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</si>
  <si>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</si>
  <si>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</si>
  <si>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</si>
  <si>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</si>
  <si>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</si>
  <si>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</si>
  <si>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</si>
  <si>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</si>
  <si>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</si>
  <si>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</si>
  <si>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</si>
  <si>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</si>
  <si>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</si>
  <si>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</si>
  <si>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</si>
  <si>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</si>
  <si>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</si>
  <si>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</si>
  <si>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</si>
  <si>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</si>
  <si>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</si>
  <si>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</si>
  <si>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</si>
  <si>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</si>
  <si>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</si>
  <si>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</si>
  <si>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</si>
  <si>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</si>
  <si>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</si>
  <si>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</si>
  <si>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</si>
  <si>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</si>
  <si>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</si>
  <si>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</si>
  <si>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</si>
  <si>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</si>
  <si>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</si>
  <si>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</si>
  <si>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</si>
  <si>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Ulundi(KZN266) - Table C2 Quarterly Budget Statement - Financial Performance (standard classification) for 4th Quarter ended 30 June 2019 (Figures Finalised as at 2019/07/31)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</si>
  <si>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</si>
  <si>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</si>
  <si>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</si>
  <si>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</si>
  <si>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</si>
  <si>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</si>
  <si>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</si>
  <si>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</si>
  <si>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</si>
  <si>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</si>
  <si>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</si>
  <si>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</si>
  <si>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</si>
  <si>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</si>
  <si>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</si>
  <si>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</si>
  <si>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</si>
  <si>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</si>
  <si>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</si>
  <si>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</si>
  <si>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</si>
  <si>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</si>
  <si>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</si>
  <si>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</si>
  <si>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</si>
  <si>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</si>
  <si>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</si>
  <si>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</si>
  <si>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</si>
  <si>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Ulundi(KZN266) - Table C4 Quarterly Budget Statement - Financial Performance (rev and expend) ( All ) for 4th Quarter ended 30 June 2019 (Figures Finalised as at 2019/07/31)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</si>
  <si>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</si>
  <si>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</si>
  <si>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</si>
  <si>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</si>
  <si>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</si>
  <si>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</si>
  <si>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</si>
  <si>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</si>
  <si>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</si>
  <si>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</si>
  <si>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</si>
  <si>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</si>
  <si>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</si>
  <si>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</si>
  <si>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</si>
  <si>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</si>
  <si>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</si>
  <si>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</si>
  <si>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</si>
  <si>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</si>
  <si>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</si>
  <si>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</si>
  <si>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</si>
  <si>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</si>
  <si>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</si>
  <si>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</si>
  <si>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</si>
  <si>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</si>
  <si>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Ulundi(KZN266) - Table C5 Quarterly Budget Statement - Capital Expenditure by Standard Classification and Funding for 4th Quarter ended 30 June 2019 (Figures Finalised as at 2019/07/31)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</si>
  <si>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</si>
  <si>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</si>
  <si>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</si>
  <si>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</si>
  <si>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</si>
  <si>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</si>
  <si>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</si>
  <si>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</si>
  <si>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</si>
  <si>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</si>
  <si>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Ulundi(KZN266) - Table C6 Quarterly Budget Statement - Financial Position for 4th Quarter ended 30 June 2019 (Figures Finalised as at 2019/07/31)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</si>
  <si>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</si>
  <si>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</si>
  <si>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</si>
  <si>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</si>
  <si>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</si>
  <si>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</si>
  <si>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</si>
  <si>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</si>
  <si>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</si>
  <si>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</si>
  <si>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</si>
  <si>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</si>
  <si>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</si>
  <si>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</si>
  <si>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</si>
  <si>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</si>
  <si>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</si>
  <si>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</si>
  <si>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</si>
  <si>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</si>
  <si>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</si>
  <si>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</si>
  <si>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</si>
  <si>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</si>
  <si>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</si>
  <si>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</si>
  <si>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</si>
  <si>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</si>
  <si>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</si>
  <si>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</si>
  <si>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</si>
  <si>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</si>
  <si>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</si>
  <si>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Ulundi(KZN266) - Table C7 Quarterly Budget Statement - Cash Flows for 4th Quarter ended 30 June 2019 (Figures Finalised as at 2019/07/31)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</si>
  <si>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</si>
  <si>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</si>
  <si>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</si>
  <si>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</si>
  <si>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</si>
  <si>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</si>
  <si>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</si>
  <si>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</si>
  <si>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</si>
  <si>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</si>
  <si>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</si>
  <si>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</si>
  <si>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</si>
  <si>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</si>
  <si>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</si>
  <si>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</si>
  <si>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</si>
  <si>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</si>
  <si>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</si>
  <si>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</si>
  <si>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</si>
  <si>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</si>
  <si>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</si>
  <si>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</si>
  <si>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</si>
  <si>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</si>
  <si>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</si>
  <si>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Ulundi(KZN266) - Table C9 Quarterly Budget Statement - Capital Expenditure by Asset Clas ( All ) for 4th Quarter ended 30 June 2019 (Figures Finalised as at 2019/07/31)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</si>
  <si>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</si>
  <si>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</si>
  <si>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</si>
  <si>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</si>
  <si>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</si>
  <si>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</si>
  <si>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</si>
  <si>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</si>
  <si>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</si>
  <si>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</si>
  <si>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</si>
  <si>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</si>
  <si>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</si>
  <si>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</si>
  <si>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</si>
  <si>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</si>
  <si>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</si>
  <si>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</si>
  <si>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</si>
  <si>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</si>
  <si>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</si>
  <si>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</si>
  <si>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</si>
  <si>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</si>
  <si>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</si>
  <si>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Ulundi(KZN266) - Table SC13a Quarterly Budget Statement - Capital Expenditure on New Assets by Asset Class ( All ) for 4th Quarter ended 30 June 2019 (Figures Finalised as at 2019/07/31)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</si>
  <si>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</si>
  <si>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</si>
  <si>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</si>
  <si>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</si>
  <si>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</si>
  <si>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</si>
  <si>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</si>
  <si>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</si>
  <si>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</si>
  <si>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</si>
  <si>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</si>
  <si>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</si>
  <si>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</si>
  <si>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</si>
  <si>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</si>
  <si>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</si>
  <si>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</si>
  <si>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</si>
  <si>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</si>
  <si>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</si>
  <si>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</si>
  <si>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</si>
  <si>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</si>
  <si>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</si>
  <si>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</si>
  <si>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</si>
  <si>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</si>
  <si>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</si>
  <si>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</si>
  <si>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</si>
  <si>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</si>
  <si>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</si>
  <si>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</si>
  <si>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</si>
  <si>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</si>
  <si>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Ulundi(KZN266) - Table SC13B Quarterly Budget Statement - Capital Expenditure on Renewal of existing assets by Asset Class ( All ) for 4th Quarter ended 30 June 2019 (Figures Finalised as at 2019/07/31)</t>
  </si>
  <si>
    <t>Capital Expenditure on Renewal of Existing Assets by Asset Class/Sub-class</t>
  </si>
  <si>
    <t>Total Capital Expenditure on Renewal of Existing Assets</t>
  </si>
  <si>
    <t>Kwazulu-Natal: Ulundi(KZN266) - Table SC13C Quarterly Budget Statement - Repairs and Maintenance Expenditure by Asset Class ( All ) for 4th Quarter ended 30 June 2019 (Figures Finalised as at 2019/07/31)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</si>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</sst>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63585125</v>
      </c>
      <c r="C5" s="19">
        <v>0</v>
      </c>
      <c r="D5" s="59">
        <v>65117000</v>
      </c>
      <c r="E5" s="60">
        <v>65117000</v>
      </c>
      <c r="F5" s="60">
        <v>35214217</v>
      </c>
      <c r="G5" s="60">
        <v>2321353</v>
      </c>
      <c r="H5" s="60">
        <v>5019191</v>
      </c>
      <c r="I5" s="60">
        <v>42554761</v>
      </c>
      <c r="J5" s="60">
        <v>2298384</v>
      </c>
      <c r="K5" s="60">
        <v>2279579</v>
      </c>
      <c r="L5" s="60">
        <v>2325092</v>
      </c>
      <c r="M5" s="60">
        <v>6903055</v>
      </c>
      <c r="N5" s="60">
        <v>2273134</v>
      </c>
      <c r="O5" s="60">
        <v>2270600</v>
      </c>
      <c r="P5" s="60">
        <v>2270600</v>
      </c>
      <c r="Q5" s="60">
        <v>6814334</v>
      </c>
      <c r="R5" s="60">
        <v>2270600</v>
      </c>
      <c r="S5" s="60">
        <v>2270600</v>
      </c>
      <c r="T5" s="60">
        <v>0</v>
      </c>
      <c r="U5" s="60">
        <v>4541200</v>
      </c>
      <c r="V5" s="60">
        <v>60813350</v>
      </c>
      <c r="W5" s="60">
        <v>65117001</v>
      </c>
      <c r="X5" s="60">
        <v>-4303651</v>
      </c>
      <c r="Y5" s="61">
        <v>-6.61</v>
      </c>
      <c r="Z5" s="62">
        <v>65117000</v>
      </c>
    </row>
    <row r="6" spans="1:26" ht="12.75">
      <c r="A6" s="58" t="s">
        <v>32</v>
      </c>
      <c r="B6" s="19">
        <v>63136885</v>
      </c>
      <c r="C6" s="19">
        <v>0</v>
      </c>
      <c r="D6" s="59">
        <v>77078000</v>
      </c>
      <c r="E6" s="60">
        <v>77208000</v>
      </c>
      <c r="F6" s="60">
        <v>3300508</v>
      </c>
      <c r="G6" s="60">
        <v>6631608</v>
      </c>
      <c r="H6" s="60">
        <v>5672359</v>
      </c>
      <c r="I6" s="60">
        <v>15604475</v>
      </c>
      <c r="J6" s="60">
        <v>5293095</v>
      </c>
      <c r="K6" s="60">
        <v>5366637</v>
      </c>
      <c r="L6" s="60">
        <v>5594114</v>
      </c>
      <c r="M6" s="60">
        <v>16253846</v>
      </c>
      <c r="N6" s="60">
        <v>5162114</v>
      </c>
      <c r="O6" s="60">
        <v>5251401</v>
      </c>
      <c r="P6" s="60">
        <v>5251401</v>
      </c>
      <c r="Q6" s="60">
        <v>15664916</v>
      </c>
      <c r="R6" s="60">
        <v>5251401</v>
      </c>
      <c r="S6" s="60">
        <v>5251401</v>
      </c>
      <c r="T6" s="60">
        <v>0</v>
      </c>
      <c r="U6" s="60">
        <v>10502802</v>
      </c>
      <c r="V6" s="60">
        <v>58026039</v>
      </c>
      <c r="W6" s="60">
        <v>77078004</v>
      </c>
      <c r="X6" s="60">
        <v>-19051965</v>
      </c>
      <c r="Y6" s="61">
        <v>-24.72</v>
      </c>
      <c r="Z6" s="62">
        <v>77208000</v>
      </c>
    </row>
    <row r="7" spans="1:26" ht="12.75">
      <c r="A7" s="58" t="s">
        <v>33</v>
      </c>
      <c r="B7" s="19">
        <v>787257</v>
      </c>
      <c r="C7" s="19">
        <v>0</v>
      </c>
      <c r="D7" s="59">
        <v>1000000</v>
      </c>
      <c r="E7" s="60">
        <v>1600000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999996</v>
      </c>
      <c r="X7" s="60">
        <v>-999996</v>
      </c>
      <c r="Y7" s="61">
        <v>-100</v>
      </c>
      <c r="Z7" s="62">
        <v>1600000</v>
      </c>
    </row>
    <row r="8" spans="1:26" ht="12.75">
      <c r="A8" s="58" t="s">
        <v>34</v>
      </c>
      <c r="B8" s="19">
        <v>132566000</v>
      </c>
      <c r="C8" s="19">
        <v>0</v>
      </c>
      <c r="D8" s="59">
        <v>151514000</v>
      </c>
      <c r="E8" s="60">
        <v>151014000</v>
      </c>
      <c r="F8" s="60">
        <v>59888586</v>
      </c>
      <c r="G8" s="60">
        <v>-8560</v>
      </c>
      <c r="H8" s="60">
        <v>0</v>
      </c>
      <c r="I8" s="60">
        <v>59880026</v>
      </c>
      <c r="J8" s="60">
        <v>0</v>
      </c>
      <c r="K8" s="60">
        <v>0</v>
      </c>
      <c r="L8" s="60">
        <v>47910000</v>
      </c>
      <c r="M8" s="60">
        <v>47910000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107790026</v>
      </c>
      <c r="W8" s="60">
        <v>151514000</v>
      </c>
      <c r="X8" s="60">
        <v>-43723974</v>
      </c>
      <c r="Y8" s="61">
        <v>-28.86</v>
      </c>
      <c r="Z8" s="62">
        <v>151014000</v>
      </c>
    </row>
    <row r="9" spans="1:26" ht="12.75">
      <c r="A9" s="58" t="s">
        <v>35</v>
      </c>
      <c r="B9" s="19">
        <v>49293329</v>
      </c>
      <c r="C9" s="19">
        <v>0</v>
      </c>
      <c r="D9" s="59">
        <v>12492000</v>
      </c>
      <c r="E9" s="60">
        <v>13943000</v>
      </c>
      <c r="F9" s="60">
        <v>372349</v>
      </c>
      <c r="G9" s="60">
        <v>840003</v>
      </c>
      <c r="H9" s="60">
        <v>876093</v>
      </c>
      <c r="I9" s="60">
        <v>2088445</v>
      </c>
      <c r="J9" s="60">
        <v>557980</v>
      </c>
      <c r="K9" s="60">
        <v>987728</v>
      </c>
      <c r="L9" s="60">
        <v>584921</v>
      </c>
      <c r="M9" s="60">
        <v>2130629</v>
      </c>
      <c r="N9" s="60">
        <v>1177270</v>
      </c>
      <c r="O9" s="60">
        <v>2061237</v>
      </c>
      <c r="P9" s="60">
        <v>2061237</v>
      </c>
      <c r="Q9" s="60">
        <v>5299744</v>
      </c>
      <c r="R9" s="60">
        <v>2061237</v>
      </c>
      <c r="S9" s="60">
        <v>2061237</v>
      </c>
      <c r="T9" s="60">
        <v>0</v>
      </c>
      <c r="U9" s="60">
        <v>4122474</v>
      </c>
      <c r="V9" s="60">
        <v>13641292</v>
      </c>
      <c r="W9" s="60">
        <v>12491992</v>
      </c>
      <c r="X9" s="60">
        <v>1149300</v>
      </c>
      <c r="Y9" s="61">
        <v>9.2</v>
      </c>
      <c r="Z9" s="62">
        <v>13943000</v>
      </c>
    </row>
    <row r="10" spans="1:26" ht="22.5">
      <c r="A10" s="63" t="s">
        <v>279</v>
      </c>
      <c r="B10" s="64">
        <f>SUM(B5:B9)</f>
        <v>309368596</v>
      </c>
      <c r="C10" s="64">
        <f>SUM(C5:C9)</f>
        <v>0</v>
      </c>
      <c r="D10" s="65">
        <f aca="true" t="shared" si="0" ref="D10:Z10">SUM(D5:D9)</f>
        <v>307201000</v>
      </c>
      <c r="E10" s="66">
        <f t="shared" si="0"/>
        <v>308882000</v>
      </c>
      <c r="F10" s="66">
        <f t="shared" si="0"/>
        <v>98775660</v>
      </c>
      <c r="G10" s="66">
        <f t="shared" si="0"/>
        <v>9784404</v>
      </c>
      <c r="H10" s="66">
        <f t="shared" si="0"/>
        <v>11567643</v>
      </c>
      <c r="I10" s="66">
        <f t="shared" si="0"/>
        <v>120127707</v>
      </c>
      <c r="J10" s="66">
        <f t="shared" si="0"/>
        <v>8149459</v>
      </c>
      <c r="K10" s="66">
        <f t="shared" si="0"/>
        <v>8633944</v>
      </c>
      <c r="L10" s="66">
        <f t="shared" si="0"/>
        <v>56414127</v>
      </c>
      <c r="M10" s="66">
        <f t="shared" si="0"/>
        <v>73197530</v>
      </c>
      <c r="N10" s="66">
        <f t="shared" si="0"/>
        <v>8612518</v>
      </c>
      <c r="O10" s="66">
        <f t="shared" si="0"/>
        <v>9583238</v>
      </c>
      <c r="P10" s="66">
        <f t="shared" si="0"/>
        <v>9583238</v>
      </c>
      <c r="Q10" s="66">
        <f t="shared" si="0"/>
        <v>27778994</v>
      </c>
      <c r="R10" s="66">
        <f t="shared" si="0"/>
        <v>9583238</v>
      </c>
      <c r="S10" s="66">
        <f t="shared" si="0"/>
        <v>9583238</v>
      </c>
      <c r="T10" s="66">
        <f t="shared" si="0"/>
        <v>0</v>
      </c>
      <c r="U10" s="66">
        <f t="shared" si="0"/>
        <v>19166476</v>
      </c>
      <c r="V10" s="66">
        <f t="shared" si="0"/>
        <v>240270707</v>
      </c>
      <c r="W10" s="66">
        <f t="shared" si="0"/>
        <v>307200993</v>
      </c>
      <c r="X10" s="66">
        <f t="shared" si="0"/>
        <v>-66930286</v>
      </c>
      <c r="Y10" s="67">
        <f>+IF(W10&lt;&gt;0,(X10/W10)*100,0)</f>
        <v>-21.787132048756106</v>
      </c>
      <c r="Z10" s="68">
        <f t="shared" si="0"/>
        <v>308882000</v>
      </c>
    </row>
    <row r="11" spans="1:26" ht="12.75">
      <c r="A11" s="58" t="s">
        <v>37</v>
      </c>
      <c r="B11" s="19">
        <v>130441504</v>
      </c>
      <c r="C11" s="19">
        <v>0</v>
      </c>
      <c r="D11" s="59">
        <v>121111000</v>
      </c>
      <c r="E11" s="60">
        <v>135102000</v>
      </c>
      <c r="F11" s="60">
        <v>9872525</v>
      </c>
      <c r="G11" s="60">
        <v>10520988</v>
      </c>
      <c r="H11" s="60">
        <v>10863122</v>
      </c>
      <c r="I11" s="60">
        <v>31256635</v>
      </c>
      <c r="J11" s="60">
        <v>11173535</v>
      </c>
      <c r="K11" s="60">
        <v>10960431</v>
      </c>
      <c r="L11" s="60">
        <v>10960462</v>
      </c>
      <c r="M11" s="60">
        <v>33094428</v>
      </c>
      <c r="N11" s="60">
        <v>17865915</v>
      </c>
      <c r="O11" s="60">
        <v>12655694</v>
      </c>
      <c r="P11" s="60">
        <v>12655694</v>
      </c>
      <c r="Q11" s="60">
        <v>43177303</v>
      </c>
      <c r="R11" s="60">
        <v>12655694</v>
      </c>
      <c r="S11" s="60">
        <v>12655694</v>
      </c>
      <c r="T11" s="60">
        <v>0</v>
      </c>
      <c r="U11" s="60">
        <v>25311388</v>
      </c>
      <c r="V11" s="60">
        <v>132839754</v>
      </c>
      <c r="W11" s="60">
        <v>121111224</v>
      </c>
      <c r="X11" s="60">
        <v>11728530</v>
      </c>
      <c r="Y11" s="61">
        <v>9.68</v>
      </c>
      <c r="Z11" s="62">
        <v>135102000</v>
      </c>
    </row>
    <row r="12" spans="1:26" ht="12.75">
      <c r="A12" s="58" t="s">
        <v>38</v>
      </c>
      <c r="B12" s="19">
        <v>16027016</v>
      </c>
      <c r="C12" s="19">
        <v>0</v>
      </c>
      <c r="D12" s="59">
        <v>16000000</v>
      </c>
      <c r="E12" s="60">
        <v>17499979</v>
      </c>
      <c r="F12" s="60">
        <v>1317254</v>
      </c>
      <c r="G12" s="60">
        <v>0</v>
      </c>
      <c r="H12" s="60">
        <v>1365150</v>
      </c>
      <c r="I12" s="60">
        <v>2682404</v>
      </c>
      <c r="J12" s="60">
        <v>1382643</v>
      </c>
      <c r="K12" s="60">
        <v>1332158</v>
      </c>
      <c r="L12" s="60">
        <v>1332158</v>
      </c>
      <c r="M12" s="60">
        <v>4046959</v>
      </c>
      <c r="N12" s="60">
        <v>1332643</v>
      </c>
      <c r="O12" s="60">
        <v>1718790</v>
      </c>
      <c r="P12" s="60">
        <v>1718790</v>
      </c>
      <c r="Q12" s="60">
        <v>4770223</v>
      </c>
      <c r="R12" s="60">
        <v>1718790</v>
      </c>
      <c r="S12" s="60">
        <v>1718790</v>
      </c>
      <c r="T12" s="60">
        <v>0</v>
      </c>
      <c r="U12" s="60">
        <v>3437580</v>
      </c>
      <c r="V12" s="60">
        <v>14937166</v>
      </c>
      <c r="W12" s="60">
        <v>15999996</v>
      </c>
      <c r="X12" s="60">
        <v>-1062830</v>
      </c>
      <c r="Y12" s="61">
        <v>-6.64</v>
      </c>
      <c r="Z12" s="62">
        <v>17499979</v>
      </c>
    </row>
    <row r="13" spans="1:26" ht="12.75">
      <c r="A13" s="58" t="s">
        <v>280</v>
      </c>
      <c r="B13" s="19">
        <v>42116239</v>
      </c>
      <c r="C13" s="19">
        <v>0</v>
      </c>
      <c r="D13" s="59">
        <v>51500000</v>
      </c>
      <c r="E13" s="60">
        <v>40387000</v>
      </c>
      <c r="F13" s="60">
        <v>0</v>
      </c>
      <c r="G13" s="60">
        <v>0</v>
      </c>
      <c r="H13" s="60">
        <v>0</v>
      </c>
      <c r="I13" s="60">
        <v>0</v>
      </c>
      <c r="J13" s="60">
        <v>1794</v>
      </c>
      <c r="K13" s="60">
        <v>341</v>
      </c>
      <c r="L13" s="60">
        <v>0</v>
      </c>
      <c r="M13" s="60">
        <v>2135</v>
      </c>
      <c r="N13" s="60">
        <v>0</v>
      </c>
      <c r="O13" s="60">
        <v>3519</v>
      </c>
      <c r="P13" s="60">
        <v>3519</v>
      </c>
      <c r="Q13" s="60">
        <v>7038</v>
      </c>
      <c r="R13" s="60">
        <v>3519</v>
      </c>
      <c r="S13" s="60">
        <v>3519</v>
      </c>
      <c r="T13" s="60">
        <v>0</v>
      </c>
      <c r="U13" s="60">
        <v>7038</v>
      </c>
      <c r="V13" s="60">
        <v>16211</v>
      </c>
      <c r="W13" s="60">
        <v>51500004</v>
      </c>
      <c r="X13" s="60">
        <v>-51483793</v>
      </c>
      <c r="Y13" s="61">
        <v>-99.97</v>
      </c>
      <c r="Z13" s="62">
        <v>40387000</v>
      </c>
    </row>
    <row r="14" spans="1:26" ht="12.75">
      <c r="A14" s="58" t="s">
        <v>40</v>
      </c>
      <c r="B14" s="19">
        <v>3985815</v>
      </c>
      <c r="C14" s="19">
        <v>0</v>
      </c>
      <c r="D14" s="59">
        <v>0</v>
      </c>
      <c r="E14" s="60">
        <v>5516021</v>
      </c>
      <c r="F14" s="60">
        <v>58053</v>
      </c>
      <c r="G14" s="60">
        <v>720986</v>
      </c>
      <c r="H14" s="60">
        <v>135920</v>
      </c>
      <c r="I14" s="60">
        <v>914959</v>
      </c>
      <c r="J14" s="60">
        <v>53934</v>
      </c>
      <c r="K14" s="60">
        <v>1892599</v>
      </c>
      <c r="L14" s="60">
        <v>53271</v>
      </c>
      <c r="M14" s="60">
        <v>1999804</v>
      </c>
      <c r="N14" s="60">
        <v>54098</v>
      </c>
      <c r="O14" s="60">
        <v>810963</v>
      </c>
      <c r="P14" s="60">
        <v>810963</v>
      </c>
      <c r="Q14" s="60">
        <v>1676024</v>
      </c>
      <c r="R14" s="60">
        <v>810963</v>
      </c>
      <c r="S14" s="60">
        <v>810963</v>
      </c>
      <c r="T14" s="60">
        <v>0</v>
      </c>
      <c r="U14" s="60">
        <v>1621926</v>
      </c>
      <c r="V14" s="60">
        <v>6212713</v>
      </c>
      <c r="W14" s="60"/>
      <c r="X14" s="60">
        <v>6212713</v>
      </c>
      <c r="Y14" s="61">
        <v>0</v>
      </c>
      <c r="Z14" s="62">
        <v>5516021</v>
      </c>
    </row>
    <row r="15" spans="1:26" ht="12.75">
      <c r="A15" s="58" t="s">
        <v>41</v>
      </c>
      <c r="B15" s="19">
        <v>65507212</v>
      </c>
      <c r="C15" s="19">
        <v>0</v>
      </c>
      <c r="D15" s="59">
        <v>54748000</v>
      </c>
      <c r="E15" s="60">
        <v>53667000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31540119</v>
      </c>
      <c r="L15" s="60">
        <v>0</v>
      </c>
      <c r="M15" s="60">
        <v>31540119</v>
      </c>
      <c r="N15" s="60">
        <v>0</v>
      </c>
      <c r="O15" s="60">
        <v>44618</v>
      </c>
      <c r="P15" s="60">
        <v>44618</v>
      </c>
      <c r="Q15" s="60">
        <v>89236</v>
      </c>
      <c r="R15" s="60">
        <v>44618</v>
      </c>
      <c r="S15" s="60">
        <v>44618</v>
      </c>
      <c r="T15" s="60">
        <v>0</v>
      </c>
      <c r="U15" s="60">
        <v>89236</v>
      </c>
      <c r="V15" s="60">
        <v>31718591</v>
      </c>
      <c r="W15" s="60">
        <v>54748272</v>
      </c>
      <c r="X15" s="60">
        <v>-23029681</v>
      </c>
      <c r="Y15" s="61">
        <v>-42.06</v>
      </c>
      <c r="Z15" s="62">
        <v>53667000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2200000</v>
      </c>
      <c r="F16" s="60">
        <v>0</v>
      </c>
      <c r="G16" s="60">
        <v>140000</v>
      </c>
      <c r="H16" s="60">
        <v>0</v>
      </c>
      <c r="I16" s="60">
        <v>140000</v>
      </c>
      <c r="J16" s="60">
        <v>0</v>
      </c>
      <c r="K16" s="60">
        <v>0</v>
      </c>
      <c r="L16" s="60">
        <v>45000</v>
      </c>
      <c r="M16" s="60">
        <v>45000</v>
      </c>
      <c r="N16" s="60">
        <v>0</v>
      </c>
      <c r="O16" s="60">
        <v>7900</v>
      </c>
      <c r="P16" s="60">
        <v>7900</v>
      </c>
      <c r="Q16" s="60">
        <v>15800</v>
      </c>
      <c r="R16" s="60">
        <v>7900</v>
      </c>
      <c r="S16" s="60">
        <v>7900</v>
      </c>
      <c r="T16" s="60">
        <v>0</v>
      </c>
      <c r="U16" s="60">
        <v>15800</v>
      </c>
      <c r="V16" s="60">
        <v>216600</v>
      </c>
      <c r="W16" s="60"/>
      <c r="X16" s="60">
        <v>216600</v>
      </c>
      <c r="Y16" s="61">
        <v>0</v>
      </c>
      <c r="Z16" s="62">
        <v>2200000</v>
      </c>
    </row>
    <row r="17" spans="1:26" ht="12.75">
      <c r="A17" s="58" t="s">
        <v>43</v>
      </c>
      <c r="B17" s="19">
        <v>137442081</v>
      </c>
      <c r="C17" s="19">
        <v>0</v>
      </c>
      <c r="D17" s="59">
        <v>99501000</v>
      </c>
      <c r="E17" s="60">
        <v>128434000</v>
      </c>
      <c r="F17" s="60">
        <v>4276683</v>
      </c>
      <c r="G17" s="60">
        <v>9006848</v>
      </c>
      <c r="H17" s="60">
        <v>4228793</v>
      </c>
      <c r="I17" s="60">
        <v>17512324</v>
      </c>
      <c r="J17" s="60">
        <v>6113414</v>
      </c>
      <c r="K17" s="60">
        <v>1735926</v>
      </c>
      <c r="L17" s="60">
        <v>9190602</v>
      </c>
      <c r="M17" s="60">
        <v>17039942</v>
      </c>
      <c r="N17" s="60">
        <v>2921410</v>
      </c>
      <c r="O17" s="60">
        <v>7292247</v>
      </c>
      <c r="P17" s="60">
        <v>7292247</v>
      </c>
      <c r="Q17" s="60">
        <v>17505904</v>
      </c>
      <c r="R17" s="60">
        <v>7292247</v>
      </c>
      <c r="S17" s="60">
        <v>7292247</v>
      </c>
      <c r="T17" s="60">
        <v>0</v>
      </c>
      <c r="U17" s="60">
        <v>14584494</v>
      </c>
      <c r="V17" s="60">
        <v>66642664</v>
      </c>
      <c r="W17" s="60">
        <v>99501285</v>
      </c>
      <c r="X17" s="60">
        <v>-32858621</v>
      </c>
      <c r="Y17" s="61">
        <v>-33.02</v>
      </c>
      <c r="Z17" s="62">
        <v>128434000</v>
      </c>
    </row>
    <row r="18" spans="1:26" ht="12.75">
      <c r="A18" s="70" t="s">
        <v>44</v>
      </c>
      <c r="B18" s="71">
        <f>SUM(B11:B17)</f>
        <v>395519867</v>
      </c>
      <c r="C18" s="71">
        <f>SUM(C11:C17)</f>
        <v>0</v>
      </c>
      <c r="D18" s="72">
        <f aca="true" t="shared" si="1" ref="D18:Z18">SUM(D11:D17)</f>
        <v>342860000</v>
      </c>
      <c r="E18" s="73">
        <f t="shared" si="1"/>
        <v>382806000</v>
      </c>
      <c r="F18" s="73">
        <f t="shared" si="1"/>
        <v>15524515</v>
      </c>
      <c r="G18" s="73">
        <f t="shared" si="1"/>
        <v>20388822</v>
      </c>
      <c r="H18" s="73">
        <f t="shared" si="1"/>
        <v>16592985</v>
      </c>
      <c r="I18" s="73">
        <f t="shared" si="1"/>
        <v>52506322</v>
      </c>
      <c r="J18" s="73">
        <f t="shared" si="1"/>
        <v>18725320</v>
      </c>
      <c r="K18" s="73">
        <f t="shared" si="1"/>
        <v>47461574</v>
      </c>
      <c r="L18" s="73">
        <f t="shared" si="1"/>
        <v>21581493</v>
      </c>
      <c r="M18" s="73">
        <f t="shared" si="1"/>
        <v>87768387</v>
      </c>
      <c r="N18" s="73">
        <f t="shared" si="1"/>
        <v>22174066</v>
      </c>
      <c r="O18" s="73">
        <f t="shared" si="1"/>
        <v>22533731</v>
      </c>
      <c r="P18" s="73">
        <f t="shared" si="1"/>
        <v>22533731</v>
      </c>
      <c r="Q18" s="73">
        <f t="shared" si="1"/>
        <v>67241528</v>
      </c>
      <c r="R18" s="73">
        <f t="shared" si="1"/>
        <v>22533731</v>
      </c>
      <c r="S18" s="73">
        <f t="shared" si="1"/>
        <v>22533731</v>
      </c>
      <c r="T18" s="73">
        <f t="shared" si="1"/>
        <v>0</v>
      </c>
      <c r="U18" s="73">
        <f t="shared" si="1"/>
        <v>45067462</v>
      </c>
      <c r="V18" s="73">
        <f t="shared" si="1"/>
        <v>252583699</v>
      </c>
      <c r="W18" s="73">
        <f t="shared" si="1"/>
        <v>342860781</v>
      </c>
      <c r="X18" s="73">
        <f t="shared" si="1"/>
        <v>-90277082</v>
      </c>
      <c r="Y18" s="67">
        <f>+IF(W18&lt;&gt;0,(X18/W18)*100,0)</f>
        <v>-26.330536183431256</v>
      </c>
      <c r="Z18" s="74">
        <f t="shared" si="1"/>
        <v>382806000</v>
      </c>
    </row>
    <row r="19" spans="1:26" ht="12.75">
      <c r="A19" s="70" t="s">
        <v>45</v>
      </c>
      <c r="B19" s="75">
        <f>+B10-B18</f>
        <v>-86151271</v>
      </c>
      <c r="C19" s="75">
        <f>+C10-C18</f>
        <v>0</v>
      </c>
      <c r="D19" s="76">
        <f aca="true" t="shared" si="2" ref="D19:Z19">+D10-D18</f>
        <v>-35659000</v>
      </c>
      <c r="E19" s="77">
        <f t="shared" si="2"/>
        <v>-73924000</v>
      </c>
      <c r="F19" s="77">
        <f t="shared" si="2"/>
        <v>83251145</v>
      </c>
      <c r="G19" s="77">
        <f t="shared" si="2"/>
        <v>-10604418</v>
      </c>
      <c r="H19" s="77">
        <f t="shared" si="2"/>
        <v>-5025342</v>
      </c>
      <c r="I19" s="77">
        <f t="shared" si="2"/>
        <v>67621385</v>
      </c>
      <c r="J19" s="77">
        <f t="shared" si="2"/>
        <v>-10575861</v>
      </c>
      <c r="K19" s="77">
        <f t="shared" si="2"/>
        <v>-38827630</v>
      </c>
      <c r="L19" s="77">
        <f t="shared" si="2"/>
        <v>34832634</v>
      </c>
      <c r="M19" s="77">
        <f t="shared" si="2"/>
        <v>-14570857</v>
      </c>
      <c r="N19" s="77">
        <f t="shared" si="2"/>
        <v>-13561548</v>
      </c>
      <c r="O19" s="77">
        <f t="shared" si="2"/>
        <v>-12950493</v>
      </c>
      <c r="P19" s="77">
        <f t="shared" si="2"/>
        <v>-12950493</v>
      </c>
      <c r="Q19" s="77">
        <f t="shared" si="2"/>
        <v>-39462534</v>
      </c>
      <c r="R19" s="77">
        <f t="shared" si="2"/>
        <v>-12950493</v>
      </c>
      <c r="S19" s="77">
        <f t="shared" si="2"/>
        <v>-12950493</v>
      </c>
      <c r="T19" s="77">
        <f t="shared" si="2"/>
        <v>0</v>
      </c>
      <c r="U19" s="77">
        <f t="shared" si="2"/>
        <v>-25900986</v>
      </c>
      <c r="V19" s="77">
        <f t="shared" si="2"/>
        <v>-12312992</v>
      </c>
      <c r="W19" s="77">
        <f>IF(E10=E18,0,W10-W18)</f>
        <v>-35659788</v>
      </c>
      <c r="X19" s="77">
        <f t="shared" si="2"/>
        <v>23346796</v>
      </c>
      <c r="Y19" s="78">
        <f>+IF(W19&lt;&gt;0,(X19/W19)*100,0)</f>
        <v>-65.47093325400589</v>
      </c>
      <c r="Z19" s="79">
        <f t="shared" si="2"/>
        <v>-73924000</v>
      </c>
    </row>
    <row r="20" spans="1:26" ht="12.75">
      <c r="A20" s="58" t="s">
        <v>46</v>
      </c>
      <c r="B20" s="19">
        <v>64342413</v>
      </c>
      <c r="C20" s="19">
        <v>0</v>
      </c>
      <c r="D20" s="59">
        <v>48335000</v>
      </c>
      <c r="E20" s="60">
        <v>58335000</v>
      </c>
      <c r="F20" s="60">
        <v>5045462</v>
      </c>
      <c r="G20" s="60">
        <v>0</v>
      </c>
      <c r="H20" s="60">
        <v>0</v>
      </c>
      <c r="I20" s="60">
        <v>5045462</v>
      </c>
      <c r="J20" s="60">
        <v>0</v>
      </c>
      <c r="K20" s="60">
        <v>83160</v>
      </c>
      <c r="L20" s="60">
        <v>8401815</v>
      </c>
      <c r="M20" s="60">
        <v>8484975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13530437</v>
      </c>
      <c r="W20" s="60">
        <v>48335000</v>
      </c>
      <c r="X20" s="60">
        <v>-34804563</v>
      </c>
      <c r="Y20" s="61">
        <v>-72.01</v>
      </c>
      <c r="Z20" s="62">
        <v>58335000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190575</v>
      </c>
      <c r="G21" s="82">
        <v>1239155</v>
      </c>
      <c r="H21" s="82">
        <v>1330960</v>
      </c>
      <c r="I21" s="82">
        <v>2760690</v>
      </c>
      <c r="J21" s="82">
        <v>1353427</v>
      </c>
      <c r="K21" s="82">
        <v>83160</v>
      </c>
      <c r="L21" s="82">
        <v>701564</v>
      </c>
      <c r="M21" s="82">
        <v>2138151</v>
      </c>
      <c r="N21" s="82">
        <v>0</v>
      </c>
      <c r="O21" s="82">
        <v>1461126</v>
      </c>
      <c r="P21" s="82">
        <v>1461126</v>
      </c>
      <c r="Q21" s="82">
        <v>2922252</v>
      </c>
      <c r="R21" s="82">
        <v>1461126</v>
      </c>
      <c r="S21" s="82">
        <v>1461126</v>
      </c>
      <c r="T21" s="82">
        <v>0</v>
      </c>
      <c r="U21" s="82">
        <v>2922252</v>
      </c>
      <c r="V21" s="82">
        <v>10743345</v>
      </c>
      <c r="W21" s="82"/>
      <c r="X21" s="82">
        <v>10743345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-21808858</v>
      </c>
      <c r="C22" s="86">
        <f>SUM(C19:C21)</f>
        <v>0</v>
      </c>
      <c r="D22" s="87">
        <f aca="true" t="shared" si="3" ref="D22:Z22">SUM(D19:D21)</f>
        <v>12676000</v>
      </c>
      <c r="E22" s="88">
        <f t="shared" si="3"/>
        <v>-15589000</v>
      </c>
      <c r="F22" s="88">
        <f t="shared" si="3"/>
        <v>88487182</v>
      </c>
      <c r="G22" s="88">
        <f t="shared" si="3"/>
        <v>-9365263</v>
      </c>
      <c r="H22" s="88">
        <f t="shared" si="3"/>
        <v>-3694382</v>
      </c>
      <c r="I22" s="88">
        <f t="shared" si="3"/>
        <v>75427537</v>
      </c>
      <c r="J22" s="88">
        <f t="shared" si="3"/>
        <v>-9222434</v>
      </c>
      <c r="K22" s="88">
        <f t="shared" si="3"/>
        <v>-38661310</v>
      </c>
      <c r="L22" s="88">
        <f t="shared" si="3"/>
        <v>43936013</v>
      </c>
      <c r="M22" s="88">
        <f t="shared" si="3"/>
        <v>-3947731</v>
      </c>
      <c r="N22" s="88">
        <f t="shared" si="3"/>
        <v>-13561548</v>
      </c>
      <c r="O22" s="88">
        <f t="shared" si="3"/>
        <v>-11489367</v>
      </c>
      <c r="P22" s="88">
        <f t="shared" si="3"/>
        <v>-11489367</v>
      </c>
      <c r="Q22" s="88">
        <f t="shared" si="3"/>
        <v>-36540282</v>
      </c>
      <c r="R22" s="88">
        <f t="shared" si="3"/>
        <v>-11489367</v>
      </c>
      <c r="S22" s="88">
        <f t="shared" si="3"/>
        <v>-11489367</v>
      </c>
      <c r="T22" s="88">
        <f t="shared" si="3"/>
        <v>0</v>
      </c>
      <c r="U22" s="88">
        <f t="shared" si="3"/>
        <v>-22978734</v>
      </c>
      <c r="V22" s="88">
        <f t="shared" si="3"/>
        <v>11960790</v>
      </c>
      <c r="W22" s="88">
        <f t="shared" si="3"/>
        <v>12675212</v>
      </c>
      <c r="X22" s="88">
        <f t="shared" si="3"/>
        <v>-714422</v>
      </c>
      <c r="Y22" s="89">
        <f>+IF(W22&lt;&gt;0,(X22/W22)*100,0)</f>
        <v>-5.636371210201455</v>
      </c>
      <c r="Z22" s="90">
        <f t="shared" si="3"/>
        <v>-15589000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-21808858</v>
      </c>
      <c r="C24" s="75">
        <f>SUM(C22:C23)</f>
        <v>0</v>
      </c>
      <c r="D24" s="76">
        <f aca="true" t="shared" si="4" ref="D24:Z24">SUM(D22:D23)</f>
        <v>12676000</v>
      </c>
      <c r="E24" s="77">
        <f t="shared" si="4"/>
        <v>-15589000</v>
      </c>
      <c r="F24" s="77">
        <f t="shared" si="4"/>
        <v>88487182</v>
      </c>
      <c r="G24" s="77">
        <f t="shared" si="4"/>
        <v>-9365263</v>
      </c>
      <c r="H24" s="77">
        <f t="shared" si="4"/>
        <v>-3694382</v>
      </c>
      <c r="I24" s="77">
        <f t="shared" si="4"/>
        <v>75427537</v>
      </c>
      <c r="J24" s="77">
        <f t="shared" si="4"/>
        <v>-9222434</v>
      </c>
      <c r="K24" s="77">
        <f t="shared" si="4"/>
        <v>-38661310</v>
      </c>
      <c r="L24" s="77">
        <f t="shared" si="4"/>
        <v>43936013</v>
      </c>
      <c r="M24" s="77">
        <f t="shared" si="4"/>
        <v>-3947731</v>
      </c>
      <c r="N24" s="77">
        <f t="shared" si="4"/>
        <v>-13561548</v>
      </c>
      <c r="O24" s="77">
        <f t="shared" si="4"/>
        <v>-11489367</v>
      </c>
      <c r="P24" s="77">
        <f t="shared" si="4"/>
        <v>-11489367</v>
      </c>
      <c r="Q24" s="77">
        <f t="shared" si="4"/>
        <v>-36540282</v>
      </c>
      <c r="R24" s="77">
        <f t="shared" si="4"/>
        <v>-11489367</v>
      </c>
      <c r="S24" s="77">
        <f t="shared" si="4"/>
        <v>-11489367</v>
      </c>
      <c r="T24" s="77">
        <f t="shared" si="4"/>
        <v>0</v>
      </c>
      <c r="U24" s="77">
        <f t="shared" si="4"/>
        <v>-22978734</v>
      </c>
      <c r="V24" s="77">
        <f t="shared" si="4"/>
        <v>11960790</v>
      </c>
      <c r="W24" s="77">
        <f t="shared" si="4"/>
        <v>12675212</v>
      </c>
      <c r="X24" s="77">
        <f t="shared" si="4"/>
        <v>-714422</v>
      </c>
      <c r="Y24" s="78">
        <f>+IF(W24&lt;&gt;0,(X24/W24)*100,0)</f>
        <v>-5.636371210201455</v>
      </c>
      <c r="Z24" s="79">
        <f t="shared" si="4"/>
        <v>-15589000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28598279</v>
      </c>
      <c r="C27" s="22">
        <v>0</v>
      </c>
      <c r="D27" s="99">
        <v>48335000</v>
      </c>
      <c r="E27" s="100">
        <v>158957000</v>
      </c>
      <c r="F27" s="100">
        <v>8895387</v>
      </c>
      <c r="G27" s="100">
        <v>5082552</v>
      </c>
      <c r="H27" s="100">
        <v>0</v>
      </c>
      <c r="I27" s="100">
        <v>13977939</v>
      </c>
      <c r="J27" s="100">
        <v>8895387</v>
      </c>
      <c r="K27" s="100">
        <v>8895387</v>
      </c>
      <c r="L27" s="100">
        <v>8895387</v>
      </c>
      <c r="M27" s="100">
        <v>26686161</v>
      </c>
      <c r="N27" s="100">
        <v>0</v>
      </c>
      <c r="O27" s="100">
        <v>2249867</v>
      </c>
      <c r="P27" s="100">
        <v>6000000</v>
      </c>
      <c r="Q27" s="100">
        <v>8249867</v>
      </c>
      <c r="R27" s="100">
        <v>2249867</v>
      </c>
      <c r="S27" s="100">
        <v>2249867</v>
      </c>
      <c r="T27" s="100">
        <v>2249867</v>
      </c>
      <c r="U27" s="100">
        <v>6749601</v>
      </c>
      <c r="V27" s="100">
        <v>55663568</v>
      </c>
      <c r="W27" s="100">
        <v>48335000</v>
      </c>
      <c r="X27" s="100">
        <v>7328568</v>
      </c>
      <c r="Y27" s="101">
        <v>15.16</v>
      </c>
      <c r="Z27" s="102">
        <v>158957000</v>
      </c>
    </row>
    <row r="28" spans="1:26" ht="12.75">
      <c r="A28" s="103" t="s">
        <v>46</v>
      </c>
      <c r="B28" s="19">
        <v>28598279</v>
      </c>
      <c r="C28" s="19">
        <v>0</v>
      </c>
      <c r="D28" s="59">
        <v>48335000</v>
      </c>
      <c r="E28" s="60">
        <v>38157000</v>
      </c>
      <c r="F28" s="60">
        <v>8895387</v>
      </c>
      <c r="G28" s="60">
        <v>5082552</v>
      </c>
      <c r="H28" s="60">
        <v>0</v>
      </c>
      <c r="I28" s="60">
        <v>13977939</v>
      </c>
      <c r="J28" s="60">
        <v>8895387</v>
      </c>
      <c r="K28" s="60">
        <v>8895387</v>
      </c>
      <c r="L28" s="60">
        <v>8895387</v>
      </c>
      <c r="M28" s="60">
        <v>26686161</v>
      </c>
      <c r="N28" s="60">
        <v>0</v>
      </c>
      <c r="O28" s="60">
        <v>2249867</v>
      </c>
      <c r="P28" s="60">
        <v>6000000</v>
      </c>
      <c r="Q28" s="60">
        <v>8249867</v>
      </c>
      <c r="R28" s="60">
        <v>2249867</v>
      </c>
      <c r="S28" s="60">
        <v>2249867</v>
      </c>
      <c r="T28" s="60">
        <v>2249867</v>
      </c>
      <c r="U28" s="60">
        <v>6749601</v>
      </c>
      <c r="V28" s="60">
        <v>55663568</v>
      </c>
      <c r="W28" s="60">
        <v>48335000</v>
      </c>
      <c r="X28" s="60">
        <v>7328568</v>
      </c>
      <c r="Y28" s="61">
        <v>15.16</v>
      </c>
      <c r="Z28" s="62">
        <v>38157000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120800000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120800000</v>
      </c>
    </row>
    <row r="32" spans="1:26" ht="12.75">
      <c r="A32" s="70" t="s">
        <v>54</v>
      </c>
      <c r="B32" s="22">
        <f>SUM(B28:B31)</f>
        <v>28598279</v>
      </c>
      <c r="C32" s="22">
        <f>SUM(C28:C31)</f>
        <v>0</v>
      </c>
      <c r="D32" s="99">
        <f aca="true" t="shared" si="5" ref="D32:Z32">SUM(D28:D31)</f>
        <v>48335000</v>
      </c>
      <c r="E32" s="100">
        <f t="shared" si="5"/>
        <v>158957000</v>
      </c>
      <c r="F32" s="100">
        <f t="shared" si="5"/>
        <v>8895387</v>
      </c>
      <c r="G32" s="100">
        <f t="shared" si="5"/>
        <v>5082552</v>
      </c>
      <c r="H32" s="100">
        <f t="shared" si="5"/>
        <v>0</v>
      </c>
      <c r="I32" s="100">
        <f t="shared" si="5"/>
        <v>13977939</v>
      </c>
      <c r="J32" s="100">
        <f t="shared" si="5"/>
        <v>8895387</v>
      </c>
      <c r="K32" s="100">
        <f t="shared" si="5"/>
        <v>8895387</v>
      </c>
      <c r="L32" s="100">
        <f t="shared" si="5"/>
        <v>8895387</v>
      </c>
      <c r="M32" s="100">
        <f t="shared" si="5"/>
        <v>26686161</v>
      </c>
      <c r="N32" s="100">
        <f t="shared" si="5"/>
        <v>0</v>
      </c>
      <c r="O32" s="100">
        <f t="shared" si="5"/>
        <v>2249867</v>
      </c>
      <c r="P32" s="100">
        <f t="shared" si="5"/>
        <v>6000000</v>
      </c>
      <c r="Q32" s="100">
        <f t="shared" si="5"/>
        <v>8249867</v>
      </c>
      <c r="R32" s="100">
        <f t="shared" si="5"/>
        <v>2249867</v>
      </c>
      <c r="S32" s="100">
        <f t="shared" si="5"/>
        <v>2249867</v>
      </c>
      <c r="T32" s="100">
        <f t="shared" si="5"/>
        <v>2249867</v>
      </c>
      <c r="U32" s="100">
        <f t="shared" si="5"/>
        <v>6749601</v>
      </c>
      <c r="V32" s="100">
        <f t="shared" si="5"/>
        <v>55663568</v>
      </c>
      <c r="W32" s="100">
        <f t="shared" si="5"/>
        <v>48335000</v>
      </c>
      <c r="X32" s="100">
        <f t="shared" si="5"/>
        <v>7328568</v>
      </c>
      <c r="Y32" s="101">
        <f>+IF(W32&lt;&gt;0,(X32/W32)*100,0)</f>
        <v>15.162031654080893</v>
      </c>
      <c r="Z32" s="102">
        <f t="shared" si="5"/>
        <v>158957000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74527712</v>
      </c>
      <c r="C35" s="19">
        <v>0</v>
      </c>
      <c r="D35" s="59">
        <v>54976600</v>
      </c>
      <c r="E35" s="60">
        <v>360547200</v>
      </c>
      <c r="F35" s="60">
        <v>142386874</v>
      </c>
      <c r="G35" s="60">
        <v>103652247</v>
      </c>
      <c r="H35" s="60">
        <v>92250390</v>
      </c>
      <c r="I35" s="60">
        <v>92250390</v>
      </c>
      <c r="J35" s="60">
        <v>65964181</v>
      </c>
      <c r="K35" s="60">
        <v>60952717</v>
      </c>
      <c r="L35" s="60">
        <v>72508630</v>
      </c>
      <c r="M35" s="60">
        <v>72508630</v>
      </c>
      <c r="N35" s="60">
        <v>80575612</v>
      </c>
      <c r="O35" s="60">
        <v>109371331</v>
      </c>
      <c r="P35" s="60">
        <v>80575612</v>
      </c>
      <c r="Q35" s="60">
        <v>80575612</v>
      </c>
      <c r="R35" s="60">
        <v>80575612</v>
      </c>
      <c r="S35" s="60">
        <v>80575612</v>
      </c>
      <c r="T35" s="60">
        <v>80575612</v>
      </c>
      <c r="U35" s="60">
        <v>80575612</v>
      </c>
      <c r="V35" s="60">
        <v>80575612</v>
      </c>
      <c r="W35" s="60">
        <v>360547200</v>
      </c>
      <c r="X35" s="60">
        <v>-279971588</v>
      </c>
      <c r="Y35" s="61">
        <v>-77.65</v>
      </c>
      <c r="Z35" s="62">
        <v>360547200</v>
      </c>
    </row>
    <row r="36" spans="1:26" ht="12.75">
      <c r="A36" s="58" t="s">
        <v>57</v>
      </c>
      <c r="B36" s="19">
        <v>394313214</v>
      </c>
      <c r="C36" s="19">
        <v>0</v>
      </c>
      <c r="D36" s="59">
        <v>415302873</v>
      </c>
      <c r="E36" s="60">
        <v>158958400</v>
      </c>
      <c r="F36" s="60">
        <v>402177592</v>
      </c>
      <c r="G36" s="60">
        <v>409797271</v>
      </c>
      <c r="H36" s="60">
        <v>517708119</v>
      </c>
      <c r="I36" s="60">
        <v>517708119</v>
      </c>
      <c r="J36" s="60">
        <v>410415601</v>
      </c>
      <c r="K36" s="60">
        <v>410415601</v>
      </c>
      <c r="L36" s="60">
        <v>430371140</v>
      </c>
      <c r="M36" s="60">
        <v>430371140</v>
      </c>
      <c r="N36" s="60">
        <v>430371237</v>
      </c>
      <c r="O36" s="60">
        <v>422844747</v>
      </c>
      <c r="P36" s="60">
        <v>430371237</v>
      </c>
      <c r="Q36" s="60">
        <v>430371237</v>
      </c>
      <c r="R36" s="60">
        <v>430371237</v>
      </c>
      <c r="S36" s="60">
        <v>430371237</v>
      </c>
      <c r="T36" s="60">
        <v>430371237</v>
      </c>
      <c r="U36" s="60">
        <v>430371237</v>
      </c>
      <c r="V36" s="60">
        <v>430371237</v>
      </c>
      <c r="W36" s="60">
        <v>158958400</v>
      </c>
      <c r="X36" s="60">
        <v>271412837</v>
      </c>
      <c r="Y36" s="61">
        <v>170.74</v>
      </c>
      <c r="Z36" s="62">
        <v>158958400</v>
      </c>
    </row>
    <row r="37" spans="1:26" ht="12.75">
      <c r="A37" s="58" t="s">
        <v>58</v>
      </c>
      <c r="B37" s="19">
        <v>157259029</v>
      </c>
      <c r="C37" s="19">
        <v>0</v>
      </c>
      <c r="D37" s="59">
        <v>39665454</v>
      </c>
      <c r="E37" s="60">
        <v>161928054</v>
      </c>
      <c r="F37" s="60">
        <v>12662152</v>
      </c>
      <c r="G37" s="60">
        <v>-679736</v>
      </c>
      <c r="H37" s="60">
        <v>98052334</v>
      </c>
      <c r="I37" s="60">
        <v>98052334</v>
      </c>
      <c r="J37" s="60">
        <v>-14425660</v>
      </c>
      <c r="K37" s="60">
        <v>-12774820</v>
      </c>
      <c r="L37" s="60">
        <v>-4066591</v>
      </c>
      <c r="M37" s="60">
        <v>-4066591</v>
      </c>
      <c r="N37" s="60">
        <v>36937177</v>
      </c>
      <c r="O37" s="60">
        <v>180573161</v>
      </c>
      <c r="P37" s="60">
        <v>36937177</v>
      </c>
      <c r="Q37" s="60">
        <v>36937177</v>
      </c>
      <c r="R37" s="60">
        <v>36937177</v>
      </c>
      <c r="S37" s="60">
        <v>36937177</v>
      </c>
      <c r="T37" s="60">
        <v>36937177</v>
      </c>
      <c r="U37" s="60">
        <v>36937177</v>
      </c>
      <c r="V37" s="60">
        <v>36937177</v>
      </c>
      <c r="W37" s="60">
        <v>161928054</v>
      </c>
      <c r="X37" s="60">
        <v>-124990877</v>
      </c>
      <c r="Y37" s="61">
        <v>-77.19</v>
      </c>
      <c r="Z37" s="62">
        <v>161928054</v>
      </c>
    </row>
    <row r="38" spans="1:26" ht="12.75">
      <c r="A38" s="58" t="s">
        <v>59</v>
      </c>
      <c r="B38" s="19">
        <v>5469626</v>
      </c>
      <c r="C38" s="19">
        <v>0</v>
      </c>
      <c r="D38" s="59">
        <v>156162795</v>
      </c>
      <c r="E38" s="60">
        <v>158029795</v>
      </c>
      <c r="F38" s="60">
        <v>11466225</v>
      </c>
      <c r="G38" s="60">
        <v>11466225</v>
      </c>
      <c r="H38" s="60">
        <v>13420411</v>
      </c>
      <c r="I38" s="60">
        <v>13420411</v>
      </c>
      <c r="J38" s="60">
        <v>11466225</v>
      </c>
      <c r="K38" s="60">
        <v>11466225</v>
      </c>
      <c r="L38" s="60">
        <v>11466225</v>
      </c>
      <c r="M38" s="60">
        <v>11466225</v>
      </c>
      <c r="N38" s="60">
        <v>11466225</v>
      </c>
      <c r="O38" s="60">
        <v>11466225</v>
      </c>
      <c r="P38" s="60">
        <v>11466225</v>
      </c>
      <c r="Q38" s="60">
        <v>11466225</v>
      </c>
      <c r="R38" s="60">
        <v>11466225</v>
      </c>
      <c r="S38" s="60">
        <v>11466225</v>
      </c>
      <c r="T38" s="60">
        <v>11466225</v>
      </c>
      <c r="U38" s="60">
        <v>11466225</v>
      </c>
      <c r="V38" s="60">
        <v>11466225</v>
      </c>
      <c r="W38" s="60">
        <v>158029795</v>
      </c>
      <c r="X38" s="60">
        <v>-146563570</v>
      </c>
      <c r="Y38" s="61">
        <v>-92.74</v>
      </c>
      <c r="Z38" s="62">
        <v>158029795</v>
      </c>
    </row>
    <row r="39" spans="1:26" ht="12.75">
      <c r="A39" s="58" t="s">
        <v>60</v>
      </c>
      <c r="B39" s="19">
        <v>306112271</v>
      </c>
      <c r="C39" s="19">
        <v>0</v>
      </c>
      <c r="D39" s="59">
        <v>274451224</v>
      </c>
      <c r="E39" s="60">
        <v>199547751</v>
      </c>
      <c r="F39" s="60">
        <v>520436089</v>
      </c>
      <c r="G39" s="60">
        <v>502663029</v>
      </c>
      <c r="H39" s="60">
        <v>498485764</v>
      </c>
      <c r="I39" s="60">
        <v>498485764</v>
      </c>
      <c r="J39" s="60">
        <v>479339217</v>
      </c>
      <c r="K39" s="60">
        <v>472676911</v>
      </c>
      <c r="L39" s="60">
        <v>495480136</v>
      </c>
      <c r="M39" s="60">
        <v>495480136</v>
      </c>
      <c r="N39" s="60">
        <v>462543447</v>
      </c>
      <c r="O39" s="60">
        <v>340176691</v>
      </c>
      <c r="P39" s="60">
        <v>462543447</v>
      </c>
      <c r="Q39" s="60">
        <v>462543447</v>
      </c>
      <c r="R39" s="60">
        <v>462543447</v>
      </c>
      <c r="S39" s="60">
        <v>462543447</v>
      </c>
      <c r="T39" s="60">
        <v>462543447</v>
      </c>
      <c r="U39" s="60">
        <v>462543447</v>
      </c>
      <c r="V39" s="60">
        <v>462543447</v>
      </c>
      <c r="W39" s="60">
        <v>199547751</v>
      </c>
      <c r="X39" s="60">
        <v>262995696</v>
      </c>
      <c r="Y39" s="61">
        <v>131.8</v>
      </c>
      <c r="Z39" s="62">
        <v>199547751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32024218</v>
      </c>
      <c r="C42" s="19">
        <v>0</v>
      </c>
      <c r="D42" s="59">
        <v>53991220</v>
      </c>
      <c r="E42" s="60">
        <v>53991220</v>
      </c>
      <c r="F42" s="60">
        <v>52837642</v>
      </c>
      <c r="G42" s="60">
        <v>-15648633</v>
      </c>
      <c r="H42" s="60">
        <v>5157765</v>
      </c>
      <c r="I42" s="60">
        <v>42346774</v>
      </c>
      <c r="J42" s="60">
        <v>-14380277</v>
      </c>
      <c r="K42" s="60">
        <v>-40814504</v>
      </c>
      <c r="L42" s="60">
        <v>42974586</v>
      </c>
      <c r="M42" s="60">
        <v>-12220195</v>
      </c>
      <c r="N42" s="60">
        <v>2708328</v>
      </c>
      <c r="O42" s="60">
        <v>-24632488</v>
      </c>
      <c r="P42" s="60">
        <v>-3103555</v>
      </c>
      <c r="Q42" s="60">
        <v>-25027715</v>
      </c>
      <c r="R42" s="60">
        <v>-2782672</v>
      </c>
      <c r="S42" s="60">
        <v>-11610940</v>
      </c>
      <c r="T42" s="60">
        <v>-2782672</v>
      </c>
      <c r="U42" s="60">
        <v>-17176284</v>
      </c>
      <c r="V42" s="60">
        <v>-12077420</v>
      </c>
      <c r="W42" s="60">
        <v>53991220</v>
      </c>
      <c r="X42" s="60">
        <v>-66068640</v>
      </c>
      <c r="Y42" s="61">
        <v>-122.37</v>
      </c>
      <c r="Z42" s="62">
        <v>53991220</v>
      </c>
    </row>
    <row r="43" spans="1:26" ht="12.75">
      <c r="A43" s="58" t="s">
        <v>63</v>
      </c>
      <c r="B43" s="19">
        <v>-28598279</v>
      </c>
      <c r="C43" s="19">
        <v>0</v>
      </c>
      <c r="D43" s="59">
        <v>-47535000</v>
      </c>
      <c r="E43" s="60">
        <v>-47535000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-47535000</v>
      </c>
      <c r="X43" s="60">
        <v>47535000</v>
      </c>
      <c r="Y43" s="61">
        <v>-100</v>
      </c>
      <c r="Z43" s="62">
        <v>-47535000</v>
      </c>
    </row>
    <row r="44" spans="1:26" ht="12.75">
      <c r="A44" s="58" t="s">
        <v>64</v>
      </c>
      <c r="B44" s="19">
        <v>-4508089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865272</v>
      </c>
      <c r="C45" s="22">
        <v>0</v>
      </c>
      <c r="D45" s="99">
        <v>9956221</v>
      </c>
      <c r="E45" s="100">
        <v>9956221</v>
      </c>
      <c r="F45" s="100">
        <v>52837642</v>
      </c>
      <c r="G45" s="100">
        <v>37189009</v>
      </c>
      <c r="H45" s="100">
        <v>42346774</v>
      </c>
      <c r="I45" s="100">
        <v>42346774</v>
      </c>
      <c r="J45" s="100">
        <v>27966497</v>
      </c>
      <c r="K45" s="100">
        <v>-12848007</v>
      </c>
      <c r="L45" s="100">
        <v>30126579</v>
      </c>
      <c r="M45" s="100">
        <v>30126579</v>
      </c>
      <c r="N45" s="100">
        <v>32834907</v>
      </c>
      <c r="O45" s="100">
        <v>8202419</v>
      </c>
      <c r="P45" s="100">
        <v>5098864</v>
      </c>
      <c r="Q45" s="100">
        <v>32834907</v>
      </c>
      <c r="R45" s="100">
        <v>2316192</v>
      </c>
      <c r="S45" s="100">
        <v>-9294748</v>
      </c>
      <c r="T45" s="100">
        <v>-12077420</v>
      </c>
      <c r="U45" s="100">
        <v>-12077420</v>
      </c>
      <c r="V45" s="100">
        <v>-12077420</v>
      </c>
      <c r="W45" s="100">
        <v>9956221</v>
      </c>
      <c r="X45" s="100">
        <v>-22033641</v>
      </c>
      <c r="Y45" s="101">
        <v>-221.31</v>
      </c>
      <c r="Z45" s="102">
        <v>9956221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19" t="s">
        <v>275</v>
      </c>
      <c r="R47" s="120"/>
      <c r="S47" s="120"/>
      <c r="T47" s="120"/>
      <c r="U47" s="119" t="s">
        <v>276</v>
      </c>
      <c r="V47" s="119" t="s">
        <v>277</v>
      </c>
      <c r="W47" s="119" t="s">
        <v>278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9173366</v>
      </c>
      <c r="C49" s="52">
        <v>0</v>
      </c>
      <c r="D49" s="129">
        <v>844309</v>
      </c>
      <c r="E49" s="54">
        <v>982817</v>
      </c>
      <c r="F49" s="54">
        <v>0</v>
      </c>
      <c r="G49" s="54">
        <v>0</v>
      </c>
      <c r="H49" s="54">
        <v>0</v>
      </c>
      <c r="I49" s="54">
        <v>339418</v>
      </c>
      <c r="J49" s="54">
        <v>0</v>
      </c>
      <c r="K49" s="54">
        <v>0</v>
      </c>
      <c r="L49" s="54">
        <v>0</v>
      </c>
      <c r="M49" s="54">
        <v>-1840254</v>
      </c>
      <c r="N49" s="54">
        <v>0</v>
      </c>
      <c r="O49" s="54">
        <v>0</v>
      </c>
      <c r="P49" s="54">
        <v>0</v>
      </c>
      <c r="Q49" s="54">
        <v>665136</v>
      </c>
      <c r="R49" s="54">
        <v>0</v>
      </c>
      <c r="S49" s="54">
        <v>0</v>
      </c>
      <c r="T49" s="54">
        <v>0</v>
      </c>
      <c r="U49" s="54">
        <v>17383765</v>
      </c>
      <c r="V49" s="54">
        <v>64055315</v>
      </c>
      <c r="W49" s="54">
        <v>91603872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10989491</v>
      </c>
      <c r="C51" s="52">
        <v>0</v>
      </c>
      <c r="D51" s="129">
        <v>-761083</v>
      </c>
      <c r="E51" s="54">
        <v>13672489</v>
      </c>
      <c r="F51" s="54">
        <v>0</v>
      </c>
      <c r="G51" s="54">
        <v>0</v>
      </c>
      <c r="H51" s="54">
        <v>0</v>
      </c>
      <c r="I51" s="54">
        <v>-11187743</v>
      </c>
      <c r="J51" s="54">
        <v>0</v>
      </c>
      <c r="K51" s="54">
        <v>0</v>
      </c>
      <c r="L51" s="54">
        <v>0</v>
      </c>
      <c r="M51" s="54">
        <v>-231450</v>
      </c>
      <c r="N51" s="54">
        <v>0</v>
      </c>
      <c r="O51" s="54">
        <v>0</v>
      </c>
      <c r="P51" s="54">
        <v>0</v>
      </c>
      <c r="Q51" s="54">
        <v>-6054114</v>
      </c>
      <c r="R51" s="54">
        <v>0</v>
      </c>
      <c r="S51" s="54">
        <v>0</v>
      </c>
      <c r="T51" s="54">
        <v>0</v>
      </c>
      <c r="U51" s="54">
        <v>8825784</v>
      </c>
      <c r="V51" s="54">
        <v>70098278</v>
      </c>
      <c r="W51" s="54">
        <v>85351652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96.01712120976309</v>
      </c>
      <c r="C58" s="5">
        <f>IF(C67=0,0,+(C76/C67)*100)</f>
        <v>0</v>
      </c>
      <c r="D58" s="6">
        <f aca="true" t="shared" si="6" ref="D58:Z58">IF(D67=0,0,+(D76/D67)*100)</f>
        <v>89.88431379443722</v>
      </c>
      <c r="E58" s="7">
        <f t="shared" si="6"/>
        <v>89.17564974707832</v>
      </c>
      <c r="F58" s="7">
        <f t="shared" si="6"/>
        <v>8.065814783102395</v>
      </c>
      <c r="G58" s="7">
        <f t="shared" si="6"/>
        <v>38.07855258400982</v>
      </c>
      <c r="H58" s="7">
        <f t="shared" si="6"/>
        <v>194.0668886315618</v>
      </c>
      <c r="I58" s="7">
        <f t="shared" si="6"/>
        <v>47.772911114218765</v>
      </c>
      <c r="J58" s="7">
        <f t="shared" si="6"/>
        <v>53.76498614822275</v>
      </c>
      <c r="K58" s="7">
        <f t="shared" si="6"/>
        <v>58.698485036971405</v>
      </c>
      <c r="L58" s="7">
        <f t="shared" si="6"/>
        <v>96.22624085882173</v>
      </c>
      <c r="M58" s="7">
        <f t="shared" si="6"/>
        <v>69.71932780789977</v>
      </c>
      <c r="N58" s="7">
        <f t="shared" si="6"/>
        <v>119.67229229047575</v>
      </c>
      <c r="O58" s="7">
        <f t="shared" si="6"/>
        <v>103.7809588116495</v>
      </c>
      <c r="P58" s="7">
        <f t="shared" si="6"/>
        <v>113.69931674504573</v>
      </c>
      <c r="Q58" s="7">
        <f t="shared" si="6"/>
        <v>112.58491558046009</v>
      </c>
      <c r="R58" s="7">
        <f t="shared" si="6"/>
        <v>129.8402474574598</v>
      </c>
      <c r="S58" s="7">
        <f t="shared" si="6"/>
        <v>113.69931674504573</v>
      </c>
      <c r="T58" s="7">
        <f t="shared" si="6"/>
        <v>0</v>
      </c>
      <c r="U58" s="7">
        <f t="shared" si="6"/>
        <v>186.68990582998268</v>
      </c>
      <c r="V58" s="7">
        <f t="shared" si="6"/>
        <v>81.83107858505133</v>
      </c>
      <c r="W58" s="7">
        <f t="shared" si="6"/>
        <v>89.88431063383696</v>
      </c>
      <c r="X58" s="7">
        <f t="shared" si="6"/>
        <v>0</v>
      </c>
      <c r="Y58" s="7">
        <f t="shared" si="6"/>
        <v>0</v>
      </c>
      <c r="Z58" s="8">
        <f t="shared" si="6"/>
        <v>89.17564974707832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89.999539290815</v>
      </c>
      <c r="E59" s="10">
        <f t="shared" si="7"/>
        <v>89.999539290815</v>
      </c>
      <c r="F59" s="10">
        <f t="shared" si="7"/>
        <v>7.009850595286557</v>
      </c>
      <c r="G59" s="10">
        <f t="shared" si="7"/>
        <v>92.7636167355848</v>
      </c>
      <c r="H59" s="10">
        <f t="shared" si="7"/>
        <v>403.3117488455809</v>
      </c>
      <c r="I59" s="10">
        <f t="shared" si="7"/>
        <v>58.430176590581716</v>
      </c>
      <c r="J59" s="10">
        <f t="shared" si="7"/>
        <v>137.26870705678425</v>
      </c>
      <c r="K59" s="10">
        <f t="shared" si="7"/>
        <v>119.84024243072953</v>
      </c>
      <c r="L59" s="10">
        <f t="shared" si="7"/>
        <v>289.1847720434288</v>
      </c>
      <c r="M59" s="10">
        <f t="shared" si="7"/>
        <v>182.68182710408652</v>
      </c>
      <c r="N59" s="10">
        <f t="shared" si="7"/>
        <v>97.76753152255873</v>
      </c>
      <c r="O59" s="10">
        <f t="shared" si="7"/>
        <v>188.73099621245487</v>
      </c>
      <c r="P59" s="10">
        <f t="shared" si="7"/>
        <v>94.83709151766053</v>
      </c>
      <c r="Q59" s="10">
        <f t="shared" si="7"/>
        <v>127.10096100367257</v>
      </c>
      <c r="R59" s="10">
        <f t="shared" si="7"/>
        <v>97.87664053554127</v>
      </c>
      <c r="S59" s="10">
        <f t="shared" si="7"/>
        <v>94.83709151766053</v>
      </c>
      <c r="T59" s="10">
        <f t="shared" si="7"/>
        <v>0</v>
      </c>
      <c r="U59" s="10">
        <f t="shared" si="7"/>
        <v>145.29518629437152</v>
      </c>
      <c r="V59" s="10">
        <f t="shared" si="7"/>
        <v>86.71562740746892</v>
      </c>
      <c r="W59" s="10">
        <f t="shared" si="7"/>
        <v>89.99953790869453</v>
      </c>
      <c r="X59" s="10">
        <f t="shared" si="7"/>
        <v>0</v>
      </c>
      <c r="Y59" s="10">
        <f t="shared" si="7"/>
        <v>0</v>
      </c>
      <c r="Z59" s="11">
        <f t="shared" si="7"/>
        <v>89.999539290815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89.78696904434469</v>
      </c>
      <c r="E60" s="13">
        <f t="shared" si="7"/>
        <v>89.63578903740546</v>
      </c>
      <c r="F60" s="13">
        <f t="shared" si="7"/>
        <v>17.662311377521277</v>
      </c>
      <c r="G60" s="13">
        <f t="shared" si="7"/>
        <v>21.339077943087105</v>
      </c>
      <c r="H60" s="13">
        <f t="shared" si="7"/>
        <v>15.539707553770837</v>
      </c>
      <c r="I60" s="13">
        <f t="shared" si="7"/>
        <v>18.453283433117743</v>
      </c>
      <c r="J60" s="13">
        <f t="shared" si="7"/>
        <v>16.29528659508284</v>
      </c>
      <c r="K60" s="13">
        <f t="shared" si="7"/>
        <v>28.161677415483847</v>
      </c>
      <c r="L60" s="13">
        <f t="shared" si="7"/>
        <v>15.919124994592531</v>
      </c>
      <c r="M60" s="13">
        <f t="shared" si="7"/>
        <v>20.083825083614055</v>
      </c>
      <c r="N60" s="13">
        <f t="shared" si="7"/>
        <v>147.0384226307284</v>
      </c>
      <c r="O60" s="13">
        <f t="shared" si="7"/>
        <v>67.75184374607844</v>
      </c>
      <c r="P60" s="13">
        <f t="shared" si="7"/>
        <v>122.62358178322319</v>
      </c>
      <c r="Q60" s="13">
        <f t="shared" si="7"/>
        <v>112.27425668927941</v>
      </c>
      <c r="R60" s="13">
        <f t="shared" si="7"/>
        <v>144.53840032402783</v>
      </c>
      <c r="S60" s="13">
        <f t="shared" si="7"/>
        <v>122.62358178322319</v>
      </c>
      <c r="T60" s="13">
        <f t="shared" si="7"/>
        <v>0</v>
      </c>
      <c r="U60" s="13">
        <f t="shared" si="7"/>
        <v>205.8501912156394</v>
      </c>
      <c r="V60" s="13">
        <f t="shared" si="7"/>
        <v>78.15739068455112</v>
      </c>
      <c r="W60" s="13">
        <f t="shared" si="7"/>
        <v>89.78696438480685</v>
      </c>
      <c r="X60" s="13">
        <f t="shared" si="7"/>
        <v>0</v>
      </c>
      <c r="Y60" s="13">
        <f t="shared" si="7"/>
        <v>0</v>
      </c>
      <c r="Z60" s="14">
        <f t="shared" si="7"/>
        <v>89.63578903740546</v>
      </c>
    </row>
    <row r="61" spans="1:26" ht="12.7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89.75805976306948</v>
      </c>
      <c r="E61" s="13">
        <f t="shared" si="7"/>
        <v>89.58645842524781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435.4800720403034</v>
      </c>
      <c r="O61" s="13">
        <f t="shared" si="7"/>
        <v>275.25714669873685</v>
      </c>
      <c r="P61" s="13">
        <f t="shared" si="7"/>
        <v>417.00658252390116</v>
      </c>
      <c r="Q61" s="13">
        <f t="shared" si="7"/>
        <v>378.17721428698803</v>
      </c>
      <c r="R61" s="13">
        <f t="shared" si="7"/>
        <v>487.065103991594</v>
      </c>
      <c r="S61" s="13">
        <f t="shared" si="7"/>
        <v>417.00658252390116</v>
      </c>
      <c r="T61" s="13">
        <f t="shared" si="7"/>
        <v>0</v>
      </c>
      <c r="U61" s="13">
        <f t="shared" si="7"/>
        <v>695.5683952535446</v>
      </c>
      <c r="V61" s="13">
        <f t="shared" si="7"/>
        <v>235.49292341158377</v>
      </c>
      <c r="W61" s="13">
        <f t="shared" si="7"/>
        <v>89.75805447291481</v>
      </c>
      <c r="X61" s="13">
        <f t="shared" si="7"/>
        <v>0</v>
      </c>
      <c r="Y61" s="13">
        <f t="shared" si="7"/>
        <v>0</v>
      </c>
      <c r="Z61" s="14">
        <f t="shared" si="7"/>
        <v>89.58645842524781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90</v>
      </c>
      <c r="E64" s="13">
        <f t="shared" si="7"/>
        <v>90</v>
      </c>
      <c r="F64" s="13">
        <f t="shared" si="7"/>
        <v>72.98493466429454</v>
      </c>
      <c r="G64" s="13">
        <f t="shared" si="7"/>
        <v>176.54645509563238</v>
      </c>
      <c r="H64" s="13">
        <f t="shared" si="7"/>
        <v>111.69345590704334</v>
      </c>
      <c r="I64" s="13">
        <f t="shared" si="7"/>
        <v>120.50973753538972</v>
      </c>
      <c r="J64" s="13">
        <f t="shared" si="7"/>
        <v>107.20842329257667</v>
      </c>
      <c r="K64" s="13">
        <f t="shared" si="7"/>
        <v>187.75653958536248</v>
      </c>
      <c r="L64" s="13">
        <f t="shared" si="7"/>
        <v>110.63303782623389</v>
      </c>
      <c r="M64" s="13">
        <f t="shared" si="7"/>
        <v>135.20412157127657</v>
      </c>
      <c r="N64" s="13">
        <f t="shared" si="7"/>
        <v>213.90966328092392</v>
      </c>
      <c r="O64" s="13">
        <f t="shared" si="7"/>
        <v>30.015426247990924</v>
      </c>
      <c r="P64" s="13">
        <f t="shared" si="7"/>
        <v>175.90683590375312</v>
      </c>
      <c r="Q64" s="13">
        <f t="shared" si="7"/>
        <v>139.95840738393215</v>
      </c>
      <c r="R64" s="13">
        <f t="shared" si="7"/>
        <v>214.03490235222313</v>
      </c>
      <c r="S64" s="13">
        <f t="shared" si="7"/>
        <v>175.90683590375312</v>
      </c>
      <c r="T64" s="13">
        <f t="shared" si="7"/>
        <v>0</v>
      </c>
      <c r="U64" s="13">
        <f t="shared" si="7"/>
        <v>301.9883203040997</v>
      </c>
      <c r="V64" s="13">
        <f t="shared" si="7"/>
        <v>162.92805254953143</v>
      </c>
      <c r="W64" s="13">
        <f t="shared" si="7"/>
        <v>90</v>
      </c>
      <c r="X64" s="13">
        <f t="shared" si="7"/>
        <v>0</v>
      </c>
      <c r="Y64" s="13">
        <f t="shared" si="7"/>
        <v>0</v>
      </c>
      <c r="Z64" s="14">
        <f t="shared" si="7"/>
        <v>90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0</v>
      </c>
      <c r="H66" s="16">
        <f t="shared" si="7"/>
        <v>100</v>
      </c>
      <c r="I66" s="16">
        <f t="shared" si="7"/>
        <v>52.32983362725396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50.477943787590505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>
        <v>128954439</v>
      </c>
      <c r="C67" s="24"/>
      <c r="D67" s="25">
        <v>142195000</v>
      </c>
      <c r="E67" s="26">
        <v>143325000</v>
      </c>
      <c r="F67" s="26">
        <v>38574677</v>
      </c>
      <c r="G67" s="26">
        <v>9371404</v>
      </c>
      <c r="H67" s="26">
        <v>11090943</v>
      </c>
      <c r="I67" s="26">
        <v>59037024</v>
      </c>
      <c r="J67" s="26">
        <v>7730055</v>
      </c>
      <c r="K67" s="26">
        <v>8239475</v>
      </c>
      <c r="L67" s="26">
        <v>8078417</v>
      </c>
      <c r="M67" s="26">
        <v>24047947</v>
      </c>
      <c r="N67" s="26">
        <v>8199624</v>
      </c>
      <c r="O67" s="26">
        <v>7557501</v>
      </c>
      <c r="P67" s="26">
        <v>7557501</v>
      </c>
      <c r="Q67" s="26">
        <v>23314626</v>
      </c>
      <c r="R67" s="26">
        <v>7557501</v>
      </c>
      <c r="S67" s="26">
        <v>7557501</v>
      </c>
      <c r="T67" s="26"/>
      <c r="U67" s="26">
        <v>15115002</v>
      </c>
      <c r="V67" s="26">
        <v>121514599</v>
      </c>
      <c r="W67" s="26">
        <v>142195005</v>
      </c>
      <c r="X67" s="26"/>
      <c r="Y67" s="25"/>
      <c r="Z67" s="27">
        <v>143325000</v>
      </c>
    </row>
    <row r="68" spans="1:26" ht="12.75" hidden="1">
      <c r="A68" s="37" t="s">
        <v>31</v>
      </c>
      <c r="B68" s="19">
        <v>60681455</v>
      </c>
      <c r="C68" s="19"/>
      <c r="D68" s="20">
        <v>65117000</v>
      </c>
      <c r="E68" s="21">
        <v>65117000</v>
      </c>
      <c r="F68" s="21">
        <v>35214217</v>
      </c>
      <c r="G68" s="21">
        <v>2321353</v>
      </c>
      <c r="H68" s="21">
        <v>5019191</v>
      </c>
      <c r="I68" s="21">
        <v>42554761</v>
      </c>
      <c r="J68" s="21">
        <v>2298384</v>
      </c>
      <c r="K68" s="21">
        <v>2279579</v>
      </c>
      <c r="L68" s="21">
        <v>2325092</v>
      </c>
      <c r="M68" s="21">
        <v>6903055</v>
      </c>
      <c r="N68" s="21">
        <v>2273134</v>
      </c>
      <c r="O68" s="21">
        <v>2270600</v>
      </c>
      <c r="P68" s="21">
        <v>2270600</v>
      </c>
      <c r="Q68" s="21">
        <v>6814334</v>
      </c>
      <c r="R68" s="21">
        <v>2270600</v>
      </c>
      <c r="S68" s="21">
        <v>2270600</v>
      </c>
      <c r="T68" s="21"/>
      <c r="U68" s="21">
        <v>4541200</v>
      </c>
      <c r="V68" s="21">
        <v>60813350</v>
      </c>
      <c r="W68" s="21">
        <v>65117001</v>
      </c>
      <c r="X68" s="21"/>
      <c r="Y68" s="20"/>
      <c r="Z68" s="23">
        <v>65117000</v>
      </c>
    </row>
    <row r="69" spans="1:26" ht="12.75" hidden="1">
      <c r="A69" s="38" t="s">
        <v>32</v>
      </c>
      <c r="B69" s="19">
        <v>63136885</v>
      </c>
      <c r="C69" s="19"/>
      <c r="D69" s="20">
        <v>77078000</v>
      </c>
      <c r="E69" s="21">
        <v>77208000</v>
      </c>
      <c r="F69" s="21">
        <v>3300508</v>
      </c>
      <c r="G69" s="21">
        <v>6631608</v>
      </c>
      <c r="H69" s="21">
        <v>5672359</v>
      </c>
      <c r="I69" s="21">
        <v>15604475</v>
      </c>
      <c r="J69" s="21">
        <v>5293095</v>
      </c>
      <c r="K69" s="21">
        <v>5366637</v>
      </c>
      <c r="L69" s="21">
        <v>5594114</v>
      </c>
      <c r="M69" s="21">
        <v>16253846</v>
      </c>
      <c r="N69" s="21">
        <v>5162114</v>
      </c>
      <c r="O69" s="21">
        <v>5251401</v>
      </c>
      <c r="P69" s="21">
        <v>5251401</v>
      </c>
      <c r="Q69" s="21">
        <v>15664916</v>
      </c>
      <c r="R69" s="21">
        <v>5251401</v>
      </c>
      <c r="S69" s="21">
        <v>5251401</v>
      </c>
      <c r="T69" s="21"/>
      <c r="U69" s="21">
        <v>10502802</v>
      </c>
      <c r="V69" s="21">
        <v>58026039</v>
      </c>
      <c r="W69" s="21">
        <v>77078004</v>
      </c>
      <c r="X69" s="21"/>
      <c r="Y69" s="20"/>
      <c r="Z69" s="23">
        <v>77208000</v>
      </c>
    </row>
    <row r="70" spans="1:26" ht="12.75" hidden="1">
      <c r="A70" s="39" t="s">
        <v>103</v>
      </c>
      <c r="B70" s="19">
        <v>56396503</v>
      </c>
      <c r="C70" s="19"/>
      <c r="D70" s="20">
        <v>67868000</v>
      </c>
      <c r="E70" s="21">
        <v>67998000</v>
      </c>
      <c r="F70" s="21">
        <v>-946206</v>
      </c>
      <c r="G70" s="21">
        <v>2356224</v>
      </c>
      <c r="H70" s="21">
        <v>1518229</v>
      </c>
      <c r="I70" s="21">
        <v>2928247</v>
      </c>
      <c r="J70" s="21">
        <v>1411438</v>
      </c>
      <c r="K70" s="21">
        <v>1291100</v>
      </c>
      <c r="L70" s="21">
        <v>1353531</v>
      </c>
      <c r="M70" s="21">
        <v>4056069</v>
      </c>
      <c r="N70" s="21">
        <v>1347579</v>
      </c>
      <c r="O70" s="21">
        <v>1204857</v>
      </c>
      <c r="P70" s="21">
        <v>1204857</v>
      </c>
      <c r="Q70" s="21">
        <v>3757293</v>
      </c>
      <c r="R70" s="21">
        <v>1204857</v>
      </c>
      <c r="S70" s="21">
        <v>1204857</v>
      </c>
      <c r="T70" s="21"/>
      <c r="U70" s="21">
        <v>2409714</v>
      </c>
      <c r="V70" s="21">
        <v>13151323</v>
      </c>
      <c r="W70" s="21">
        <v>67868004</v>
      </c>
      <c r="X70" s="21"/>
      <c r="Y70" s="20"/>
      <c r="Z70" s="23">
        <v>67998000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6740382</v>
      </c>
      <c r="C73" s="19"/>
      <c r="D73" s="20">
        <v>9210000</v>
      </c>
      <c r="E73" s="21">
        <v>9210000</v>
      </c>
      <c r="F73" s="21">
        <v>798721</v>
      </c>
      <c r="G73" s="21">
        <v>801559</v>
      </c>
      <c r="H73" s="21">
        <v>789185</v>
      </c>
      <c r="I73" s="21">
        <v>2389465</v>
      </c>
      <c r="J73" s="21">
        <v>804531</v>
      </c>
      <c r="K73" s="21">
        <v>804944</v>
      </c>
      <c r="L73" s="21">
        <v>804944</v>
      </c>
      <c r="M73" s="21">
        <v>2414419</v>
      </c>
      <c r="N73" s="21">
        <v>804944</v>
      </c>
      <c r="O73" s="21">
        <v>804473</v>
      </c>
      <c r="P73" s="21">
        <v>804473</v>
      </c>
      <c r="Q73" s="21">
        <v>2413890</v>
      </c>
      <c r="R73" s="21">
        <v>804473</v>
      </c>
      <c r="S73" s="21">
        <v>804473</v>
      </c>
      <c r="T73" s="21"/>
      <c r="U73" s="21">
        <v>1608946</v>
      </c>
      <c r="V73" s="21">
        <v>8826720</v>
      </c>
      <c r="W73" s="21">
        <v>9210000</v>
      </c>
      <c r="X73" s="21"/>
      <c r="Y73" s="20"/>
      <c r="Z73" s="23">
        <v>9210000</v>
      </c>
    </row>
    <row r="74" spans="1:26" ht="12.75" hidden="1">
      <c r="A74" s="39" t="s">
        <v>107</v>
      </c>
      <c r="B74" s="19"/>
      <c r="C74" s="19"/>
      <c r="D74" s="20"/>
      <c r="E74" s="21"/>
      <c r="F74" s="21">
        <v>3447993</v>
      </c>
      <c r="G74" s="21">
        <v>3473825</v>
      </c>
      <c r="H74" s="21">
        <v>3364945</v>
      </c>
      <c r="I74" s="21">
        <v>10286763</v>
      </c>
      <c r="J74" s="21">
        <v>3077126</v>
      </c>
      <c r="K74" s="21">
        <v>3270593</v>
      </c>
      <c r="L74" s="21">
        <v>3435639</v>
      </c>
      <c r="M74" s="21">
        <v>9783358</v>
      </c>
      <c r="N74" s="21">
        <v>3009591</v>
      </c>
      <c r="O74" s="21">
        <v>3242071</v>
      </c>
      <c r="P74" s="21">
        <v>3242071</v>
      </c>
      <c r="Q74" s="21">
        <v>9493733</v>
      </c>
      <c r="R74" s="21">
        <v>3242071</v>
      </c>
      <c r="S74" s="21">
        <v>3242071</v>
      </c>
      <c r="T74" s="21"/>
      <c r="U74" s="21">
        <v>6484142</v>
      </c>
      <c r="V74" s="21">
        <v>36047996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5136099</v>
      </c>
      <c r="C75" s="28"/>
      <c r="D75" s="29"/>
      <c r="E75" s="30">
        <v>1000000</v>
      </c>
      <c r="F75" s="30">
        <v>59952</v>
      </c>
      <c r="G75" s="30">
        <v>418443</v>
      </c>
      <c r="H75" s="30">
        <v>399393</v>
      </c>
      <c r="I75" s="30">
        <v>877788</v>
      </c>
      <c r="J75" s="30">
        <v>138576</v>
      </c>
      <c r="K75" s="30">
        <v>593259</v>
      </c>
      <c r="L75" s="30">
        <v>159211</v>
      </c>
      <c r="M75" s="30">
        <v>891046</v>
      </c>
      <c r="N75" s="30">
        <v>764376</v>
      </c>
      <c r="O75" s="30">
        <v>35500</v>
      </c>
      <c r="P75" s="30">
        <v>35500</v>
      </c>
      <c r="Q75" s="30">
        <v>835376</v>
      </c>
      <c r="R75" s="30">
        <v>35500</v>
      </c>
      <c r="S75" s="30">
        <v>35500</v>
      </c>
      <c r="T75" s="30"/>
      <c r="U75" s="30">
        <v>71000</v>
      </c>
      <c r="V75" s="30">
        <v>2675210</v>
      </c>
      <c r="W75" s="30"/>
      <c r="X75" s="30"/>
      <c r="Y75" s="29"/>
      <c r="Z75" s="31">
        <v>1000000</v>
      </c>
    </row>
    <row r="76" spans="1:26" ht="12.75" hidden="1">
      <c r="A76" s="42" t="s">
        <v>288</v>
      </c>
      <c r="B76" s="32">
        <v>123818340</v>
      </c>
      <c r="C76" s="32"/>
      <c r="D76" s="33">
        <v>127811000</v>
      </c>
      <c r="E76" s="34">
        <v>127811000</v>
      </c>
      <c r="F76" s="34">
        <v>3111362</v>
      </c>
      <c r="G76" s="34">
        <v>3568495</v>
      </c>
      <c r="H76" s="34">
        <v>21523848</v>
      </c>
      <c r="I76" s="34">
        <v>28203705</v>
      </c>
      <c r="J76" s="34">
        <v>4156063</v>
      </c>
      <c r="K76" s="34">
        <v>4836447</v>
      </c>
      <c r="L76" s="34">
        <v>7773557</v>
      </c>
      <c r="M76" s="34">
        <v>16766067</v>
      </c>
      <c r="N76" s="34">
        <v>9812678</v>
      </c>
      <c r="O76" s="34">
        <v>7843247</v>
      </c>
      <c r="P76" s="34">
        <v>8592827</v>
      </c>
      <c r="Q76" s="34">
        <v>26248752</v>
      </c>
      <c r="R76" s="34">
        <v>9812678</v>
      </c>
      <c r="S76" s="34">
        <v>8592827</v>
      </c>
      <c r="T76" s="34">
        <v>9812678</v>
      </c>
      <c r="U76" s="34">
        <v>28218183</v>
      </c>
      <c r="V76" s="34">
        <v>99436707</v>
      </c>
      <c r="W76" s="34">
        <v>127811000</v>
      </c>
      <c r="X76" s="34"/>
      <c r="Y76" s="33"/>
      <c r="Z76" s="35">
        <v>127811000</v>
      </c>
    </row>
    <row r="77" spans="1:26" ht="12.75" hidden="1">
      <c r="A77" s="37" t="s">
        <v>31</v>
      </c>
      <c r="B77" s="19">
        <v>60681455</v>
      </c>
      <c r="C77" s="19"/>
      <c r="D77" s="20">
        <v>58605000</v>
      </c>
      <c r="E77" s="21">
        <v>58605000</v>
      </c>
      <c r="F77" s="21">
        <v>2468464</v>
      </c>
      <c r="G77" s="21">
        <v>2153371</v>
      </c>
      <c r="H77" s="21">
        <v>20242987</v>
      </c>
      <c r="I77" s="21">
        <v>24864822</v>
      </c>
      <c r="J77" s="21">
        <v>3154962</v>
      </c>
      <c r="K77" s="21">
        <v>2731853</v>
      </c>
      <c r="L77" s="21">
        <v>6723812</v>
      </c>
      <c r="M77" s="21">
        <v>12610627</v>
      </c>
      <c r="N77" s="21">
        <v>2222387</v>
      </c>
      <c r="O77" s="21">
        <v>4285326</v>
      </c>
      <c r="P77" s="21">
        <v>2153371</v>
      </c>
      <c r="Q77" s="21">
        <v>8661084</v>
      </c>
      <c r="R77" s="21">
        <v>2222387</v>
      </c>
      <c r="S77" s="21">
        <v>2153371</v>
      </c>
      <c r="T77" s="21">
        <v>2222387</v>
      </c>
      <c r="U77" s="21">
        <v>6598145</v>
      </c>
      <c r="V77" s="21">
        <v>52734678</v>
      </c>
      <c r="W77" s="21">
        <v>58605000</v>
      </c>
      <c r="X77" s="21"/>
      <c r="Y77" s="20"/>
      <c r="Z77" s="23">
        <v>58605000</v>
      </c>
    </row>
    <row r="78" spans="1:26" ht="12.75" hidden="1">
      <c r="A78" s="38" t="s">
        <v>32</v>
      </c>
      <c r="B78" s="19">
        <v>63136885</v>
      </c>
      <c r="C78" s="19"/>
      <c r="D78" s="20">
        <v>69206000</v>
      </c>
      <c r="E78" s="21">
        <v>69206000</v>
      </c>
      <c r="F78" s="21">
        <v>582946</v>
      </c>
      <c r="G78" s="21">
        <v>1415124</v>
      </c>
      <c r="H78" s="21">
        <v>881468</v>
      </c>
      <c r="I78" s="21">
        <v>2879538</v>
      </c>
      <c r="J78" s="21">
        <v>862525</v>
      </c>
      <c r="K78" s="21">
        <v>1511335</v>
      </c>
      <c r="L78" s="21">
        <v>890534</v>
      </c>
      <c r="M78" s="21">
        <v>3264394</v>
      </c>
      <c r="N78" s="21">
        <v>7590291</v>
      </c>
      <c r="O78" s="21">
        <v>3557921</v>
      </c>
      <c r="P78" s="21">
        <v>6439456</v>
      </c>
      <c r="Q78" s="21">
        <v>17587668</v>
      </c>
      <c r="R78" s="21">
        <v>7590291</v>
      </c>
      <c r="S78" s="21">
        <v>6439456</v>
      </c>
      <c r="T78" s="21">
        <v>7590291</v>
      </c>
      <c r="U78" s="21">
        <v>21620038</v>
      </c>
      <c r="V78" s="21">
        <v>45351638</v>
      </c>
      <c r="W78" s="21">
        <v>69206000</v>
      </c>
      <c r="X78" s="21"/>
      <c r="Y78" s="20"/>
      <c r="Z78" s="23">
        <v>69206000</v>
      </c>
    </row>
    <row r="79" spans="1:26" ht="12.75" hidden="1">
      <c r="A79" s="39" t="s">
        <v>103</v>
      </c>
      <c r="B79" s="19">
        <v>56396503</v>
      </c>
      <c r="C79" s="19"/>
      <c r="D79" s="20">
        <v>60917000</v>
      </c>
      <c r="E79" s="21">
        <v>60917000</v>
      </c>
      <c r="F79" s="21"/>
      <c r="G79" s="21"/>
      <c r="H79" s="21"/>
      <c r="I79" s="21"/>
      <c r="J79" s="21"/>
      <c r="K79" s="21"/>
      <c r="L79" s="21"/>
      <c r="M79" s="21"/>
      <c r="N79" s="21">
        <v>5868438</v>
      </c>
      <c r="O79" s="21">
        <v>3316455</v>
      </c>
      <c r="P79" s="21">
        <v>5024333</v>
      </c>
      <c r="Q79" s="21">
        <v>14209226</v>
      </c>
      <c r="R79" s="21">
        <v>5868438</v>
      </c>
      <c r="S79" s="21">
        <v>5024333</v>
      </c>
      <c r="T79" s="21">
        <v>5868438</v>
      </c>
      <c r="U79" s="21">
        <v>16761209</v>
      </c>
      <c r="V79" s="21">
        <v>30970435</v>
      </c>
      <c r="W79" s="21">
        <v>60917000</v>
      </c>
      <c r="X79" s="21"/>
      <c r="Y79" s="20"/>
      <c r="Z79" s="23">
        <v>60917000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6740382</v>
      </c>
      <c r="C82" s="19"/>
      <c r="D82" s="20">
        <v>8289000</v>
      </c>
      <c r="E82" s="21">
        <v>8289000</v>
      </c>
      <c r="F82" s="21">
        <v>582946</v>
      </c>
      <c r="G82" s="21">
        <v>1415124</v>
      </c>
      <c r="H82" s="21">
        <v>881468</v>
      </c>
      <c r="I82" s="21">
        <v>2879538</v>
      </c>
      <c r="J82" s="21">
        <v>862525</v>
      </c>
      <c r="K82" s="21">
        <v>1511335</v>
      </c>
      <c r="L82" s="21">
        <v>890534</v>
      </c>
      <c r="M82" s="21">
        <v>3264394</v>
      </c>
      <c r="N82" s="21">
        <v>1721853</v>
      </c>
      <c r="O82" s="21">
        <v>241466</v>
      </c>
      <c r="P82" s="21">
        <v>1415123</v>
      </c>
      <c r="Q82" s="21">
        <v>3378442</v>
      </c>
      <c r="R82" s="21">
        <v>1721853</v>
      </c>
      <c r="S82" s="21">
        <v>1415123</v>
      </c>
      <c r="T82" s="21">
        <v>1721853</v>
      </c>
      <c r="U82" s="21">
        <v>4858829</v>
      </c>
      <c r="V82" s="21">
        <v>14381203</v>
      </c>
      <c r="W82" s="21">
        <v>8289000</v>
      </c>
      <c r="X82" s="21"/>
      <c r="Y82" s="20"/>
      <c r="Z82" s="23">
        <v>8289000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>
        <v>59952</v>
      </c>
      <c r="G84" s="30"/>
      <c r="H84" s="30">
        <v>399393</v>
      </c>
      <c r="I84" s="30">
        <v>459345</v>
      </c>
      <c r="J84" s="30">
        <v>138576</v>
      </c>
      <c r="K84" s="30">
        <v>593259</v>
      </c>
      <c r="L84" s="30">
        <v>159211</v>
      </c>
      <c r="M84" s="30">
        <v>891046</v>
      </c>
      <c r="N84" s="30"/>
      <c r="O84" s="30"/>
      <c r="P84" s="30"/>
      <c r="Q84" s="30"/>
      <c r="R84" s="30"/>
      <c r="S84" s="30"/>
      <c r="T84" s="30"/>
      <c r="U84" s="30"/>
      <c r="V84" s="30">
        <v>1350391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9303493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9303493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>
        <v>9303493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9303493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243735306</v>
      </c>
      <c r="D5" s="153">
        <f>SUM(D6:D8)</f>
        <v>0</v>
      </c>
      <c r="E5" s="154">
        <f t="shared" si="0"/>
        <v>274558000</v>
      </c>
      <c r="F5" s="100">
        <f t="shared" si="0"/>
        <v>221662000</v>
      </c>
      <c r="G5" s="100">
        <f t="shared" si="0"/>
        <v>98884591</v>
      </c>
      <c r="H5" s="100">
        <f t="shared" si="0"/>
        <v>7460292</v>
      </c>
      <c r="I5" s="100">
        <f t="shared" si="0"/>
        <v>10262833</v>
      </c>
      <c r="J5" s="100">
        <f t="shared" si="0"/>
        <v>116607716</v>
      </c>
      <c r="K5" s="100">
        <f t="shared" si="0"/>
        <v>6926321</v>
      </c>
      <c r="L5" s="100">
        <f t="shared" si="0"/>
        <v>5951648</v>
      </c>
      <c r="M5" s="100">
        <f t="shared" si="0"/>
        <v>54657462</v>
      </c>
      <c r="N5" s="100">
        <f t="shared" si="0"/>
        <v>67535431</v>
      </c>
      <c r="O5" s="100">
        <f t="shared" si="0"/>
        <v>5580044</v>
      </c>
      <c r="P5" s="100">
        <f t="shared" si="0"/>
        <v>7126606</v>
      </c>
      <c r="Q5" s="100">
        <f t="shared" si="0"/>
        <v>7126606</v>
      </c>
      <c r="R5" s="100">
        <f t="shared" si="0"/>
        <v>19833256</v>
      </c>
      <c r="S5" s="100">
        <f t="shared" si="0"/>
        <v>7126606</v>
      </c>
      <c r="T5" s="100">
        <f t="shared" si="0"/>
        <v>7126606</v>
      </c>
      <c r="U5" s="100">
        <f t="shared" si="0"/>
        <v>0</v>
      </c>
      <c r="V5" s="100">
        <f t="shared" si="0"/>
        <v>14253212</v>
      </c>
      <c r="W5" s="100">
        <f t="shared" si="0"/>
        <v>218229615</v>
      </c>
      <c r="X5" s="100">
        <f t="shared" si="0"/>
        <v>219587604</v>
      </c>
      <c r="Y5" s="100">
        <f t="shared" si="0"/>
        <v>-1357989</v>
      </c>
      <c r="Z5" s="137">
        <f>+IF(X5&lt;&gt;0,+(Y5/X5)*100,0)</f>
        <v>-0.6184269855232811</v>
      </c>
      <c r="AA5" s="153">
        <f>SUM(AA6:AA8)</f>
        <v>221662000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240024967</v>
      </c>
      <c r="D7" s="157"/>
      <c r="E7" s="158">
        <v>274558000</v>
      </c>
      <c r="F7" s="159">
        <v>221662000</v>
      </c>
      <c r="G7" s="159">
        <v>98694016</v>
      </c>
      <c r="H7" s="159">
        <v>6221137</v>
      </c>
      <c r="I7" s="159">
        <v>8931873</v>
      </c>
      <c r="J7" s="159">
        <v>113847026</v>
      </c>
      <c r="K7" s="159">
        <v>6514721</v>
      </c>
      <c r="L7" s="159">
        <v>5868488</v>
      </c>
      <c r="M7" s="159">
        <v>53955898</v>
      </c>
      <c r="N7" s="159">
        <v>66339107</v>
      </c>
      <c r="O7" s="159">
        <v>5580044</v>
      </c>
      <c r="P7" s="159">
        <v>5665480</v>
      </c>
      <c r="Q7" s="159">
        <v>5665480</v>
      </c>
      <c r="R7" s="159">
        <v>16911004</v>
      </c>
      <c r="S7" s="159">
        <v>5665480</v>
      </c>
      <c r="T7" s="159">
        <v>5665480</v>
      </c>
      <c r="U7" s="159"/>
      <c r="V7" s="159">
        <v>11330960</v>
      </c>
      <c r="W7" s="159">
        <v>208428097</v>
      </c>
      <c r="X7" s="159">
        <v>219587604</v>
      </c>
      <c r="Y7" s="159">
        <v>-11159507</v>
      </c>
      <c r="Z7" s="141">
        <v>-5.08</v>
      </c>
      <c r="AA7" s="157">
        <v>221662000</v>
      </c>
    </row>
    <row r="8" spans="1:27" ht="12.75">
      <c r="A8" s="138" t="s">
        <v>77</v>
      </c>
      <c r="B8" s="136"/>
      <c r="C8" s="155">
        <v>3710339</v>
      </c>
      <c r="D8" s="155"/>
      <c r="E8" s="156"/>
      <c r="F8" s="60"/>
      <c r="G8" s="60">
        <v>190575</v>
      </c>
      <c r="H8" s="60">
        <v>1239155</v>
      </c>
      <c r="I8" s="60">
        <v>1330960</v>
      </c>
      <c r="J8" s="60">
        <v>2760690</v>
      </c>
      <c r="K8" s="60">
        <v>411600</v>
      </c>
      <c r="L8" s="60">
        <v>83160</v>
      </c>
      <c r="M8" s="60">
        <v>701564</v>
      </c>
      <c r="N8" s="60">
        <v>1196324</v>
      </c>
      <c r="O8" s="60"/>
      <c r="P8" s="60">
        <v>1461126</v>
      </c>
      <c r="Q8" s="60">
        <v>1461126</v>
      </c>
      <c r="R8" s="60">
        <v>2922252</v>
      </c>
      <c r="S8" s="60">
        <v>1461126</v>
      </c>
      <c r="T8" s="60">
        <v>1461126</v>
      </c>
      <c r="U8" s="60"/>
      <c r="V8" s="60">
        <v>2922252</v>
      </c>
      <c r="W8" s="60">
        <v>9801518</v>
      </c>
      <c r="X8" s="60"/>
      <c r="Y8" s="60">
        <v>9801518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8595452</v>
      </c>
      <c r="D9" s="153">
        <f>SUM(D10:D14)</f>
        <v>0</v>
      </c>
      <c r="E9" s="154">
        <f t="shared" si="1"/>
        <v>3900000</v>
      </c>
      <c r="F9" s="100">
        <f t="shared" si="1"/>
        <v>9400000</v>
      </c>
      <c r="G9" s="100">
        <f t="shared" si="1"/>
        <v>182229</v>
      </c>
      <c r="H9" s="100">
        <f t="shared" si="1"/>
        <v>310730</v>
      </c>
      <c r="I9" s="100">
        <f t="shared" si="1"/>
        <v>201547</v>
      </c>
      <c r="J9" s="100">
        <f t="shared" si="1"/>
        <v>694506</v>
      </c>
      <c r="K9" s="100">
        <f t="shared" si="1"/>
        <v>240534</v>
      </c>
      <c r="L9" s="100">
        <f t="shared" si="1"/>
        <v>204856</v>
      </c>
      <c r="M9" s="100">
        <f t="shared" si="1"/>
        <v>195920</v>
      </c>
      <c r="N9" s="100">
        <f t="shared" si="1"/>
        <v>641310</v>
      </c>
      <c r="O9" s="100">
        <f t="shared" si="1"/>
        <v>212529</v>
      </c>
      <c r="P9" s="100">
        <f t="shared" si="1"/>
        <v>1871859</v>
      </c>
      <c r="Q9" s="100">
        <f t="shared" si="1"/>
        <v>1871859</v>
      </c>
      <c r="R9" s="100">
        <f t="shared" si="1"/>
        <v>3956247</v>
      </c>
      <c r="S9" s="100">
        <f t="shared" si="1"/>
        <v>1871859</v>
      </c>
      <c r="T9" s="100">
        <f t="shared" si="1"/>
        <v>1871859</v>
      </c>
      <c r="U9" s="100">
        <f t="shared" si="1"/>
        <v>0</v>
      </c>
      <c r="V9" s="100">
        <f t="shared" si="1"/>
        <v>3743718</v>
      </c>
      <c r="W9" s="100">
        <f t="shared" si="1"/>
        <v>9035781</v>
      </c>
      <c r="X9" s="100">
        <f t="shared" si="1"/>
        <v>9400004</v>
      </c>
      <c r="Y9" s="100">
        <f t="shared" si="1"/>
        <v>-364223</v>
      </c>
      <c r="Z9" s="137">
        <f>+IF(X9&lt;&gt;0,+(Y9/X9)*100,0)</f>
        <v>-3.8747111171442055</v>
      </c>
      <c r="AA9" s="153">
        <f>SUM(AA10:AA14)</f>
        <v>9400000</v>
      </c>
    </row>
    <row r="10" spans="1:27" ht="12.75">
      <c r="A10" s="138" t="s">
        <v>79</v>
      </c>
      <c r="B10" s="136"/>
      <c r="C10" s="155">
        <v>1058691</v>
      </c>
      <c r="D10" s="155"/>
      <c r="E10" s="156"/>
      <c r="F10" s="60"/>
      <c r="G10" s="60">
        <v>6992</v>
      </c>
      <c r="H10" s="60">
        <v>11521</v>
      </c>
      <c r="I10" s="60">
        <v>11737</v>
      </c>
      <c r="J10" s="60">
        <v>30250</v>
      </c>
      <c r="K10" s="60">
        <v>7284</v>
      </c>
      <c r="L10" s="60">
        <v>8339</v>
      </c>
      <c r="M10" s="60">
        <v>6280</v>
      </c>
      <c r="N10" s="60">
        <v>21903</v>
      </c>
      <c r="O10" s="60">
        <v>6389</v>
      </c>
      <c r="P10" s="60">
        <v>1679839</v>
      </c>
      <c r="Q10" s="60">
        <v>1679839</v>
      </c>
      <c r="R10" s="60">
        <v>3366067</v>
      </c>
      <c r="S10" s="60">
        <v>1679839</v>
      </c>
      <c r="T10" s="60">
        <v>1679839</v>
      </c>
      <c r="U10" s="60"/>
      <c r="V10" s="60">
        <v>3359678</v>
      </c>
      <c r="W10" s="60">
        <v>6777898</v>
      </c>
      <c r="X10" s="60"/>
      <c r="Y10" s="60">
        <v>6777898</v>
      </c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4</v>
      </c>
      <c r="Y11" s="60">
        <v>-4</v>
      </c>
      <c r="Z11" s="140">
        <v>-100</v>
      </c>
      <c r="AA11" s="155"/>
    </row>
    <row r="12" spans="1:27" ht="12.75">
      <c r="A12" s="138" t="s">
        <v>81</v>
      </c>
      <c r="B12" s="136"/>
      <c r="C12" s="155">
        <v>7536761</v>
      </c>
      <c r="D12" s="155"/>
      <c r="E12" s="156">
        <v>3900000</v>
      </c>
      <c r="F12" s="60">
        <v>9400000</v>
      </c>
      <c r="G12" s="60">
        <v>175237</v>
      </c>
      <c r="H12" s="60">
        <v>299209</v>
      </c>
      <c r="I12" s="60">
        <v>189810</v>
      </c>
      <c r="J12" s="60">
        <v>664256</v>
      </c>
      <c r="K12" s="60">
        <v>233250</v>
      </c>
      <c r="L12" s="60">
        <v>196517</v>
      </c>
      <c r="M12" s="60">
        <v>189640</v>
      </c>
      <c r="N12" s="60">
        <v>619407</v>
      </c>
      <c r="O12" s="60">
        <v>206140</v>
      </c>
      <c r="P12" s="60">
        <v>192020</v>
      </c>
      <c r="Q12" s="60">
        <v>192020</v>
      </c>
      <c r="R12" s="60">
        <v>590180</v>
      </c>
      <c r="S12" s="60">
        <v>192020</v>
      </c>
      <c r="T12" s="60">
        <v>192020</v>
      </c>
      <c r="U12" s="60"/>
      <c r="V12" s="60">
        <v>384040</v>
      </c>
      <c r="W12" s="60">
        <v>2257883</v>
      </c>
      <c r="X12" s="60">
        <v>9400000</v>
      </c>
      <c r="Y12" s="60">
        <v>-7142117</v>
      </c>
      <c r="Z12" s="140">
        <v>-75.98</v>
      </c>
      <c r="AA12" s="155">
        <v>9400000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1000099</v>
      </c>
      <c r="D15" s="153">
        <f>SUM(D16:D18)</f>
        <v>0</v>
      </c>
      <c r="E15" s="154">
        <f t="shared" si="2"/>
        <v>0</v>
      </c>
      <c r="F15" s="100">
        <f t="shared" si="2"/>
        <v>612000</v>
      </c>
      <c r="G15" s="100">
        <f t="shared" si="2"/>
        <v>5092362</v>
      </c>
      <c r="H15" s="100">
        <f t="shared" si="2"/>
        <v>94754</v>
      </c>
      <c r="I15" s="100">
        <f t="shared" si="2"/>
        <v>126809</v>
      </c>
      <c r="J15" s="100">
        <f t="shared" si="2"/>
        <v>5313925</v>
      </c>
      <c r="K15" s="100">
        <f t="shared" si="2"/>
        <v>116462</v>
      </c>
      <c r="L15" s="100">
        <f t="shared" si="2"/>
        <v>539475</v>
      </c>
      <c r="M15" s="100">
        <f t="shared" si="2"/>
        <v>8505649</v>
      </c>
      <c r="N15" s="100">
        <f t="shared" si="2"/>
        <v>9161586</v>
      </c>
      <c r="O15" s="100">
        <f t="shared" si="2"/>
        <v>667422</v>
      </c>
      <c r="P15" s="100">
        <f t="shared" si="2"/>
        <v>36352</v>
      </c>
      <c r="Q15" s="100">
        <f t="shared" si="2"/>
        <v>36352</v>
      </c>
      <c r="R15" s="100">
        <f t="shared" si="2"/>
        <v>740126</v>
      </c>
      <c r="S15" s="100">
        <f t="shared" si="2"/>
        <v>36352</v>
      </c>
      <c r="T15" s="100">
        <f t="shared" si="2"/>
        <v>36352</v>
      </c>
      <c r="U15" s="100">
        <f t="shared" si="2"/>
        <v>0</v>
      </c>
      <c r="V15" s="100">
        <f t="shared" si="2"/>
        <v>72704</v>
      </c>
      <c r="W15" s="100">
        <f t="shared" si="2"/>
        <v>15288341</v>
      </c>
      <c r="X15" s="100">
        <f t="shared" si="2"/>
        <v>31470600</v>
      </c>
      <c r="Y15" s="100">
        <f t="shared" si="2"/>
        <v>-16182259</v>
      </c>
      <c r="Z15" s="137">
        <f>+IF(X15&lt;&gt;0,+(Y15/X15)*100,0)</f>
        <v>-51.420243020469904</v>
      </c>
      <c r="AA15" s="153">
        <f>SUM(AA16:AA18)</f>
        <v>612000</v>
      </c>
    </row>
    <row r="16" spans="1:27" ht="12.75">
      <c r="A16" s="138" t="s">
        <v>85</v>
      </c>
      <c r="B16" s="136"/>
      <c r="C16" s="155">
        <v>1000099</v>
      </c>
      <c r="D16" s="155"/>
      <c r="E16" s="156"/>
      <c r="F16" s="60">
        <v>612000</v>
      </c>
      <c r="G16" s="60">
        <v>5079162</v>
      </c>
      <c r="H16" s="60">
        <v>67929</v>
      </c>
      <c r="I16" s="60">
        <v>44894</v>
      </c>
      <c r="J16" s="60">
        <v>5191985</v>
      </c>
      <c r="K16" s="60">
        <v>19049</v>
      </c>
      <c r="L16" s="60">
        <v>448075</v>
      </c>
      <c r="M16" s="60">
        <v>8437669</v>
      </c>
      <c r="N16" s="60">
        <v>8904793</v>
      </c>
      <c r="O16" s="60">
        <v>572572</v>
      </c>
      <c r="P16" s="60">
        <v>28452</v>
      </c>
      <c r="Q16" s="60">
        <v>28452</v>
      </c>
      <c r="R16" s="60">
        <v>629476</v>
      </c>
      <c r="S16" s="60">
        <v>28452</v>
      </c>
      <c r="T16" s="60">
        <v>28452</v>
      </c>
      <c r="U16" s="60"/>
      <c r="V16" s="60">
        <v>56904</v>
      </c>
      <c r="W16" s="60">
        <v>14783158</v>
      </c>
      <c r="X16" s="60">
        <v>1135600</v>
      </c>
      <c r="Y16" s="60">
        <v>13647558</v>
      </c>
      <c r="Z16" s="140">
        <v>1201.79</v>
      </c>
      <c r="AA16" s="155">
        <v>612000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>
        <v>13200</v>
      </c>
      <c r="H17" s="60">
        <v>26825</v>
      </c>
      <c r="I17" s="60">
        <v>81915</v>
      </c>
      <c r="J17" s="60">
        <v>121940</v>
      </c>
      <c r="K17" s="60">
        <v>97413</v>
      </c>
      <c r="L17" s="60">
        <v>91400</v>
      </c>
      <c r="M17" s="60">
        <v>67980</v>
      </c>
      <c r="N17" s="60">
        <v>256793</v>
      </c>
      <c r="O17" s="60">
        <v>94850</v>
      </c>
      <c r="P17" s="60">
        <v>7900</v>
      </c>
      <c r="Q17" s="60">
        <v>7900</v>
      </c>
      <c r="R17" s="60">
        <v>110650</v>
      </c>
      <c r="S17" s="60">
        <v>7900</v>
      </c>
      <c r="T17" s="60">
        <v>7900</v>
      </c>
      <c r="U17" s="60"/>
      <c r="V17" s="60">
        <v>15800</v>
      </c>
      <c r="W17" s="60">
        <v>505183</v>
      </c>
      <c r="X17" s="60">
        <v>30335000</v>
      </c>
      <c r="Y17" s="60">
        <v>-29829817</v>
      </c>
      <c r="Z17" s="140">
        <v>-98.33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120380152</v>
      </c>
      <c r="D19" s="153">
        <f>SUM(D20:D23)</f>
        <v>0</v>
      </c>
      <c r="E19" s="154">
        <f t="shared" si="3"/>
        <v>77078000</v>
      </c>
      <c r="F19" s="100">
        <f t="shared" si="3"/>
        <v>135543000</v>
      </c>
      <c r="G19" s="100">
        <f t="shared" si="3"/>
        <v>-147485</v>
      </c>
      <c r="H19" s="100">
        <f t="shared" si="3"/>
        <v>3157783</v>
      </c>
      <c r="I19" s="100">
        <f t="shared" si="3"/>
        <v>2307414</v>
      </c>
      <c r="J19" s="100">
        <f t="shared" si="3"/>
        <v>5317712</v>
      </c>
      <c r="K19" s="100">
        <f t="shared" si="3"/>
        <v>2219569</v>
      </c>
      <c r="L19" s="100">
        <f t="shared" si="3"/>
        <v>2104285</v>
      </c>
      <c r="M19" s="100">
        <f t="shared" si="3"/>
        <v>2158475</v>
      </c>
      <c r="N19" s="100">
        <f t="shared" si="3"/>
        <v>6482329</v>
      </c>
      <c r="O19" s="100">
        <f t="shared" si="3"/>
        <v>2152523</v>
      </c>
      <c r="P19" s="100">
        <f t="shared" si="3"/>
        <v>2009547</v>
      </c>
      <c r="Q19" s="100">
        <f t="shared" si="3"/>
        <v>2009547</v>
      </c>
      <c r="R19" s="100">
        <f t="shared" si="3"/>
        <v>6171617</v>
      </c>
      <c r="S19" s="100">
        <f t="shared" si="3"/>
        <v>2009547</v>
      </c>
      <c r="T19" s="100">
        <f t="shared" si="3"/>
        <v>2009547</v>
      </c>
      <c r="U19" s="100">
        <f t="shared" si="3"/>
        <v>0</v>
      </c>
      <c r="V19" s="100">
        <f t="shared" si="3"/>
        <v>4019094</v>
      </c>
      <c r="W19" s="100">
        <f t="shared" si="3"/>
        <v>21990752</v>
      </c>
      <c r="X19" s="100">
        <f t="shared" si="3"/>
        <v>95077804</v>
      </c>
      <c r="Y19" s="100">
        <f t="shared" si="3"/>
        <v>-73087052</v>
      </c>
      <c r="Z19" s="137">
        <f>+IF(X19&lt;&gt;0,+(Y19/X19)*100,0)</f>
        <v>-76.87078258559696</v>
      </c>
      <c r="AA19" s="153">
        <f>SUM(AA20:AA23)</f>
        <v>135543000</v>
      </c>
    </row>
    <row r="20" spans="1:27" ht="12.75">
      <c r="A20" s="138" t="s">
        <v>89</v>
      </c>
      <c r="B20" s="136"/>
      <c r="C20" s="155">
        <v>113639770</v>
      </c>
      <c r="D20" s="155"/>
      <c r="E20" s="156">
        <v>67868000</v>
      </c>
      <c r="F20" s="60">
        <v>126333000</v>
      </c>
      <c r="G20" s="60">
        <v>-946206</v>
      </c>
      <c r="H20" s="60">
        <v>2356224</v>
      </c>
      <c r="I20" s="60">
        <v>1518229</v>
      </c>
      <c r="J20" s="60">
        <v>2928247</v>
      </c>
      <c r="K20" s="60">
        <v>1415038</v>
      </c>
      <c r="L20" s="60">
        <v>1299341</v>
      </c>
      <c r="M20" s="60">
        <v>1353531</v>
      </c>
      <c r="N20" s="60">
        <v>4067910</v>
      </c>
      <c r="O20" s="60">
        <v>1347579</v>
      </c>
      <c r="P20" s="60">
        <v>1205074</v>
      </c>
      <c r="Q20" s="60">
        <v>1205074</v>
      </c>
      <c r="R20" s="60">
        <v>3757727</v>
      </c>
      <c r="S20" s="60">
        <v>1205074</v>
      </c>
      <c r="T20" s="60">
        <v>1205074</v>
      </c>
      <c r="U20" s="60"/>
      <c r="V20" s="60">
        <v>2410148</v>
      </c>
      <c r="W20" s="60">
        <v>13164032</v>
      </c>
      <c r="X20" s="60">
        <v>85867800</v>
      </c>
      <c r="Y20" s="60">
        <v>-72703768</v>
      </c>
      <c r="Z20" s="140">
        <v>-84.67</v>
      </c>
      <c r="AA20" s="155">
        <v>126333000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6740382</v>
      </c>
      <c r="D23" s="155"/>
      <c r="E23" s="156">
        <v>9210000</v>
      </c>
      <c r="F23" s="60">
        <v>9210000</v>
      </c>
      <c r="G23" s="60">
        <v>798721</v>
      </c>
      <c r="H23" s="60">
        <v>801559</v>
      </c>
      <c r="I23" s="60">
        <v>789185</v>
      </c>
      <c r="J23" s="60">
        <v>2389465</v>
      </c>
      <c r="K23" s="60">
        <v>804531</v>
      </c>
      <c r="L23" s="60">
        <v>804944</v>
      </c>
      <c r="M23" s="60">
        <v>804944</v>
      </c>
      <c r="N23" s="60">
        <v>2414419</v>
      </c>
      <c r="O23" s="60">
        <v>804944</v>
      </c>
      <c r="P23" s="60">
        <v>804473</v>
      </c>
      <c r="Q23" s="60">
        <v>804473</v>
      </c>
      <c r="R23" s="60">
        <v>2413890</v>
      </c>
      <c r="S23" s="60">
        <v>804473</v>
      </c>
      <c r="T23" s="60">
        <v>804473</v>
      </c>
      <c r="U23" s="60"/>
      <c r="V23" s="60">
        <v>1608946</v>
      </c>
      <c r="W23" s="60">
        <v>8826720</v>
      </c>
      <c r="X23" s="60">
        <v>9210004</v>
      </c>
      <c r="Y23" s="60">
        <v>-383284</v>
      </c>
      <c r="Z23" s="140">
        <v>-4.16</v>
      </c>
      <c r="AA23" s="155">
        <v>9210000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373711009</v>
      </c>
      <c r="D25" s="168">
        <f>+D5+D9+D15+D19+D24</f>
        <v>0</v>
      </c>
      <c r="E25" s="169">
        <f t="shared" si="4"/>
        <v>355536000</v>
      </c>
      <c r="F25" s="73">
        <f t="shared" si="4"/>
        <v>367217000</v>
      </c>
      <c r="G25" s="73">
        <f t="shared" si="4"/>
        <v>104011697</v>
      </c>
      <c r="H25" s="73">
        <f t="shared" si="4"/>
        <v>11023559</v>
      </c>
      <c r="I25" s="73">
        <f t="shared" si="4"/>
        <v>12898603</v>
      </c>
      <c r="J25" s="73">
        <f t="shared" si="4"/>
        <v>127933859</v>
      </c>
      <c r="K25" s="73">
        <f t="shared" si="4"/>
        <v>9502886</v>
      </c>
      <c r="L25" s="73">
        <f t="shared" si="4"/>
        <v>8800264</v>
      </c>
      <c r="M25" s="73">
        <f t="shared" si="4"/>
        <v>65517506</v>
      </c>
      <c r="N25" s="73">
        <f t="shared" si="4"/>
        <v>83820656</v>
      </c>
      <c r="O25" s="73">
        <f t="shared" si="4"/>
        <v>8612518</v>
      </c>
      <c r="P25" s="73">
        <f t="shared" si="4"/>
        <v>11044364</v>
      </c>
      <c r="Q25" s="73">
        <f t="shared" si="4"/>
        <v>11044364</v>
      </c>
      <c r="R25" s="73">
        <f t="shared" si="4"/>
        <v>30701246</v>
      </c>
      <c r="S25" s="73">
        <f t="shared" si="4"/>
        <v>11044364</v>
      </c>
      <c r="T25" s="73">
        <f t="shared" si="4"/>
        <v>11044364</v>
      </c>
      <c r="U25" s="73">
        <f t="shared" si="4"/>
        <v>0</v>
      </c>
      <c r="V25" s="73">
        <f t="shared" si="4"/>
        <v>22088728</v>
      </c>
      <c r="W25" s="73">
        <f t="shared" si="4"/>
        <v>264544489</v>
      </c>
      <c r="X25" s="73">
        <f t="shared" si="4"/>
        <v>355536012</v>
      </c>
      <c r="Y25" s="73">
        <f t="shared" si="4"/>
        <v>-90991523</v>
      </c>
      <c r="Z25" s="170">
        <f>+IF(X25&lt;&gt;0,+(Y25/X25)*100,0)</f>
        <v>-25.592772582485964</v>
      </c>
      <c r="AA25" s="168">
        <f>+AA5+AA9+AA15+AA19+AA24</f>
        <v>367217000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217087136</v>
      </c>
      <c r="D28" s="153">
        <f>SUM(D29:D31)</f>
        <v>0</v>
      </c>
      <c r="E28" s="154">
        <f t="shared" si="5"/>
        <v>342860000</v>
      </c>
      <c r="F28" s="100">
        <f t="shared" si="5"/>
        <v>204852532</v>
      </c>
      <c r="G28" s="100">
        <f t="shared" si="5"/>
        <v>6998720</v>
      </c>
      <c r="H28" s="100">
        <f t="shared" si="5"/>
        <v>9022641</v>
      </c>
      <c r="I28" s="100">
        <f t="shared" si="5"/>
        <v>8138959</v>
      </c>
      <c r="J28" s="100">
        <f t="shared" si="5"/>
        <v>24160320</v>
      </c>
      <c r="K28" s="100">
        <f t="shared" si="5"/>
        <v>9110340</v>
      </c>
      <c r="L28" s="100">
        <f t="shared" si="5"/>
        <v>9732381</v>
      </c>
      <c r="M28" s="100">
        <f t="shared" si="5"/>
        <v>10881523</v>
      </c>
      <c r="N28" s="100">
        <f t="shared" si="5"/>
        <v>29724244</v>
      </c>
      <c r="O28" s="100">
        <f t="shared" si="5"/>
        <v>7757182</v>
      </c>
      <c r="P28" s="100">
        <f t="shared" si="5"/>
        <v>11474587</v>
      </c>
      <c r="Q28" s="100">
        <f t="shared" si="5"/>
        <v>11474587</v>
      </c>
      <c r="R28" s="100">
        <f t="shared" si="5"/>
        <v>30706356</v>
      </c>
      <c r="S28" s="100">
        <f t="shared" si="5"/>
        <v>11474587</v>
      </c>
      <c r="T28" s="100">
        <f t="shared" si="5"/>
        <v>11474587</v>
      </c>
      <c r="U28" s="100">
        <f t="shared" si="5"/>
        <v>0</v>
      </c>
      <c r="V28" s="100">
        <f t="shared" si="5"/>
        <v>22949174</v>
      </c>
      <c r="W28" s="100">
        <f t="shared" si="5"/>
        <v>107540094</v>
      </c>
      <c r="X28" s="100">
        <f t="shared" si="5"/>
        <v>179707008</v>
      </c>
      <c r="Y28" s="100">
        <f t="shared" si="5"/>
        <v>-72166914</v>
      </c>
      <c r="Z28" s="137">
        <f>+IF(X28&lt;&gt;0,+(Y28/X28)*100,0)</f>
        <v>-40.15809667255714</v>
      </c>
      <c r="AA28" s="153">
        <f>SUM(AA29:AA31)</f>
        <v>204852532</v>
      </c>
    </row>
    <row r="29" spans="1:27" ht="12.75">
      <c r="A29" s="138" t="s">
        <v>75</v>
      </c>
      <c r="B29" s="136"/>
      <c r="C29" s="155">
        <v>38581515</v>
      </c>
      <c r="D29" s="155"/>
      <c r="E29" s="156">
        <v>16000000</v>
      </c>
      <c r="F29" s="60">
        <v>67310979</v>
      </c>
      <c r="G29" s="60">
        <v>1670663</v>
      </c>
      <c r="H29" s="60">
        <v>888245</v>
      </c>
      <c r="I29" s="60">
        <v>2104767</v>
      </c>
      <c r="J29" s="60">
        <v>4663675</v>
      </c>
      <c r="K29" s="60">
        <v>2093284</v>
      </c>
      <c r="L29" s="60">
        <v>1936902</v>
      </c>
      <c r="M29" s="60">
        <v>3744225</v>
      </c>
      <c r="N29" s="60">
        <v>7774411</v>
      </c>
      <c r="O29" s="60">
        <v>1887219</v>
      </c>
      <c r="P29" s="60">
        <v>5689626</v>
      </c>
      <c r="Q29" s="60">
        <v>5689626</v>
      </c>
      <c r="R29" s="60">
        <v>13266471</v>
      </c>
      <c r="S29" s="60">
        <v>5689626</v>
      </c>
      <c r="T29" s="60">
        <v>5689626</v>
      </c>
      <c r="U29" s="60"/>
      <c r="V29" s="60">
        <v>11379252</v>
      </c>
      <c r="W29" s="60">
        <v>37083809</v>
      </c>
      <c r="X29" s="60">
        <v>22507632</v>
      </c>
      <c r="Y29" s="60">
        <v>14576177</v>
      </c>
      <c r="Z29" s="140">
        <v>64.76</v>
      </c>
      <c r="AA29" s="155">
        <v>67310979</v>
      </c>
    </row>
    <row r="30" spans="1:27" ht="12.75">
      <c r="A30" s="138" t="s">
        <v>76</v>
      </c>
      <c r="B30" s="136"/>
      <c r="C30" s="157">
        <v>147181670</v>
      </c>
      <c r="D30" s="157"/>
      <c r="E30" s="158">
        <v>326860000</v>
      </c>
      <c r="F30" s="159">
        <v>100129752</v>
      </c>
      <c r="G30" s="159">
        <v>4509481</v>
      </c>
      <c r="H30" s="159">
        <v>6571184</v>
      </c>
      <c r="I30" s="159">
        <v>5109533</v>
      </c>
      <c r="J30" s="159">
        <v>16190198</v>
      </c>
      <c r="K30" s="159">
        <v>5699065</v>
      </c>
      <c r="L30" s="159">
        <v>6538903</v>
      </c>
      <c r="M30" s="159">
        <v>5664018</v>
      </c>
      <c r="N30" s="159">
        <v>17901986</v>
      </c>
      <c r="O30" s="159">
        <v>4834744</v>
      </c>
      <c r="P30" s="159">
        <v>4769680</v>
      </c>
      <c r="Q30" s="159">
        <v>4769680</v>
      </c>
      <c r="R30" s="159">
        <v>14374104</v>
      </c>
      <c r="S30" s="159">
        <v>4769680</v>
      </c>
      <c r="T30" s="159">
        <v>4769680</v>
      </c>
      <c r="U30" s="159"/>
      <c r="V30" s="159">
        <v>9539360</v>
      </c>
      <c r="W30" s="159">
        <v>58005648</v>
      </c>
      <c r="X30" s="159">
        <v>154886868</v>
      </c>
      <c r="Y30" s="159">
        <v>-96881220</v>
      </c>
      <c r="Z30" s="141">
        <v>-62.55</v>
      </c>
      <c r="AA30" s="157">
        <v>100129752</v>
      </c>
    </row>
    <row r="31" spans="1:27" ht="12.75">
      <c r="A31" s="138" t="s">
        <v>77</v>
      </c>
      <c r="B31" s="136"/>
      <c r="C31" s="155">
        <v>31323951</v>
      </c>
      <c r="D31" s="155"/>
      <c r="E31" s="156"/>
      <c r="F31" s="60">
        <v>37411801</v>
      </c>
      <c r="G31" s="60">
        <v>818576</v>
      </c>
      <c r="H31" s="60">
        <v>1563212</v>
      </c>
      <c r="I31" s="60">
        <v>924659</v>
      </c>
      <c r="J31" s="60">
        <v>3306447</v>
      </c>
      <c r="K31" s="60">
        <v>1317991</v>
      </c>
      <c r="L31" s="60">
        <v>1256576</v>
      </c>
      <c r="M31" s="60">
        <v>1473280</v>
      </c>
      <c r="N31" s="60">
        <v>4047847</v>
      </c>
      <c r="O31" s="60">
        <v>1035219</v>
      </c>
      <c r="P31" s="60">
        <v>1015281</v>
      </c>
      <c r="Q31" s="60">
        <v>1015281</v>
      </c>
      <c r="R31" s="60">
        <v>3065781</v>
      </c>
      <c r="S31" s="60">
        <v>1015281</v>
      </c>
      <c r="T31" s="60">
        <v>1015281</v>
      </c>
      <c r="U31" s="60"/>
      <c r="V31" s="60">
        <v>2030562</v>
      </c>
      <c r="W31" s="60">
        <v>12450637</v>
      </c>
      <c r="X31" s="60">
        <v>2312508</v>
      </c>
      <c r="Y31" s="60">
        <v>10138129</v>
      </c>
      <c r="Z31" s="140">
        <v>438.4</v>
      </c>
      <c r="AA31" s="155">
        <v>37411801</v>
      </c>
    </row>
    <row r="32" spans="1:27" ht="12.75">
      <c r="A32" s="135" t="s">
        <v>78</v>
      </c>
      <c r="B32" s="136"/>
      <c r="C32" s="153">
        <f aca="true" t="shared" si="6" ref="C32:Y32">SUM(C33:C37)</f>
        <v>60398448</v>
      </c>
      <c r="D32" s="153">
        <f>SUM(D33:D37)</f>
        <v>0</v>
      </c>
      <c r="E32" s="154">
        <f t="shared" si="6"/>
        <v>0</v>
      </c>
      <c r="F32" s="100">
        <f t="shared" si="6"/>
        <v>70075021</v>
      </c>
      <c r="G32" s="100">
        <f t="shared" si="6"/>
        <v>4649660</v>
      </c>
      <c r="H32" s="100">
        <f t="shared" si="6"/>
        <v>6265968</v>
      </c>
      <c r="I32" s="100">
        <f t="shared" si="6"/>
        <v>5045867</v>
      </c>
      <c r="J32" s="100">
        <f t="shared" si="6"/>
        <v>15961495</v>
      </c>
      <c r="K32" s="100">
        <f t="shared" si="6"/>
        <v>5775931</v>
      </c>
      <c r="L32" s="100">
        <f t="shared" si="6"/>
        <v>3946646</v>
      </c>
      <c r="M32" s="100">
        <f t="shared" si="6"/>
        <v>6592765</v>
      </c>
      <c r="N32" s="100">
        <f t="shared" si="6"/>
        <v>16315342</v>
      </c>
      <c r="O32" s="100">
        <f t="shared" si="6"/>
        <v>5103067</v>
      </c>
      <c r="P32" s="100">
        <f t="shared" si="6"/>
        <v>6412005</v>
      </c>
      <c r="Q32" s="100">
        <f t="shared" si="6"/>
        <v>6412005</v>
      </c>
      <c r="R32" s="100">
        <f t="shared" si="6"/>
        <v>17927077</v>
      </c>
      <c r="S32" s="100">
        <f t="shared" si="6"/>
        <v>6412005</v>
      </c>
      <c r="T32" s="100">
        <f t="shared" si="6"/>
        <v>6412005</v>
      </c>
      <c r="U32" s="100">
        <f t="shared" si="6"/>
        <v>0</v>
      </c>
      <c r="V32" s="100">
        <f t="shared" si="6"/>
        <v>12824010</v>
      </c>
      <c r="W32" s="100">
        <f t="shared" si="6"/>
        <v>63027924</v>
      </c>
      <c r="X32" s="100">
        <f t="shared" si="6"/>
        <v>90286465</v>
      </c>
      <c r="Y32" s="100">
        <f t="shared" si="6"/>
        <v>-27258541</v>
      </c>
      <c r="Z32" s="137">
        <f>+IF(X32&lt;&gt;0,+(Y32/X32)*100,0)</f>
        <v>-30.19117095790604</v>
      </c>
      <c r="AA32" s="153">
        <f>SUM(AA33:AA37)</f>
        <v>70075021</v>
      </c>
    </row>
    <row r="33" spans="1:27" ht="12.75">
      <c r="A33" s="138" t="s">
        <v>79</v>
      </c>
      <c r="B33" s="136"/>
      <c r="C33" s="155">
        <v>20848731</v>
      </c>
      <c r="D33" s="155"/>
      <c r="E33" s="156"/>
      <c r="F33" s="60">
        <v>40252321</v>
      </c>
      <c r="G33" s="60">
        <v>1237924</v>
      </c>
      <c r="H33" s="60">
        <v>1116651</v>
      </c>
      <c r="I33" s="60">
        <v>880136</v>
      </c>
      <c r="J33" s="60">
        <v>3234711</v>
      </c>
      <c r="K33" s="60">
        <v>1361280</v>
      </c>
      <c r="L33" s="60">
        <v>839313</v>
      </c>
      <c r="M33" s="60">
        <v>1686810</v>
      </c>
      <c r="N33" s="60">
        <v>3887403</v>
      </c>
      <c r="O33" s="60">
        <v>1518598</v>
      </c>
      <c r="P33" s="60">
        <v>1030149</v>
      </c>
      <c r="Q33" s="60">
        <v>1030149</v>
      </c>
      <c r="R33" s="60">
        <v>3578896</v>
      </c>
      <c r="S33" s="60">
        <v>1030149</v>
      </c>
      <c r="T33" s="60">
        <v>1030149</v>
      </c>
      <c r="U33" s="60"/>
      <c r="V33" s="60">
        <v>2060298</v>
      </c>
      <c r="W33" s="60">
        <v>12761308</v>
      </c>
      <c r="X33" s="60">
        <v>17141172</v>
      </c>
      <c r="Y33" s="60">
        <v>-4379864</v>
      </c>
      <c r="Z33" s="140">
        <v>-25.55</v>
      </c>
      <c r="AA33" s="155">
        <v>40252321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>
        <v>1611583</v>
      </c>
      <c r="I34" s="60">
        <v>564789</v>
      </c>
      <c r="J34" s="60">
        <v>2176372</v>
      </c>
      <c r="K34" s="60">
        <v>79083</v>
      </c>
      <c r="L34" s="60">
        <v>57083</v>
      </c>
      <c r="M34" s="60">
        <v>659981</v>
      </c>
      <c r="N34" s="60">
        <v>796147</v>
      </c>
      <c r="O34" s="60"/>
      <c r="P34" s="60">
        <v>405539</v>
      </c>
      <c r="Q34" s="60">
        <v>405539</v>
      </c>
      <c r="R34" s="60">
        <v>811078</v>
      </c>
      <c r="S34" s="60">
        <v>405539</v>
      </c>
      <c r="T34" s="60">
        <v>405539</v>
      </c>
      <c r="U34" s="60"/>
      <c r="V34" s="60">
        <v>811078</v>
      </c>
      <c r="W34" s="60">
        <v>4594675</v>
      </c>
      <c r="X34" s="60">
        <v>32698405</v>
      </c>
      <c r="Y34" s="60">
        <v>-28103730</v>
      </c>
      <c r="Z34" s="140">
        <v>-85.95</v>
      </c>
      <c r="AA34" s="155"/>
    </row>
    <row r="35" spans="1:27" ht="12.75">
      <c r="A35" s="138" t="s">
        <v>81</v>
      </c>
      <c r="B35" s="136"/>
      <c r="C35" s="155">
        <v>39549717</v>
      </c>
      <c r="D35" s="155"/>
      <c r="E35" s="156"/>
      <c r="F35" s="60">
        <v>29822700</v>
      </c>
      <c r="G35" s="60">
        <v>3411736</v>
      </c>
      <c r="H35" s="60">
        <v>3506534</v>
      </c>
      <c r="I35" s="60">
        <v>3598641</v>
      </c>
      <c r="J35" s="60">
        <v>10516911</v>
      </c>
      <c r="K35" s="60">
        <v>4335568</v>
      </c>
      <c r="L35" s="60">
        <v>3042164</v>
      </c>
      <c r="M35" s="60">
        <v>4245974</v>
      </c>
      <c r="N35" s="60">
        <v>11623706</v>
      </c>
      <c r="O35" s="60">
        <v>3584469</v>
      </c>
      <c r="P35" s="60">
        <v>4025838</v>
      </c>
      <c r="Q35" s="60">
        <v>4025838</v>
      </c>
      <c r="R35" s="60">
        <v>11636145</v>
      </c>
      <c r="S35" s="60">
        <v>4025838</v>
      </c>
      <c r="T35" s="60">
        <v>4025838</v>
      </c>
      <c r="U35" s="60"/>
      <c r="V35" s="60">
        <v>8051676</v>
      </c>
      <c r="W35" s="60">
        <v>41828438</v>
      </c>
      <c r="X35" s="60">
        <v>37868652</v>
      </c>
      <c r="Y35" s="60">
        <v>3959786</v>
      </c>
      <c r="Z35" s="140">
        <v>10.46</v>
      </c>
      <c r="AA35" s="155">
        <v>29822700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>
        <v>31200</v>
      </c>
      <c r="I36" s="60">
        <v>2301</v>
      </c>
      <c r="J36" s="60">
        <v>33501</v>
      </c>
      <c r="K36" s="60"/>
      <c r="L36" s="60">
        <v>8086</v>
      </c>
      <c r="M36" s="60"/>
      <c r="N36" s="60">
        <v>8086</v>
      </c>
      <c r="O36" s="60"/>
      <c r="P36" s="60">
        <v>950479</v>
      </c>
      <c r="Q36" s="60">
        <v>950479</v>
      </c>
      <c r="R36" s="60">
        <v>1900958</v>
      </c>
      <c r="S36" s="60">
        <v>950479</v>
      </c>
      <c r="T36" s="60">
        <v>950479</v>
      </c>
      <c r="U36" s="60"/>
      <c r="V36" s="60">
        <v>1900958</v>
      </c>
      <c r="W36" s="60">
        <v>3843503</v>
      </c>
      <c r="X36" s="60">
        <v>1958544</v>
      </c>
      <c r="Y36" s="60">
        <v>1884959</v>
      </c>
      <c r="Z36" s="140">
        <v>96.24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619692</v>
      </c>
      <c r="Y37" s="159">
        <v>-619692</v>
      </c>
      <c r="Z37" s="141">
        <v>-100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10048833</v>
      </c>
      <c r="D38" s="153">
        <f>SUM(D39:D41)</f>
        <v>0</v>
      </c>
      <c r="E38" s="154">
        <f t="shared" si="7"/>
        <v>0</v>
      </c>
      <c r="F38" s="100">
        <f t="shared" si="7"/>
        <v>26296903</v>
      </c>
      <c r="G38" s="100">
        <f t="shared" si="7"/>
        <v>1836050</v>
      </c>
      <c r="H38" s="100">
        <f t="shared" si="7"/>
        <v>1289711</v>
      </c>
      <c r="I38" s="100">
        <f t="shared" si="7"/>
        <v>1604906</v>
      </c>
      <c r="J38" s="100">
        <f t="shared" si="7"/>
        <v>4730667</v>
      </c>
      <c r="K38" s="100">
        <f t="shared" si="7"/>
        <v>1317696</v>
      </c>
      <c r="L38" s="100">
        <f t="shared" si="7"/>
        <v>1224635</v>
      </c>
      <c r="M38" s="100">
        <f t="shared" si="7"/>
        <v>1280751</v>
      </c>
      <c r="N38" s="100">
        <f t="shared" si="7"/>
        <v>3823082</v>
      </c>
      <c r="O38" s="100">
        <f t="shared" si="7"/>
        <v>7867838</v>
      </c>
      <c r="P38" s="100">
        <f t="shared" si="7"/>
        <v>1762365</v>
      </c>
      <c r="Q38" s="100">
        <f t="shared" si="7"/>
        <v>1762365</v>
      </c>
      <c r="R38" s="100">
        <f t="shared" si="7"/>
        <v>11392568</v>
      </c>
      <c r="S38" s="100">
        <f t="shared" si="7"/>
        <v>1762365</v>
      </c>
      <c r="T38" s="100">
        <f t="shared" si="7"/>
        <v>1762365</v>
      </c>
      <c r="U38" s="100">
        <f t="shared" si="7"/>
        <v>0</v>
      </c>
      <c r="V38" s="100">
        <f t="shared" si="7"/>
        <v>3524730</v>
      </c>
      <c r="W38" s="100">
        <f t="shared" si="7"/>
        <v>23471047</v>
      </c>
      <c r="X38" s="100">
        <f t="shared" si="7"/>
        <v>15964477</v>
      </c>
      <c r="Y38" s="100">
        <f t="shared" si="7"/>
        <v>7506570</v>
      </c>
      <c r="Z38" s="137">
        <f>+IF(X38&lt;&gt;0,+(Y38/X38)*100,0)</f>
        <v>47.02045673027685</v>
      </c>
      <c r="AA38" s="153">
        <f>SUM(AA39:AA41)</f>
        <v>26296903</v>
      </c>
    </row>
    <row r="39" spans="1:27" ht="12.75">
      <c r="A39" s="138" t="s">
        <v>85</v>
      </c>
      <c r="B39" s="136"/>
      <c r="C39" s="155">
        <v>10048833</v>
      </c>
      <c r="D39" s="155"/>
      <c r="E39" s="156"/>
      <c r="F39" s="60">
        <v>16421456</v>
      </c>
      <c r="G39" s="60">
        <v>1330772</v>
      </c>
      <c r="H39" s="60">
        <v>994732</v>
      </c>
      <c r="I39" s="60">
        <v>1096569</v>
      </c>
      <c r="J39" s="60">
        <v>3422073</v>
      </c>
      <c r="K39" s="60">
        <v>793269</v>
      </c>
      <c r="L39" s="60">
        <v>685791</v>
      </c>
      <c r="M39" s="60">
        <v>828919</v>
      </c>
      <c r="N39" s="60">
        <v>2307979</v>
      </c>
      <c r="O39" s="60">
        <v>7348804</v>
      </c>
      <c r="P39" s="60">
        <v>888305</v>
      </c>
      <c r="Q39" s="60">
        <v>888305</v>
      </c>
      <c r="R39" s="60">
        <v>9125414</v>
      </c>
      <c r="S39" s="60">
        <v>888305</v>
      </c>
      <c r="T39" s="60">
        <v>888305</v>
      </c>
      <c r="U39" s="60"/>
      <c r="V39" s="60">
        <v>1776610</v>
      </c>
      <c r="W39" s="60">
        <v>16632076</v>
      </c>
      <c r="X39" s="60">
        <v>13974169</v>
      </c>
      <c r="Y39" s="60">
        <v>2657907</v>
      </c>
      <c r="Z39" s="140">
        <v>19.02</v>
      </c>
      <c r="AA39" s="155">
        <v>16421456</v>
      </c>
    </row>
    <row r="40" spans="1:27" ht="12.75">
      <c r="A40" s="138" t="s">
        <v>86</v>
      </c>
      <c r="B40" s="136"/>
      <c r="C40" s="155"/>
      <c r="D40" s="155"/>
      <c r="E40" s="156"/>
      <c r="F40" s="60">
        <v>9875447</v>
      </c>
      <c r="G40" s="60">
        <v>505278</v>
      </c>
      <c r="H40" s="60">
        <v>294979</v>
      </c>
      <c r="I40" s="60">
        <v>508337</v>
      </c>
      <c r="J40" s="60">
        <v>1308594</v>
      </c>
      <c r="K40" s="60">
        <v>524427</v>
      </c>
      <c r="L40" s="60">
        <v>535141</v>
      </c>
      <c r="M40" s="60">
        <v>451832</v>
      </c>
      <c r="N40" s="60">
        <v>1511400</v>
      </c>
      <c r="O40" s="60">
        <v>519034</v>
      </c>
      <c r="P40" s="60">
        <v>462614</v>
      </c>
      <c r="Q40" s="60">
        <v>462614</v>
      </c>
      <c r="R40" s="60">
        <v>1444262</v>
      </c>
      <c r="S40" s="60">
        <v>462614</v>
      </c>
      <c r="T40" s="60">
        <v>462614</v>
      </c>
      <c r="U40" s="60"/>
      <c r="V40" s="60">
        <v>925228</v>
      </c>
      <c r="W40" s="60">
        <v>5189484</v>
      </c>
      <c r="X40" s="60">
        <v>994128</v>
      </c>
      <c r="Y40" s="60">
        <v>4195356</v>
      </c>
      <c r="Z40" s="140">
        <v>422.01</v>
      </c>
      <c r="AA40" s="155">
        <v>9875447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>
        <v>3703</v>
      </c>
      <c r="M41" s="60"/>
      <c r="N41" s="60">
        <v>3703</v>
      </c>
      <c r="O41" s="60"/>
      <c r="P41" s="60">
        <v>411446</v>
      </c>
      <c r="Q41" s="60">
        <v>411446</v>
      </c>
      <c r="R41" s="60">
        <v>822892</v>
      </c>
      <c r="S41" s="60">
        <v>411446</v>
      </c>
      <c r="T41" s="60">
        <v>411446</v>
      </c>
      <c r="U41" s="60"/>
      <c r="V41" s="60">
        <v>822892</v>
      </c>
      <c r="W41" s="60">
        <v>1649487</v>
      </c>
      <c r="X41" s="60">
        <v>996180</v>
      </c>
      <c r="Y41" s="60">
        <v>653307</v>
      </c>
      <c r="Z41" s="140">
        <v>65.58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107985450</v>
      </c>
      <c r="D42" s="153">
        <f>SUM(D43:D46)</f>
        <v>0</v>
      </c>
      <c r="E42" s="154">
        <f t="shared" si="8"/>
        <v>0</v>
      </c>
      <c r="F42" s="100">
        <f t="shared" si="8"/>
        <v>81581544</v>
      </c>
      <c r="G42" s="100">
        <f t="shared" si="8"/>
        <v>2040085</v>
      </c>
      <c r="H42" s="100">
        <f t="shared" si="8"/>
        <v>3793022</v>
      </c>
      <c r="I42" s="100">
        <f t="shared" si="8"/>
        <v>1803253</v>
      </c>
      <c r="J42" s="100">
        <f t="shared" si="8"/>
        <v>7636360</v>
      </c>
      <c r="K42" s="100">
        <f t="shared" si="8"/>
        <v>2490393</v>
      </c>
      <c r="L42" s="100">
        <f t="shared" si="8"/>
        <v>32551207</v>
      </c>
      <c r="M42" s="100">
        <f t="shared" si="8"/>
        <v>2826454</v>
      </c>
      <c r="N42" s="100">
        <f t="shared" si="8"/>
        <v>37868054</v>
      </c>
      <c r="O42" s="100">
        <f t="shared" si="8"/>
        <v>1445979</v>
      </c>
      <c r="P42" s="100">
        <f t="shared" si="8"/>
        <v>2844492</v>
      </c>
      <c r="Q42" s="100">
        <f t="shared" si="8"/>
        <v>2844492</v>
      </c>
      <c r="R42" s="100">
        <f t="shared" si="8"/>
        <v>7134963</v>
      </c>
      <c r="S42" s="100">
        <f t="shared" si="8"/>
        <v>2844492</v>
      </c>
      <c r="T42" s="100">
        <f t="shared" si="8"/>
        <v>2844492</v>
      </c>
      <c r="U42" s="100">
        <f t="shared" si="8"/>
        <v>0</v>
      </c>
      <c r="V42" s="100">
        <f t="shared" si="8"/>
        <v>5688984</v>
      </c>
      <c r="W42" s="100">
        <f t="shared" si="8"/>
        <v>58328361</v>
      </c>
      <c r="X42" s="100">
        <f t="shared" si="8"/>
        <v>55092625</v>
      </c>
      <c r="Y42" s="100">
        <f t="shared" si="8"/>
        <v>3235736</v>
      </c>
      <c r="Z42" s="137">
        <f>+IF(X42&lt;&gt;0,+(Y42/X42)*100,0)</f>
        <v>5.87326525102044</v>
      </c>
      <c r="AA42" s="153">
        <f>SUM(AA43:AA46)</f>
        <v>81581544</v>
      </c>
    </row>
    <row r="43" spans="1:27" ht="12.75">
      <c r="A43" s="138" t="s">
        <v>89</v>
      </c>
      <c r="B43" s="136"/>
      <c r="C43" s="155">
        <v>107985450</v>
      </c>
      <c r="D43" s="155"/>
      <c r="E43" s="156"/>
      <c r="F43" s="60">
        <v>78481544</v>
      </c>
      <c r="G43" s="60">
        <v>1469366</v>
      </c>
      <c r="H43" s="60">
        <v>2764434</v>
      </c>
      <c r="I43" s="60">
        <v>1421270</v>
      </c>
      <c r="J43" s="60">
        <v>5655070</v>
      </c>
      <c r="K43" s="60">
        <v>1689486</v>
      </c>
      <c r="L43" s="60">
        <v>32548569</v>
      </c>
      <c r="M43" s="60">
        <v>1774536</v>
      </c>
      <c r="N43" s="60">
        <v>36012591</v>
      </c>
      <c r="O43" s="60">
        <v>1366731</v>
      </c>
      <c r="P43" s="60">
        <v>1945048</v>
      </c>
      <c r="Q43" s="60">
        <v>1945048</v>
      </c>
      <c r="R43" s="60">
        <v>5256827</v>
      </c>
      <c r="S43" s="60">
        <v>1945048</v>
      </c>
      <c r="T43" s="60">
        <v>1945048</v>
      </c>
      <c r="U43" s="60"/>
      <c r="V43" s="60">
        <v>3890096</v>
      </c>
      <c r="W43" s="60">
        <v>50814584</v>
      </c>
      <c r="X43" s="60">
        <v>34786537</v>
      </c>
      <c r="Y43" s="60">
        <v>16028047</v>
      </c>
      <c r="Z43" s="140">
        <v>46.08</v>
      </c>
      <c r="AA43" s="155">
        <v>78481544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>
        <v>19086</v>
      </c>
      <c r="J45" s="159">
        <v>19086</v>
      </c>
      <c r="K45" s="159"/>
      <c r="L45" s="159"/>
      <c r="M45" s="159">
        <v>17000</v>
      </c>
      <c r="N45" s="159">
        <v>17000</v>
      </c>
      <c r="O45" s="159">
        <v>25448</v>
      </c>
      <c r="P45" s="159">
        <v>294000</v>
      </c>
      <c r="Q45" s="159">
        <v>294000</v>
      </c>
      <c r="R45" s="159">
        <v>613448</v>
      </c>
      <c r="S45" s="159">
        <v>294000</v>
      </c>
      <c r="T45" s="159">
        <v>294000</v>
      </c>
      <c r="U45" s="159"/>
      <c r="V45" s="159">
        <v>588000</v>
      </c>
      <c r="W45" s="159">
        <v>1237534</v>
      </c>
      <c r="X45" s="159">
        <v>573900</v>
      </c>
      <c r="Y45" s="159">
        <v>663634</v>
      </c>
      <c r="Z45" s="141">
        <v>115.64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>
        <v>3100000</v>
      </c>
      <c r="G46" s="60">
        <v>570719</v>
      </c>
      <c r="H46" s="60">
        <v>1028588</v>
      </c>
      <c r="I46" s="60">
        <v>362897</v>
      </c>
      <c r="J46" s="60">
        <v>1962204</v>
      </c>
      <c r="K46" s="60">
        <v>800907</v>
      </c>
      <c r="L46" s="60">
        <v>2638</v>
      </c>
      <c r="M46" s="60">
        <v>1034918</v>
      </c>
      <c r="N46" s="60">
        <v>1838463</v>
      </c>
      <c r="O46" s="60">
        <v>53800</v>
      </c>
      <c r="P46" s="60">
        <v>605444</v>
      </c>
      <c r="Q46" s="60">
        <v>605444</v>
      </c>
      <c r="R46" s="60">
        <v>1264688</v>
      </c>
      <c r="S46" s="60">
        <v>605444</v>
      </c>
      <c r="T46" s="60">
        <v>605444</v>
      </c>
      <c r="U46" s="60"/>
      <c r="V46" s="60">
        <v>1210888</v>
      </c>
      <c r="W46" s="60">
        <v>6276243</v>
      </c>
      <c r="X46" s="60">
        <v>19732188</v>
      </c>
      <c r="Y46" s="60">
        <v>-13455945</v>
      </c>
      <c r="Z46" s="140">
        <v>-68.19</v>
      </c>
      <c r="AA46" s="155">
        <v>3100000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>
        <v>17480</v>
      </c>
      <c r="I47" s="100"/>
      <c r="J47" s="100">
        <v>17480</v>
      </c>
      <c r="K47" s="100">
        <v>30960</v>
      </c>
      <c r="L47" s="100">
        <v>6705</v>
      </c>
      <c r="M47" s="100"/>
      <c r="N47" s="100">
        <v>37665</v>
      </c>
      <c r="O47" s="100"/>
      <c r="P47" s="100">
        <v>40282</v>
      </c>
      <c r="Q47" s="100">
        <v>40282</v>
      </c>
      <c r="R47" s="100">
        <v>80564</v>
      </c>
      <c r="S47" s="100">
        <v>40282</v>
      </c>
      <c r="T47" s="100">
        <v>40282</v>
      </c>
      <c r="U47" s="100"/>
      <c r="V47" s="100">
        <v>80564</v>
      </c>
      <c r="W47" s="100">
        <v>216273</v>
      </c>
      <c r="X47" s="100">
        <v>1810188</v>
      </c>
      <c r="Y47" s="100">
        <v>-1593915</v>
      </c>
      <c r="Z47" s="137">
        <v>-88.05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395519867</v>
      </c>
      <c r="D48" s="168">
        <f>+D28+D32+D38+D42+D47</f>
        <v>0</v>
      </c>
      <c r="E48" s="169">
        <f t="shared" si="9"/>
        <v>342860000</v>
      </c>
      <c r="F48" s="73">
        <f t="shared" si="9"/>
        <v>382806000</v>
      </c>
      <c r="G48" s="73">
        <f t="shared" si="9"/>
        <v>15524515</v>
      </c>
      <c r="H48" s="73">
        <f t="shared" si="9"/>
        <v>20388822</v>
      </c>
      <c r="I48" s="73">
        <f t="shared" si="9"/>
        <v>16592985</v>
      </c>
      <c r="J48" s="73">
        <f t="shared" si="9"/>
        <v>52506322</v>
      </c>
      <c r="K48" s="73">
        <f t="shared" si="9"/>
        <v>18725320</v>
      </c>
      <c r="L48" s="73">
        <f t="shared" si="9"/>
        <v>47461574</v>
      </c>
      <c r="M48" s="73">
        <f t="shared" si="9"/>
        <v>21581493</v>
      </c>
      <c r="N48" s="73">
        <f t="shared" si="9"/>
        <v>87768387</v>
      </c>
      <c r="O48" s="73">
        <f t="shared" si="9"/>
        <v>22174066</v>
      </c>
      <c r="P48" s="73">
        <f t="shared" si="9"/>
        <v>22533731</v>
      </c>
      <c r="Q48" s="73">
        <f t="shared" si="9"/>
        <v>22533731</v>
      </c>
      <c r="R48" s="73">
        <f t="shared" si="9"/>
        <v>67241528</v>
      </c>
      <c r="S48" s="73">
        <f t="shared" si="9"/>
        <v>22533731</v>
      </c>
      <c r="T48" s="73">
        <f t="shared" si="9"/>
        <v>22533731</v>
      </c>
      <c r="U48" s="73">
        <f t="shared" si="9"/>
        <v>0</v>
      </c>
      <c r="V48" s="73">
        <f t="shared" si="9"/>
        <v>45067462</v>
      </c>
      <c r="W48" s="73">
        <f t="shared" si="9"/>
        <v>252583699</v>
      </c>
      <c r="X48" s="73">
        <f t="shared" si="9"/>
        <v>342860763</v>
      </c>
      <c r="Y48" s="73">
        <f t="shared" si="9"/>
        <v>-90277064</v>
      </c>
      <c r="Z48" s="170">
        <f>+IF(X48&lt;&gt;0,+(Y48/X48)*100,0)</f>
        <v>-26.330532315825245</v>
      </c>
      <c r="AA48" s="168">
        <f>+AA28+AA32+AA38+AA42+AA47</f>
        <v>382806000</v>
      </c>
    </row>
    <row r="49" spans="1:27" ht="12.75">
      <c r="A49" s="148" t="s">
        <v>49</v>
      </c>
      <c r="B49" s="149"/>
      <c r="C49" s="171">
        <f aca="true" t="shared" si="10" ref="C49:Y49">+C25-C48</f>
        <v>-21808858</v>
      </c>
      <c r="D49" s="171">
        <f>+D25-D48</f>
        <v>0</v>
      </c>
      <c r="E49" s="172">
        <f t="shared" si="10"/>
        <v>12676000</v>
      </c>
      <c r="F49" s="173">
        <f t="shared" si="10"/>
        <v>-15589000</v>
      </c>
      <c r="G49" s="173">
        <f t="shared" si="10"/>
        <v>88487182</v>
      </c>
      <c r="H49" s="173">
        <f t="shared" si="10"/>
        <v>-9365263</v>
      </c>
      <c r="I49" s="173">
        <f t="shared" si="10"/>
        <v>-3694382</v>
      </c>
      <c r="J49" s="173">
        <f t="shared" si="10"/>
        <v>75427537</v>
      </c>
      <c r="K49" s="173">
        <f t="shared" si="10"/>
        <v>-9222434</v>
      </c>
      <c r="L49" s="173">
        <f t="shared" si="10"/>
        <v>-38661310</v>
      </c>
      <c r="M49" s="173">
        <f t="shared" si="10"/>
        <v>43936013</v>
      </c>
      <c r="N49" s="173">
        <f t="shared" si="10"/>
        <v>-3947731</v>
      </c>
      <c r="O49" s="173">
        <f t="shared" si="10"/>
        <v>-13561548</v>
      </c>
      <c r="P49" s="173">
        <f t="shared" si="10"/>
        <v>-11489367</v>
      </c>
      <c r="Q49" s="173">
        <f t="shared" si="10"/>
        <v>-11489367</v>
      </c>
      <c r="R49" s="173">
        <f t="shared" si="10"/>
        <v>-36540282</v>
      </c>
      <c r="S49" s="173">
        <f t="shared" si="10"/>
        <v>-11489367</v>
      </c>
      <c r="T49" s="173">
        <f t="shared" si="10"/>
        <v>-11489367</v>
      </c>
      <c r="U49" s="173">
        <f t="shared" si="10"/>
        <v>0</v>
      </c>
      <c r="V49" s="173">
        <f t="shared" si="10"/>
        <v>-22978734</v>
      </c>
      <c r="W49" s="173">
        <f t="shared" si="10"/>
        <v>11960790</v>
      </c>
      <c r="X49" s="173">
        <f>IF(F25=F48,0,X25-X48)</f>
        <v>12675249</v>
      </c>
      <c r="Y49" s="173">
        <f t="shared" si="10"/>
        <v>-714459</v>
      </c>
      <c r="Z49" s="174">
        <f>+IF(X49&lt;&gt;0,+(Y49/X49)*100,0)</f>
        <v>-5.636646664692742</v>
      </c>
      <c r="AA49" s="171">
        <f>+AA25-AA48</f>
        <v>-15589000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60681455</v>
      </c>
      <c r="D5" s="155">
        <v>0</v>
      </c>
      <c r="E5" s="156">
        <v>65117000</v>
      </c>
      <c r="F5" s="60">
        <v>65117000</v>
      </c>
      <c r="G5" s="60">
        <v>35214217</v>
      </c>
      <c r="H5" s="60">
        <v>2321353</v>
      </c>
      <c r="I5" s="60">
        <v>5019191</v>
      </c>
      <c r="J5" s="60">
        <v>42554761</v>
      </c>
      <c r="K5" s="60">
        <v>2298384</v>
      </c>
      <c r="L5" s="60">
        <v>2279579</v>
      </c>
      <c r="M5" s="60">
        <v>2325092</v>
      </c>
      <c r="N5" s="60">
        <v>6903055</v>
      </c>
      <c r="O5" s="60">
        <v>2273134</v>
      </c>
      <c r="P5" s="60">
        <v>2270600</v>
      </c>
      <c r="Q5" s="60">
        <v>2270600</v>
      </c>
      <c r="R5" s="60">
        <v>6814334</v>
      </c>
      <c r="S5" s="60">
        <v>2270600</v>
      </c>
      <c r="T5" s="60">
        <v>2270600</v>
      </c>
      <c r="U5" s="60">
        <v>0</v>
      </c>
      <c r="V5" s="60">
        <v>4541200</v>
      </c>
      <c r="W5" s="60">
        <v>60813350</v>
      </c>
      <c r="X5" s="60">
        <v>65117001</v>
      </c>
      <c r="Y5" s="60">
        <v>-4303651</v>
      </c>
      <c r="Z5" s="140">
        <v>-6.61</v>
      </c>
      <c r="AA5" s="155">
        <v>65117000</v>
      </c>
    </row>
    <row r="6" spans="1:27" ht="12.75">
      <c r="A6" s="181" t="s">
        <v>102</v>
      </c>
      <c r="B6" s="182"/>
      <c r="C6" s="155">
        <v>2903670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56396503</v>
      </c>
      <c r="D7" s="155">
        <v>0</v>
      </c>
      <c r="E7" s="156">
        <v>67868000</v>
      </c>
      <c r="F7" s="60">
        <v>67998000</v>
      </c>
      <c r="G7" s="60">
        <v>-946206</v>
      </c>
      <c r="H7" s="60">
        <v>2356224</v>
      </c>
      <c r="I7" s="60">
        <v>1518229</v>
      </c>
      <c r="J7" s="60">
        <v>2928247</v>
      </c>
      <c r="K7" s="60">
        <v>1411438</v>
      </c>
      <c r="L7" s="60">
        <v>1291100</v>
      </c>
      <c r="M7" s="60">
        <v>1353531</v>
      </c>
      <c r="N7" s="60">
        <v>4056069</v>
      </c>
      <c r="O7" s="60">
        <v>1347579</v>
      </c>
      <c r="P7" s="60">
        <v>1204857</v>
      </c>
      <c r="Q7" s="60">
        <v>1204857</v>
      </c>
      <c r="R7" s="60">
        <v>3757293</v>
      </c>
      <c r="S7" s="60">
        <v>1204857</v>
      </c>
      <c r="T7" s="60">
        <v>1204857</v>
      </c>
      <c r="U7" s="60">
        <v>0</v>
      </c>
      <c r="V7" s="60">
        <v>2409714</v>
      </c>
      <c r="W7" s="60">
        <v>13151323</v>
      </c>
      <c r="X7" s="60">
        <v>67868004</v>
      </c>
      <c r="Y7" s="60">
        <v>-54716681</v>
      </c>
      <c r="Z7" s="140">
        <v>-80.62</v>
      </c>
      <c r="AA7" s="155">
        <v>67998000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6740382</v>
      </c>
      <c r="D10" s="155">
        <v>0</v>
      </c>
      <c r="E10" s="156">
        <v>9210000</v>
      </c>
      <c r="F10" s="54">
        <v>9210000</v>
      </c>
      <c r="G10" s="54">
        <v>798721</v>
      </c>
      <c r="H10" s="54">
        <v>801559</v>
      </c>
      <c r="I10" s="54">
        <v>789185</v>
      </c>
      <c r="J10" s="54">
        <v>2389465</v>
      </c>
      <c r="K10" s="54">
        <v>804531</v>
      </c>
      <c r="L10" s="54">
        <v>804944</v>
      </c>
      <c r="M10" s="54">
        <v>804944</v>
      </c>
      <c r="N10" s="54">
        <v>2414419</v>
      </c>
      <c r="O10" s="54">
        <v>804944</v>
      </c>
      <c r="P10" s="54">
        <v>804473</v>
      </c>
      <c r="Q10" s="54">
        <v>804473</v>
      </c>
      <c r="R10" s="54">
        <v>2413890</v>
      </c>
      <c r="S10" s="54">
        <v>804473</v>
      </c>
      <c r="T10" s="54">
        <v>804473</v>
      </c>
      <c r="U10" s="54">
        <v>0</v>
      </c>
      <c r="V10" s="54">
        <v>1608946</v>
      </c>
      <c r="W10" s="54">
        <v>8826720</v>
      </c>
      <c r="X10" s="54">
        <v>9210000</v>
      </c>
      <c r="Y10" s="54">
        <v>-383280</v>
      </c>
      <c r="Z10" s="184">
        <v>-4.16</v>
      </c>
      <c r="AA10" s="130">
        <v>9210000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3447993</v>
      </c>
      <c r="H11" s="60">
        <v>3473825</v>
      </c>
      <c r="I11" s="60">
        <v>3364945</v>
      </c>
      <c r="J11" s="60">
        <v>10286763</v>
      </c>
      <c r="K11" s="60">
        <v>3077126</v>
      </c>
      <c r="L11" s="60">
        <v>3270593</v>
      </c>
      <c r="M11" s="60">
        <v>3435639</v>
      </c>
      <c r="N11" s="60">
        <v>9783358</v>
      </c>
      <c r="O11" s="60">
        <v>3009591</v>
      </c>
      <c r="P11" s="60">
        <v>3242071</v>
      </c>
      <c r="Q11" s="60">
        <v>3242071</v>
      </c>
      <c r="R11" s="60">
        <v>9493733</v>
      </c>
      <c r="S11" s="60">
        <v>3242071</v>
      </c>
      <c r="T11" s="60">
        <v>3242071</v>
      </c>
      <c r="U11" s="60">
        <v>0</v>
      </c>
      <c r="V11" s="60">
        <v>6484142</v>
      </c>
      <c r="W11" s="60">
        <v>36047996</v>
      </c>
      <c r="X11" s="60"/>
      <c r="Y11" s="60">
        <v>36047996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1444700</v>
      </c>
      <c r="D12" s="155">
        <v>0</v>
      </c>
      <c r="E12" s="156">
        <v>800000</v>
      </c>
      <c r="F12" s="60">
        <v>1224000</v>
      </c>
      <c r="G12" s="60">
        <v>59384</v>
      </c>
      <c r="H12" s="60">
        <v>43526</v>
      </c>
      <c r="I12" s="60">
        <v>114334</v>
      </c>
      <c r="J12" s="60">
        <v>217244</v>
      </c>
      <c r="K12" s="60">
        <v>51743</v>
      </c>
      <c r="L12" s="60">
        <v>46010</v>
      </c>
      <c r="M12" s="60">
        <v>120445</v>
      </c>
      <c r="N12" s="60">
        <v>218198</v>
      </c>
      <c r="O12" s="60">
        <v>53743</v>
      </c>
      <c r="P12" s="60">
        <v>82827</v>
      </c>
      <c r="Q12" s="60">
        <v>82827</v>
      </c>
      <c r="R12" s="60">
        <v>219397</v>
      </c>
      <c r="S12" s="60">
        <v>82827</v>
      </c>
      <c r="T12" s="60">
        <v>82827</v>
      </c>
      <c r="U12" s="60">
        <v>0</v>
      </c>
      <c r="V12" s="60">
        <v>165654</v>
      </c>
      <c r="W12" s="60">
        <v>820493</v>
      </c>
      <c r="X12" s="60">
        <v>799996</v>
      </c>
      <c r="Y12" s="60">
        <v>20497</v>
      </c>
      <c r="Z12" s="140">
        <v>2.56</v>
      </c>
      <c r="AA12" s="155">
        <v>1224000</v>
      </c>
    </row>
    <row r="13" spans="1:27" ht="12.75">
      <c r="A13" s="181" t="s">
        <v>109</v>
      </c>
      <c r="B13" s="185"/>
      <c r="C13" s="155">
        <v>787257</v>
      </c>
      <c r="D13" s="155">
        <v>0</v>
      </c>
      <c r="E13" s="156">
        <v>1000000</v>
      </c>
      <c r="F13" s="60">
        <v>1600000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999996</v>
      </c>
      <c r="Y13" s="60">
        <v>-999996</v>
      </c>
      <c r="Z13" s="140">
        <v>-100</v>
      </c>
      <c r="AA13" s="155">
        <v>1600000</v>
      </c>
    </row>
    <row r="14" spans="1:27" ht="12.75">
      <c r="A14" s="181" t="s">
        <v>110</v>
      </c>
      <c r="B14" s="185"/>
      <c r="C14" s="155">
        <v>5136099</v>
      </c>
      <c r="D14" s="155">
        <v>0</v>
      </c>
      <c r="E14" s="156">
        <v>0</v>
      </c>
      <c r="F14" s="60">
        <v>1000000</v>
      </c>
      <c r="G14" s="60">
        <v>59952</v>
      </c>
      <c r="H14" s="60">
        <v>418443</v>
      </c>
      <c r="I14" s="60">
        <v>399393</v>
      </c>
      <c r="J14" s="60">
        <v>877788</v>
      </c>
      <c r="K14" s="60">
        <v>138576</v>
      </c>
      <c r="L14" s="60">
        <v>593259</v>
      </c>
      <c r="M14" s="60">
        <v>159211</v>
      </c>
      <c r="N14" s="60">
        <v>891046</v>
      </c>
      <c r="O14" s="60">
        <v>764376</v>
      </c>
      <c r="P14" s="60">
        <v>35500</v>
      </c>
      <c r="Q14" s="60">
        <v>35500</v>
      </c>
      <c r="R14" s="60">
        <v>835376</v>
      </c>
      <c r="S14" s="60">
        <v>35500</v>
      </c>
      <c r="T14" s="60">
        <v>35500</v>
      </c>
      <c r="U14" s="60">
        <v>0</v>
      </c>
      <c r="V14" s="60">
        <v>71000</v>
      </c>
      <c r="W14" s="60">
        <v>2675210</v>
      </c>
      <c r="X14" s="60"/>
      <c r="Y14" s="60">
        <v>2675210</v>
      </c>
      <c r="Z14" s="140">
        <v>0</v>
      </c>
      <c r="AA14" s="155">
        <v>1000000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13939792</v>
      </c>
      <c r="D16" s="155">
        <v>0</v>
      </c>
      <c r="E16" s="156">
        <v>5500000</v>
      </c>
      <c r="F16" s="60">
        <v>5500000</v>
      </c>
      <c r="G16" s="60">
        <v>14441</v>
      </c>
      <c r="H16" s="60">
        <v>28019</v>
      </c>
      <c r="I16" s="60">
        <v>84946</v>
      </c>
      <c r="J16" s="60">
        <v>127406</v>
      </c>
      <c r="K16" s="60">
        <v>88095</v>
      </c>
      <c r="L16" s="60">
        <v>101641</v>
      </c>
      <c r="M16" s="60">
        <v>67980</v>
      </c>
      <c r="N16" s="60">
        <v>257716</v>
      </c>
      <c r="O16" s="60">
        <v>94850</v>
      </c>
      <c r="P16" s="60">
        <v>8117</v>
      </c>
      <c r="Q16" s="60">
        <v>8117</v>
      </c>
      <c r="R16" s="60">
        <v>111084</v>
      </c>
      <c r="S16" s="60">
        <v>8117</v>
      </c>
      <c r="T16" s="60">
        <v>8117</v>
      </c>
      <c r="U16" s="60">
        <v>0</v>
      </c>
      <c r="V16" s="60">
        <v>16234</v>
      </c>
      <c r="W16" s="60">
        <v>512440</v>
      </c>
      <c r="X16" s="60">
        <v>5500000</v>
      </c>
      <c r="Y16" s="60">
        <v>-4987560</v>
      </c>
      <c r="Z16" s="140">
        <v>-90.68</v>
      </c>
      <c r="AA16" s="155">
        <v>5500000</v>
      </c>
    </row>
    <row r="17" spans="1:27" ht="12.75">
      <c r="A17" s="181" t="s">
        <v>113</v>
      </c>
      <c r="B17" s="185"/>
      <c r="C17" s="155">
        <v>2725797</v>
      </c>
      <c r="D17" s="155">
        <v>0</v>
      </c>
      <c r="E17" s="156">
        <v>3900000</v>
      </c>
      <c r="F17" s="60">
        <v>3900000</v>
      </c>
      <c r="G17" s="60">
        <v>5013</v>
      </c>
      <c r="H17" s="60">
        <v>5031</v>
      </c>
      <c r="I17" s="60">
        <v>25680</v>
      </c>
      <c r="J17" s="60">
        <v>35724</v>
      </c>
      <c r="K17" s="60">
        <v>1343</v>
      </c>
      <c r="L17" s="60">
        <v>4638</v>
      </c>
      <c r="M17" s="60">
        <v>3575</v>
      </c>
      <c r="N17" s="60">
        <v>9556</v>
      </c>
      <c r="O17" s="60">
        <v>1675</v>
      </c>
      <c r="P17" s="60">
        <v>112</v>
      </c>
      <c r="Q17" s="60">
        <v>112</v>
      </c>
      <c r="R17" s="60">
        <v>1899</v>
      </c>
      <c r="S17" s="60">
        <v>112</v>
      </c>
      <c r="T17" s="60">
        <v>112</v>
      </c>
      <c r="U17" s="60">
        <v>0</v>
      </c>
      <c r="V17" s="60">
        <v>224</v>
      </c>
      <c r="W17" s="60">
        <v>47403</v>
      </c>
      <c r="X17" s="60">
        <v>3900000</v>
      </c>
      <c r="Y17" s="60">
        <v>-3852597</v>
      </c>
      <c r="Z17" s="140">
        <v>-98.78</v>
      </c>
      <c r="AA17" s="155">
        <v>3900000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175237</v>
      </c>
      <c r="H18" s="60">
        <v>297184</v>
      </c>
      <c r="I18" s="60">
        <v>187610</v>
      </c>
      <c r="J18" s="60">
        <v>660031</v>
      </c>
      <c r="K18" s="60">
        <v>233250</v>
      </c>
      <c r="L18" s="60">
        <v>196517</v>
      </c>
      <c r="M18" s="60">
        <v>189640</v>
      </c>
      <c r="N18" s="60">
        <v>619407</v>
      </c>
      <c r="O18" s="60">
        <v>206140</v>
      </c>
      <c r="P18" s="60">
        <v>192020</v>
      </c>
      <c r="Q18" s="60">
        <v>192020</v>
      </c>
      <c r="R18" s="60">
        <v>590180</v>
      </c>
      <c r="S18" s="60">
        <v>192020</v>
      </c>
      <c r="T18" s="60">
        <v>192020</v>
      </c>
      <c r="U18" s="60">
        <v>0</v>
      </c>
      <c r="V18" s="60">
        <v>384040</v>
      </c>
      <c r="W18" s="60">
        <v>2253658</v>
      </c>
      <c r="X18" s="60"/>
      <c r="Y18" s="60">
        <v>2253658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132566000</v>
      </c>
      <c r="D19" s="155">
        <v>0</v>
      </c>
      <c r="E19" s="156">
        <v>151514000</v>
      </c>
      <c r="F19" s="60">
        <v>151014000</v>
      </c>
      <c r="G19" s="60">
        <v>59888586</v>
      </c>
      <c r="H19" s="60">
        <v>-8560</v>
      </c>
      <c r="I19" s="60">
        <v>0</v>
      </c>
      <c r="J19" s="60">
        <v>59880026</v>
      </c>
      <c r="K19" s="60">
        <v>0</v>
      </c>
      <c r="L19" s="60">
        <v>0</v>
      </c>
      <c r="M19" s="60">
        <v>47910000</v>
      </c>
      <c r="N19" s="60">
        <v>47910000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107790026</v>
      </c>
      <c r="X19" s="60">
        <v>151514000</v>
      </c>
      <c r="Y19" s="60">
        <v>-43723974</v>
      </c>
      <c r="Z19" s="140">
        <v>-28.86</v>
      </c>
      <c r="AA19" s="155">
        <v>151014000</v>
      </c>
    </row>
    <row r="20" spans="1:27" ht="12.75">
      <c r="A20" s="181" t="s">
        <v>35</v>
      </c>
      <c r="B20" s="185"/>
      <c r="C20" s="155">
        <v>26046941</v>
      </c>
      <c r="D20" s="155">
        <v>0</v>
      </c>
      <c r="E20" s="156">
        <v>1492000</v>
      </c>
      <c r="F20" s="54">
        <v>1519000</v>
      </c>
      <c r="G20" s="54">
        <v>58322</v>
      </c>
      <c r="H20" s="54">
        <v>47800</v>
      </c>
      <c r="I20" s="54">
        <v>64130</v>
      </c>
      <c r="J20" s="54">
        <v>170252</v>
      </c>
      <c r="K20" s="54">
        <v>44973</v>
      </c>
      <c r="L20" s="54">
        <v>45663</v>
      </c>
      <c r="M20" s="54">
        <v>44070</v>
      </c>
      <c r="N20" s="54">
        <v>134706</v>
      </c>
      <c r="O20" s="54">
        <v>56486</v>
      </c>
      <c r="P20" s="54">
        <v>1742661</v>
      </c>
      <c r="Q20" s="54">
        <v>1742661</v>
      </c>
      <c r="R20" s="54">
        <v>3541808</v>
      </c>
      <c r="S20" s="54">
        <v>1742661</v>
      </c>
      <c r="T20" s="54">
        <v>1742661</v>
      </c>
      <c r="U20" s="54">
        <v>0</v>
      </c>
      <c r="V20" s="54">
        <v>3485322</v>
      </c>
      <c r="W20" s="54">
        <v>7332088</v>
      </c>
      <c r="X20" s="54">
        <v>1491996</v>
      </c>
      <c r="Y20" s="54">
        <v>5840092</v>
      </c>
      <c r="Z20" s="184">
        <v>391.43</v>
      </c>
      <c r="AA20" s="130">
        <v>1519000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800000</v>
      </c>
      <c r="F21" s="60">
        <v>800000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800000</v>
      </c>
      <c r="Y21" s="60">
        <v>-800000</v>
      </c>
      <c r="Z21" s="140">
        <v>-100</v>
      </c>
      <c r="AA21" s="155">
        <v>800000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309368596</v>
      </c>
      <c r="D22" s="188">
        <f>SUM(D5:D21)</f>
        <v>0</v>
      </c>
      <c r="E22" s="189">
        <f t="shared" si="0"/>
        <v>307201000</v>
      </c>
      <c r="F22" s="190">
        <f t="shared" si="0"/>
        <v>308882000</v>
      </c>
      <c r="G22" s="190">
        <f t="shared" si="0"/>
        <v>98775660</v>
      </c>
      <c r="H22" s="190">
        <f t="shared" si="0"/>
        <v>9784404</v>
      </c>
      <c r="I22" s="190">
        <f t="shared" si="0"/>
        <v>11567643</v>
      </c>
      <c r="J22" s="190">
        <f t="shared" si="0"/>
        <v>120127707</v>
      </c>
      <c r="K22" s="190">
        <f t="shared" si="0"/>
        <v>8149459</v>
      </c>
      <c r="L22" s="190">
        <f t="shared" si="0"/>
        <v>8633944</v>
      </c>
      <c r="M22" s="190">
        <f t="shared" si="0"/>
        <v>56414127</v>
      </c>
      <c r="N22" s="190">
        <f t="shared" si="0"/>
        <v>73197530</v>
      </c>
      <c r="O22" s="190">
        <f t="shared" si="0"/>
        <v>8612518</v>
      </c>
      <c r="P22" s="190">
        <f t="shared" si="0"/>
        <v>9583238</v>
      </c>
      <c r="Q22" s="190">
        <f t="shared" si="0"/>
        <v>9583238</v>
      </c>
      <c r="R22" s="190">
        <f t="shared" si="0"/>
        <v>27778994</v>
      </c>
      <c r="S22" s="190">
        <f t="shared" si="0"/>
        <v>9583238</v>
      </c>
      <c r="T22" s="190">
        <f t="shared" si="0"/>
        <v>9583238</v>
      </c>
      <c r="U22" s="190">
        <f t="shared" si="0"/>
        <v>0</v>
      </c>
      <c r="V22" s="190">
        <f t="shared" si="0"/>
        <v>19166476</v>
      </c>
      <c r="W22" s="190">
        <f t="shared" si="0"/>
        <v>240270707</v>
      </c>
      <c r="X22" s="190">
        <f t="shared" si="0"/>
        <v>307200993</v>
      </c>
      <c r="Y22" s="190">
        <f t="shared" si="0"/>
        <v>-66930286</v>
      </c>
      <c r="Z22" s="191">
        <f>+IF(X22&lt;&gt;0,+(Y22/X22)*100,0)</f>
        <v>-21.787132048756106</v>
      </c>
      <c r="AA22" s="188">
        <f>SUM(AA5:AA21)</f>
        <v>308882000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130441504</v>
      </c>
      <c r="D25" s="155">
        <v>0</v>
      </c>
      <c r="E25" s="156">
        <v>121111000</v>
      </c>
      <c r="F25" s="60">
        <v>135102000</v>
      </c>
      <c r="G25" s="60">
        <v>9872525</v>
      </c>
      <c r="H25" s="60">
        <v>10520988</v>
      </c>
      <c r="I25" s="60">
        <v>10863122</v>
      </c>
      <c r="J25" s="60">
        <v>31256635</v>
      </c>
      <c r="K25" s="60">
        <v>11173535</v>
      </c>
      <c r="L25" s="60">
        <v>10960431</v>
      </c>
      <c r="M25" s="60">
        <v>10960462</v>
      </c>
      <c r="N25" s="60">
        <v>33094428</v>
      </c>
      <c r="O25" s="60">
        <v>17865915</v>
      </c>
      <c r="P25" s="60">
        <v>12655694</v>
      </c>
      <c r="Q25" s="60">
        <v>12655694</v>
      </c>
      <c r="R25" s="60">
        <v>43177303</v>
      </c>
      <c r="S25" s="60">
        <v>12655694</v>
      </c>
      <c r="T25" s="60">
        <v>12655694</v>
      </c>
      <c r="U25" s="60">
        <v>0</v>
      </c>
      <c r="V25" s="60">
        <v>25311388</v>
      </c>
      <c r="W25" s="60">
        <v>132839754</v>
      </c>
      <c r="X25" s="60">
        <v>121111224</v>
      </c>
      <c r="Y25" s="60">
        <v>11728530</v>
      </c>
      <c r="Z25" s="140">
        <v>9.68</v>
      </c>
      <c r="AA25" s="155">
        <v>135102000</v>
      </c>
    </row>
    <row r="26" spans="1:27" ht="12.75">
      <c r="A26" s="183" t="s">
        <v>38</v>
      </c>
      <c r="B26" s="182"/>
      <c r="C26" s="155">
        <v>16027016</v>
      </c>
      <c r="D26" s="155">
        <v>0</v>
      </c>
      <c r="E26" s="156">
        <v>16000000</v>
      </c>
      <c r="F26" s="60">
        <v>17499979</v>
      </c>
      <c r="G26" s="60">
        <v>1317254</v>
      </c>
      <c r="H26" s="60">
        <v>0</v>
      </c>
      <c r="I26" s="60">
        <v>1365150</v>
      </c>
      <c r="J26" s="60">
        <v>2682404</v>
      </c>
      <c r="K26" s="60">
        <v>1382643</v>
      </c>
      <c r="L26" s="60">
        <v>1332158</v>
      </c>
      <c r="M26" s="60">
        <v>1332158</v>
      </c>
      <c r="N26" s="60">
        <v>4046959</v>
      </c>
      <c r="O26" s="60">
        <v>1332643</v>
      </c>
      <c r="P26" s="60">
        <v>1718790</v>
      </c>
      <c r="Q26" s="60">
        <v>1718790</v>
      </c>
      <c r="R26" s="60">
        <v>4770223</v>
      </c>
      <c r="S26" s="60">
        <v>1718790</v>
      </c>
      <c r="T26" s="60">
        <v>1718790</v>
      </c>
      <c r="U26" s="60">
        <v>0</v>
      </c>
      <c r="V26" s="60">
        <v>3437580</v>
      </c>
      <c r="W26" s="60">
        <v>14937166</v>
      </c>
      <c r="X26" s="60">
        <v>15999996</v>
      </c>
      <c r="Y26" s="60">
        <v>-1062830</v>
      </c>
      <c r="Z26" s="140">
        <v>-6.64</v>
      </c>
      <c r="AA26" s="155">
        <v>17499979</v>
      </c>
    </row>
    <row r="27" spans="1:27" ht="12.75">
      <c r="A27" s="183" t="s">
        <v>118</v>
      </c>
      <c r="B27" s="182"/>
      <c r="C27" s="155">
        <v>38334296</v>
      </c>
      <c r="D27" s="155">
        <v>0</v>
      </c>
      <c r="E27" s="156">
        <v>5000000</v>
      </c>
      <c r="F27" s="60">
        <v>5000000</v>
      </c>
      <c r="G27" s="60">
        <v>9362</v>
      </c>
      <c r="H27" s="60">
        <v>-46718</v>
      </c>
      <c r="I27" s="60">
        <v>1941</v>
      </c>
      <c r="J27" s="60">
        <v>-35415</v>
      </c>
      <c r="K27" s="60">
        <v>2375</v>
      </c>
      <c r="L27" s="60">
        <v>495</v>
      </c>
      <c r="M27" s="60">
        <v>0</v>
      </c>
      <c r="N27" s="60">
        <v>2870</v>
      </c>
      <c r="O27" s="60">
        <v>285612</v>
      </c>
      <c r="P27" s="60">
        <v>0</v>
      </c>
      <c r="Q27" s="60">
        <v>0</v>
      </c>
      <c r="R27" s="60">
        <v>285612</v>
      </c>
      <c r="S27" s="60">
        <v>0</v>
      </c>
      <c r="T27" s="60">
        <v>0</v>
      </c>
      <c r="U27" s="60">
        <v>0</v>
      </c>
      <c r="V27" s="60">
        <v>0</v>
      </c>
      <c r="W27" s="60">
        <v>253067</v>
      </c>
      <c r="X27" s="60">
        <v>5000000</v>
      </c>
      <c r="Y27" s="60">
        <v>-4746933</v>
      </c>
      <c r="Z27" s="140">
        <v>-94.94</v>
      </c>
      <c r="AA27" s="155">
        <v>5000000</v>
      </c>
    </row>
    <row r="28" spans="1:27" ht="12.75">
      <c r="A28" s="183" t="s">
        <v>39</v>
      </c>
      <c r="B28" s="182"/>
      <c r="C28" s="155">
        <v>42116239</v>
      </c>
      <c r="D28" s="155">
        <v>0</v>
      </c>
      <c r="E28" s="156">
        <v>51500000</v>
      </c>
      <c r="F28" s="60">
        <v>40387000</v>
      </c>
      <c r="G28" s="60">
        <v>0</v>
      </c>
      <c r="H28" s="60">
        <v>0</v>
      </c>
      <c r="I28" s="60">
        <v>0</v>
      </c>
      <c r="J28" s="60">
        <v>0</v>
      </c>
      <c r="K28" s="60">
        <v>1794</v>
      </c>
      <c r="L28" s="60">
        <v>341</v>
      </c>
      <c r="M28" s="60">
        <v>0</v>
      </c>
      <c r="N28" s="60">
        <v>2135</v>
      </c>
      <c r="O28" s="60">
        <v>0</v>
      </c>
      <c r="P28" s="60">
        <v>3519</v>
      </c>
      <c r="Q28" s="60">
        <v>3519</v>
      </c>
      <c r="R28" s="60">
        <v>7038</v>
      </c>
      <c r="S28" s="60">
        <v>3519</v>
      </c>
      <c r="T28" s="60">
        <v>3519</v>
      </c>
      <c r="U28" s="60">
        <v>0</v>
      </c>
      <c r="V28" s="60">
        <v>7038</v>
      </c>
      <c r="W28" s="60">
        <v>16211</v>
      </c>
      <c r="X28" s="60">
        <v>51500004</v>
      </c>
      <c r="Y28" s="60">
        <v>-51483793</v>
      </c>
      <c r="Z28" s="140">
        <v>-99.97</v>
      </c>
      <c r="AA28" s="155">
        <v>40387000</v>
      </c>
    </row>
    <row r="29" spans="1:27" ht="12.75">
      <c r="A29" s="183" t="s">
        <v>40</v>
      </c>
      <c r="B29" s="182"/>
      <c r="C29" s="155">
        <v>3985815</v>
      </c>
      <c r="D29" s="155">
        <v>0</v>
      </c>
      <c r="E29" s="156">
        <v>0</v>
      </c>
      <c r="F29" s="60">
        <v>5516021</v>
      </c>
      <c r="G29" s="60">
        <v>58053</v>
      </c>
      <c r="H29" s="60">
        <v>720986</v>
      </c>
      <c r="I29" s="60">
        <v>135920</v>
      </c>
      <c r="J29" s="60">
        <v>914959</v>
      </c>
      <c r="K29" s="60">
        <v>53934</v>
      </c>
      <c r="L29" s="60">
        <v>1892599</v>
      </c>
      <c r="M29" s="60">
        <v>53271</v>
      </c>
      <c r="N29" s="60">
        <v>1999804</v>
      </c>
      <c r="O29" s="60">
        <v>54098</v>
      </c>
      <c r="P29" s="60">
        <v>810963</v>
      </c>
      <c r="Q29" s="60">
        <v>810963</v>
      </c>
      <c r="R29" s="60">
        <v>1676024</v>
      </c>
      <c r="S29" s="60">
        <v>810963</v>
      </c>
      <c r="T29" s="60">
        <v>810963</v>
      </c>
      <c r="U29" s="60">
        <v>0</v>
      </c>
      <c r="V29" s="60">
        <v>1621926</v>
      </c>
      <c r="W29" s="60">
        <v>6212713</v>
      </c>
      <c r="X29" s="60"/>
      <c r="Y29" s="60">
        <v>6212713</v>
      </c>
      <c r="Z29" s="140">
        <v>0</v>
      </c>
      <c r="AA29" s="155">
        <v>5516021</v>
      </c>
    </row>
    <row r="30" spans="1:27" ht="12.75">
      <c r="A30" s="183" t="s">
        <v>119</v>
      </c>
      <c r="B30" s="182"/>
      <c r="C30" s="155">
        <v>65507212</v>
      </c>
      <c r="D30" s="155">
        <v>0</v>
      </c>
      <c r="E30" s="156">
        <v>49200000</v>
      </c>
      <c r="F30" s="60">
        <v>49000000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31540119</v>
      </c>
      <c r="M30" s="60">
        <v>0</v>
      </c>
      <c r="N30" s="60">
        <v>31540119</v>
      </c>
      <c r="O30" s="60">
        <v>0</v>
      </c>
      <c r="P30" s="60">
        <v>44618</v>
      </c>
      <c r="Q30" s="60">
        <v>44618</v>
      </c>
      <c r="R30" s="60">
        <v>89236</v>
      </c>
      <c r="S30" s="60">
        <v>44618</v>
      </c>
      <c r="T30" s="60">
        <v>44618</v>
      </c>
      <c r="U30" s="60">
        <v>0</v>
      </c>
      <c r="V30" s="60">
        <v>89236</v>
      </c>
      <c r="W30" s="60">
        <v>31718591</v>
      </c>
      <c r="X30" s="60">
        <v>49200000</v>
      </c>
      <c r="Y30" s="60">
        <v>-17481409</v>
      </c>
      <c r="Z30" s="140">
        <v>-35.53</v>
      </c>
      <c r="AA30" s="155">
        <v>49000000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5548000</v>
      </c>
      <c r="F31" s="60">
        <v>4667000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5548272</v>
      </c>
      <c r="Y31" s="60">
        <v>-5548272</v>
      </c>
      <c r="Z31" s="140">
        <v>-100</v>
      </c>
      <c r="AA31" s="155">
        <v>4667000</v>
      </c>
    </row>
    <row r="32" spans="1:27" ht="12.75">
      <c r="A32" s="183" t="s">
        <v>121</v>
      </c>
      <c r="B32" s="182"/>
      <c r="C32" s="155">
        <v>69314070</v>
      </c>
      <c r="D32" s="155">
        <v>0</v>
      </c>
      <c r="E32" s="156">
        <v>66251000</v>
      </c>
      <c r="F32" s="60">
        <v>67080000</v>
      </c>
      <c r="G32" s="60">
        <v>3649071</v>
      </c>
      <c r="H32" s="60">
        <v>7037168</v>
      </c>
      <c r="I32" s="60">
        <v>2218854</v>
      </c>
      <c r="J32" s="60">
        <v>12905093</v>
      </c>
      <c r="K32" s="60">
        <v>4304370</v>
      </c>
      <c r="L32" s="60">
        <v>1212626</v>
      </c>
      <c r="M32" s="60">
        <v>5858848</v>
      </c>
      <c r="N32" s="60">
        <v>11375844</v>
      </c>
      <c r="O32" s="60">
        <v>1730649</v>
      </c>
      <c r="P32" s="60">
        <v>5779519</v>
      </c>
      <c r="Q32" s="60">
        <v>5779519</v>
      </c>
      <c r="R32" s="60">
        <v>13289687</v>
      </c>
      <c r="S32" s="60">
        <v>5779519</v>
      </c>
      <c r="T32" s="60">
        <v>5779519</v>
      </c>
      <c r="U32" s="60">
        <v>0</v>
      </c>
      <c r="V32" s="60">
        <v>11559038</v>
      </c>
      <c r="W32" s="60">
        <v>49129662</v>
      </c>
      <c r="X32" s="60">
        <v>66250964</v>
      </c>
      <c r="Y32" s="60">
        <v>-17121302</v>
      </c>
      <c r="Z32" s="140">
        <v>-25.84</v>
      </c>
      <c r="AA32" s="155">
        <v>67080000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2200000</v>
      </c>
      <c r="G33" s="60">
        <v>0</v>
      </c>
      <c r="H33" s="60">
        <v>140000</v>
      </c>
      <c r="I33" s="60">
        <v>0</v>
      </c>
      <c r="J33" s="60">
        <v>140000</v>
      </c>
      <c r="K33" s="60">
        <v>0</v>
      </c>
      <c r="L33" s="60">
        <v>0</v>
      </c>
      <c r="M33" s="60">
        <v>45000</v>
      </c>
      <c r="N33" s="60">
        <v>45000</v>
      </c>
      <c r="O33" s="60">
        <v>0</v>
      </c>
      <c r="P33" s="60">
        <v>7900</v>
      </c>
      <c r="Q33" s="60">
        <v>7900</v>
      </c>
      <c r="R33" s="60">
        <v>15800</v>
      </c>
      <c r="S33" s="60">
        <v>7900</v>
      </c>
      <c r="T33" s="60">
        <v>7900</v>
      </c>
      <c r="U33" s="60">
        <v>0</v>
      </c>
      <c r="V33" s="60">
        <v>15800</v>
      </c>
      <c r="W33" s="60">
        <v>216600</v>
      </c>
      <c r="X33" s="60"/>
      <c r="Y33" s="60">
        <v>216600</v>
      </c>
      <c r="Z33" s="140">
        <v>0</v>
      </c>
      <c r="AA33" s="155">
        <v>2200000</v>
      </c>
    </row>
    <row r="34" spans="1:27" ht="12.75">
      <c r="A34" s="183" t="s">
        <v>43</v>
      </c>
      <c r="B34" s="182"/>
      <c r="C34" s="155">
        <v>29793715</v>
      </c>
      <c r="D34" s="155">
        <v>0</v>
      </c>
      <c r="E34" s="156">
        <v>28250000</v>
      </c>
      <c r="F34" s="60">
        <v>56354000</v>
      </c>
      <c r="G34" s="60">
        <v>618250</v>
      </c>
      <c r="H34" s="60">
        <v>2027702</v>
      </c>
      <c r="I34" s="60">
        <v>2007998</v>
      </c>
      <c r="J34" s="60">
        <v>4653950</v>
      </c>
      <c r="K34" s="60">
        <v>1806669</v>
      </c>
      <c r="L34" s="60">
        <v>522805</v>
      </c>
      <c r="M34" s="60">
        <v>3331754</v>
      </c>
      <c r="N34" s="60">
        <v>5661228</v>
      </c>
      <c r="O34" s="60">
        <v>905149</v>
      </c>
      <c r="P34" s="60">
        <v>1512728</v>
      </c>
      <c r="Q34" s="60">
        <v>1512728</v>
      </c>
      <c r="R34" s="60">
        <v>3930605</v>
      </c>
      <c r="S34" s="60">
        <v>1512728</v>
      </c>
      <c r="T34" s="60">
        <v>1512728</v>
      </c>
      <c r="U34" s="60">
        <v>0</v>
      </c>
      <c r="V34" s="60">
        <v>3025456</v>
      </c>
      <c r="W34" s="60">
        <v>17271239</v>
      </c>
      <c r="X34" s="60">
        <v>28250321</v>
      </c>
      <c r="Y34" s="60">
        <v>-10979082</v>
      </c>
      <c r="Z34" s="140">
        <v>-38.86</v>
      </c>
      <c r="AA34" s="155">
        <v>56354000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-11304</v>
      </c>
      <c r="I35" s="60">
        <v>0</v>
      </c>
      <c r="J35" s="60">
        <v>-11304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-11304</v>
      </c>
      <c r="X35" s="60"/>
      <c r="Y35" s="60">
        <v>-11304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395519867</v>
      </c>
      <c r="D36" s="188">
        <f>SUM(D25:D35)</f>
        <v>0</v>
      </c>
      <c r="E36" s="189">
        <f t="shared" si="1"/>
        <v>342860000</v>
      </c>
      <c r="F36" s="190">
        <f t="shared" si="1"/>
        <v>382806000</v>
      </c>
      <c r="G36" s="190">
        <f t="shared" si="1"/>
        <v>15524515</v>
      </c>
      <c r="H36" s="190">
        <f t="shared" si="1"/>
        <v>20388822</v>
      </c>
      <c r="I36" s="190">
        <f t="shared" si="1"/>
        <v>16592985</v>
      </c>
      <c r="J36" s="190">
        <f t="shared" si="1"/>
        <v>52506322</v>
      </c>
      <c r="K36" s="190">
        <f t="shared" si="1"/>
        <v>18725320</v>
      </c>
      <c r="L36" s="190">
        <f t="shared" si="1"/>
        <v>47461574</v>
      </c>
      <c r="M36" s="190">
        <f t="shared" si="1"/>
        <v>21581493</v>
      </c>
      <c r="N36" s="190">
        <f t="shared" si="1"/>
        <v>87768387</v>
      </c>
      <c r="O36" s="190">
        <f t="shared" si="1"/>
        <v>22174066</v>
      </c>
      <c r="P36" s="190">
        <f t="shared" si="1"/>
        <v>22533731</v>
      </c>
      <c r="Q36" s="190">
        <f t="shared" si="1"/>
        <v>22533731</v>
      </c>
      <c r="R36" s="190">
        <f t="shared" si="1"/>
        <v>67241528</v>
      </c>
      <c r="S36" s="190">
        <f t="shared" si="1"/>
        <v>22533731</v>
      </c>
      <c r="T36" s="190">
        <f t="shared" si="1"/>
        <v>22533731</v>
      </c>
      <c r="U36" s="190">
        <f t="shared" si="1"/>
        <v>0</v>
      </c>
      <c r="V36" s="190">
        <f t="shared" si="1"/>
        <v>45067462</v>
      </c>
      <c r="W36" s="190">
        <f t="shared" si="1"/>
        <v>252583699</v>
      </c>
      <c r="X36" s="190">
        <f t="shared" si="1"/>
        <v>342860781</v>
      </c>
      <c r="Y36" s="190">
        <f t="shared" si="1"/>
        <v>-90277082</v>
      </c>
      <c r="Z36" s="191">
        <f>+IF(X36&lt;&gt;0,+(Y36/X36)*100,0)</f>
        <v>-26.330536183431256</v>
      </c>
      <c r="AA36" s="188">
        <f>SUM(AA25:AA35)</f>
        <v>382806000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-86151271</v>
      </c>
      <c r="D38" s="199">
        <f>+D22-D36</f>
        <v>0</v>
      </c>
      <c r="E38" s="200">
        <f t="shared" si="2"/>
        <v>-35659000</v>
      </c>
      <c r="F38" s="106">
        <f t="shared" si="2"/>
        <v>-73924000</v>
      </c>
      <c r="G38" s="106">
        <f t="shared" si="2"/>
        <v>83251145</v>
      </c>
      <c r="H38" s="106">
        <f t="shared" si="2"/>
        <v>-10604418</v>
      </c>
      <c r="I38" s="106">
        <f t="shared" si="2"/>
        <v>-5025342</v>
      </c>
      <c r="J38" s="106">
        <f t="shared" si="2"/>
        <v>67621385</v>
      </c>
      <c r="K38" s="106">
        <f t="shared" si="2"/>
        <v>-10575861</v>
      </c>
      <c r="L38" s="106">
        <f t="shared" si="2"/>
        <v>-38827630</v>
      </c>
      <c r="M38" s="106">
        <f t="shared" si="2"/>
        <v>34832634</v>
      </c>
      <c r="N38" s="106">
        <f t="shared" si="2"/>
        <v>-14570857</v>
      </c>
      <c r="O38" s="106">
        <f t="shared" si="2"/>
        <v>-13561548</v>
      </c>
      <c r="P38" s="106">
        <f t="shared" si="2"/>
        <v>-12950493</v>
      </c>
      <c r="Q38" s="106">
        <f t="shared" si="2"/>
        <v>-12950493</v>
      </c>
      <c r="R38" s="106">
        <f t="shared" si="2"/>
        <v>-39462534</v>
      </c>
      <c r="S38" s="106">
        <f t="shared" si="2"/>
        <v>-12950493</v>
      </c>
      <c r="T38" s="106">
        <f t="shared" si="2"/>
        <v>-12950493</v>
      </c>
      <c r="U38" s="106">
        <f t="shared" si="2"/>
        <v>0</v>
      </c>
      <c r="V38" s="106">
        <f t="shared" si="2"/>
        <v>-25900986</v>
      </c>
      <c r="W38" s="106">
        <f t="shared" si="2"/>
        <v>-12312992</v>
      </c>
      <c r="X38" s="106">
        <f>IF(F22=F36,0,X22-X36)</f>
        <v>-35659788</v>
      </c>
      <c r="Y38" s="106">
        <f t="shared" si="2"/>
        <v>23346796</v>
      </c>
      <c r="Z38" s="201">
        <f>+IF(X38&lt;&gt;0,+(Y38/X38)*100,0)</f>
        <v>-65.47093325400589</v>
      </c>
      <c r="AA38" s="199">
        <f>+AA22-AA36</f>
        <v>-73924000</v>
      </c>
    </row>
    <row r="39" spans="1:27" ht="12.75">
      <c r="A39" s="181" t="s">
        <v>46</v>
      </c>
      <c r="B39" s="185"/>
      <c r="C39" s="155">
        <v>64342413</v>
      </c>
      <c r="D39" s="155">
        <v>0</v>
      </c>
      <c r="E39" s="156">
        <v>48335000</v>
      </c>
      <c r="F39" s="60">
        <v>58335000</v>
      </c>
      <c r="G39" s="60">
        <v>5045462</v>
      </c>
      <c r="H39" s="60">
        <v>0</v>
      </c>
      <c r="I39" s="60">
        <v>0</v>
      </c>
      <c r="J39" s="60">
        <v>5045462</v>
      </c>
      <c r="K39" s="60">
        <v>0</v>
      </c>
      <c r="L39" s="60">
        <v>83160</v>
      </c>
      <c r="M39" s="60">
        <v>8401815</v>
      </c>
      <c r="N39" s="60">
        <v>8484975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13530437</v>
      </c>
      <c r="X39" s="60">
        <v>48335000</v>
      </c>
      <c r="Y39" s="60">
        <v>-34804563</v>
      </c>
      <c r="Z39" s="140">
        <v>-72.01</v>
      </c>
      <c r="AA39" s="155">
        <v>58335000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190575</v>
      </c>
      <c r="H41" s="202">
        <v>1239155</v>
      </c>
      <c r="I41" s="202">
        <v>1330960</v>
      </c>
      <c r="J41" s="60">
        <v>2760690</v>
      </c>
      <c r="K41" s="202">
        <v>1353427</v>
      </c>
      <c r="L41" s="202">
        <v>83160</v>
      </c>
      <c r="M41" s="60">
        <v>701564</v>
      </c>
      <c r="N41" s="202">
        <v>2138151</v>
      </c>
      <c r="O41" s="202">
        <v>0</v>
      </c>
      <c r="P41" s="202">
        <v>1461126</v>
      </c>
      <c r="Q41" s="60">
        <v>1461126</v>
      </c>
      <c r="R41" s="202">
        <v>2922252</v>
      </c>
      <c r="S41" s="202">
        <v>1461126</v>
      </c>
      <c r="T41" s="60">
        <v>1461126</v>
      </c>
      <c r="U41" s="202">
        <v>0</v>
      </c>
      <c r="V41" s="202">
        <v>2922252</v>
      </c>
      <c r="W41" s="202">
        <v>10743345</v>
      </c>
      <c r="X41" s="60"/>
      <c r="Y41" s="202">
        <v>10743345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-21808858</v>
      </c>
      <c r="D42" s="206">
        <f>SUM(D38:D41)</f>
        <v>0</v>
      </c>
      <c r="E42" s="207">
        <f t="shared" si="3"/>
        <v>12676000</v>
      </c>
      <c r="F42" s="88">
        <f t="shared" si="3"/>
        <v>-15589000</v>
      </c>
      <c r="G42" s="88">
        <f t="shared" si="3"/>
        <v>88487182</v>
      </c>
      <c r="H42" s="88">
        <f t="shared" si="3"/>
        <v>-9365263</v>
      </c>
      <c r="I42" s="88">
        <f t="shared" si="3"/>
        <v>-3694382</v>
      </c>
      <c r="J42" s="88">
        <f t="shared" si="3"/>
        <v>75427537</v>
      </c>
      <c r="K42" s="88">
        <f t="shared" si="3"/>
        <v>-9222434</v>
      </c>
      <c r="L42" s="88">
        <f t="shared" si="3"/>
        <v>-38661310</v>
      </c>
      <c r="M42" s="88">
        <f t="shared" si="3"/>
        <v>43936013</v>
      </c>
      <c r="N42" s="88">
        <f t="shared" si="3"/>
        <v>-3947731</v>
      </c>
      <c r="O42" s="88">
        <f t="shared" si="3"/>
        <v>-13561548</v>
      </c>
      <c r="P42" s="88">
        <f t="shared" si="3"/>
        <v>-11489367</v>
      </c>
      <c r="Q42" s="88">
        <f t="shared" si="3"/>
        <v>-11489367</v>
      </c>
      <c r="R42" s="88">
        <f t="shared" si="3"/>
        <v>-36540282</v>
      </c>
      <c r="S42" s="88">
        <f t="shared" si="3"/>
        <v>-11489367</v>
      </c>
      <c r="T42" s="88">
        <f t="shared" si="3"/>
        <v>-11489367</v>
      </c>
      <c r="U42" s="88">
        <f t="shared" si="3"/>
        <v>0</v>
      </c>
      <c r="V42" s="88">
        <f t="shared" si="3"/>
        <v>-22978734</v>
      </c>
      <c r="W42" s="88">
        <f t="shared" si="3"/>
        <v>11960790</v>
      </c>
      <c r="X42" s="88">
        <f t="shared" si="3"/>
        <v>12675212</v>
      </c>
      <c r="Y42" s="88">
        <f t="shared" si="3"/>
        <v>-714422</v>
      </c>
      <c r="Z42" s="208">
        <f>+IF(X42&lt;&gt;0,+(Y42/X42)*100,0)</f>
        <v>-5.636371210201455</v>
      </c>
      <c r="AA42" s="206">
        <f>SUM(AA38:AA41)</f>
        <v>-15589000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-21808858</v>
      </c>
      <c r="D44" s="210">
        <f>+D42-D43</f>
        <v>0</v>
      </c>
      <c r="E44" s="211">
        <f t="shared" si="4"/>
        <v>12676000</v>
      </c>
      <c r="F44" s="77">
        <f t="shared" si="4"/>
        <v>-15589000</v>
      </c>
      <c r="G44" s="77">
        <f t="shared" si="4"/>
        <v>88487182</v>
      </c>
      <c r="H44" s="77">
        <f t="shared" si="4"/>
        <v>-9365263</v>
      </c>
      <c r="I44" s="77">
        <f t="shared" si="4"/>
        <v>-3694382</v>
      </c>
      <c r="J44" s="77">
        <f t="shared" si="4"/>
        <v>75427537</v>
      </c>
      <c r="K44" s="77">
        <f t="shared" si="4"/>
        <v>-9222434</v>
      </c>
      <c r="L44" s="77">
        <f t="shared" si="4"/>
        <v>-38661310</v>
      </c>
      <c r="M44" s="77">
        <f t="shared" si="4"/>
        <v>43936013</v>
      </c>
      <c r="N44" s="77">
        <f t="shared" si="4"/>
        <v>-3947731</v>
      </c>
      <c r="O44" s="77">
        <f t="shared" si="4"/>
        <v>-13561548</v>
      </c>
      <c r="P44" s="77">
        <f t="shared" si="4"/>
        <v>-11489367</v>
      </c>
      <c r="Q44" s="77">
        <f t="shared" si="4"/>
        <v>-11489367</v>
      </c>
      <c r="R44" s="77">
        <f t="shared" si="4"/>
        <v>-36540282</v>
      </c>
      <c r="S44" s="77">
        <f t="shared" si="4"/>
        <v>-11489367</v>
      </c>
      <c r="T44" s="77">
        <f t="shared" si="4"/>
        <v>-11489367</v>
      </c>
      <c r="U44" s="77">
        <f t="shared" si="4"/>
        <v>0</v>
      </c>
      <c r="V44" s="77">
        <f t="shared" si="4"/>
        <v>-22978734</v>
      </c>
      <c r="W44" s="77">
        <f t="shared" si="4"/>
        <v>11960790</v>
      </c>
      <c r="X44" s="77">
        <f t="shared" si="4"/>
        <v>12675212</v>
      </c>
      <c r="Y44" s="77">
        <f t="shared" si="4"/>
        <v>-714422</v>
      </c>
      <c r="Z44" s="212">
        <f>+IF(X44&lt;&gt;0,+(Y44/X44)*100,0)</f>
        <v>-5.636371210201455</v>
      </c>
      <c r="AA44" s="210">
        <f>+AA42-AA43</f>
        <v>-15589000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-21808858</v>
      </c>
      <c r="D46" s="206">
        <f>SUM(D44:D45)</f>
        <v>0</v>
      </c>
      <c r="E46" s="207">
        <f t="shared" si="5"/>
        <v>12676000</v>
      </c>
      <c r="F46" s="88">
        <f t="shared" si="5"/>
        <v>-15589000</v>
      </c>
      <c r="G46" s="88">
        <f t="shared" si="5"/>
        <v>88487182</v>
      </c>
      <c r="H46" s="88">
        <f t="shared" si="5"/>
        <v>-9365263</v>
      </c>
      <c r="I46" s="88">
        <f t="shared" si="5"/>
        <v>-3694382</v>
      </c>
      <c r="J46" s="88">
        <f t="shared" si="5"/>
        <v>75427537</v>
      </c>
      <c r="K46" s="88">
        <f t="shared" si="5"/>
        <v>-9222434</v>
      </c>
      <c r="L46" s="88">
        <f t="shared" si="5"/>
        <v>-38661310</v>
      </c>
      <c r="M46" s="88">
        <f t="shared" si="5"/>
        <v>43936013</v>
      </c>
      <c r="N46" s="88">
        <f t="shared" si="5"/>
        <v>-3947731</v>
      </c>
      <c r="O46" s="88">
        <f t="shared" si="5"/>
        <v>-13561548</v>
      </c>
      <c r="P46" s="88">
        <f t="shared" si="5"/>
        <v>-11489367</v>
      </c>
      <c r="Q46" s="88">
        <f t="shared" si="5"/>
        <v>-11489367</v>
      </c>
      <c r="R46" s="88">
        <f t="shared" si="5"/>
        <v>-36540282</v>
      </c>
      <c r="S46" s="88">
        <f t="shared" si="5"/>
        <v>-11489367</v>
      </c>
      <c r="T46" s="88">
        <f t="shared" si="5"/>
        <v>-11489367</v>
      </c>
      <c r="U46" s="88">
        <f t="shared" si="5"/>
        <v>0</v>
      </c>
      <c r="V46" s="88">
        <f t="shared" si="5"/>
        <v>-22978734</v>
      </c>
      <c r="W46" s="88">
        <f t="shared" si="5"/>
        <v>11960790</v>
      </c>
      <c r="X46" s="88">
        <f t="shared" si="5"/>
        <v>12675212</v>
      </c>
      <c r="Y46" s="88">
        <f t="shared" si="5"/>
        <v>-714422</v>
      </c>
      <c r="Z46" s="208">
        <f>+IF(X46&lt;&gt;0,+(Y46/X46)*100,0)</f>
        <v>-5.636371210201455</v>
      </c>
      <c r="AA46" s="206">
        <f>SUM(AA44:AA45)</f>
        <v>-15589000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-21808858</v>
      </c>
      <c r="D48" s="217">
        <f>SUM(D46:D47)</f>
        <v>0</v>
      </c>
      <c r="E48" s="218">
        <f t="shared" si="6"/>
        <v>12676000</v>
      </c>
      <c r="F48" s="219">
        <f t="shared" si="6"/>
        <v>-15589000</v>
      </c>
      <c r="G48" s="219">
        <f t="shared" si="6"/>
        <v>88487182</v>
      </c>
      <c r="H48" s="220">
        <f t="shared" si="6"/>
        <v>-9365263</v>
      </c>
      <c r="I48" s="220">
        <f t="shared" si="6"/>
        <v>-3694382</v>
      </c>
      <c r="J48" s="220">
        <f t="shared" si="6"/>
        <v>75427537</v>
      </c>
      <c r="K48" s="220">
        <f t="shared" si="6"/>
        <v>-9222434</v>
      </c>
      <c r="L48" s="220">
        <f t="shared" si="6"/>
        <v>-38661310</v>
      </c>
      <c r="M48" s="219">
        <f t="shared" si="6"/>
        <v>43936013</v>
      </c>
      <c r="N48" s="219">
        <f t="shared" si="6"/>
        <v>-3947731</v>
      </c>
      <c r="O48" s="220">
        <f t="shared" si="6"/>
        <v>-13561548</v>
      </c>
      <c r="P48" s="220">
        <f t="shared" si="6"/>
        <v>-11489367</v>
      </c>
      <c r="Q48" s="220">
        <f t="shared" si="6"/>
        <v>-11489367</v>
      </c>
      <c r="R48" s="220">
        <f t="shared" si="6"/>
        <v>-36540282</v>
      </c>
      <c r="S48" s="220">
        <f t="shared" si="6"/>
        <v>-11489367</v>
      </c>
      <c r="T48" s="219">
        <f t="shared" si="6"/>
        <v>-11489367</v>
      </c>
      <c r="U48" s="219">
        <f t="shared" si="6"/>
        <v>0</v>
      </c>
      <c r="V48" s="220">
        <f t="shared" si="6"/>
        <v>-22978734</v>
      </c>
      <c r="W48" s="220">
        <f t="shared" si="6"/>
        <v>11960790</v>
      </c>
      <c r="X48" s="220">
        <f t="shared" si="6"/>
        <v>12675212</v>
      </c>
      <c r="Y48" s="220">
        <f t="shared" si="6"/>
        <v>-714422</v>
      </c>
      <c r="Z48" s="221">
        <f>+IF(X48&lt;&gt;0,+(Y48/X48)*100,0)</f>
        <v>-5.636371210201455</v>
      </c>
      <c r="AA48" s="222">
        <f>SUM(AA46:AA47)</f>
        <v>-15589000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1099073</v>
      </c>
      <c r="D5" s="153">
        <f>SUM(D6:D8)</f>
        <v>0</v>
      </c>
      <c r="E5" s="154">
        <f t="shared" si="0"/>
        <v>0</v>
      </c>
      <c r="F5" s="100">
        <f t="shared" si="0"/>
        <v>109904000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109904000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1099073</v>
      </c>
      <c r="D7" s="157"/>
      <c r="E7" s="158"/>
      <c r="F7" s="159">
        <v>109904000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>
        <v>109904000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20696120</v>
      </c>
      <c r="D9" s="153">
        <f>SUM(D10:D14)</f>
        <v>0</v>
      </c>
      <c r="E9" s="154">
        <f t="shared" si="1"/>
        <v>4884974</v>
      </c>
      <c r="F9" s="100">
        <f t="shared" si="1"/>
        <v>16087974</v>
      </c>
      <c r="G9" s="100">
        <f t="shared" si="1"/>
        <v>1899929</v>
      </c>
      <c r="H9" s="100">
        <f t="shared" si="1"/>
        <v>1746643</v>
      </c>
      <c r="I9" s="100">
        <f t="shared" si="1"/>
        <v>0</v>
      </c>
      <c r="J9" s="100">
        <f t="shared" si="1"/>
        <v>3646572</v>
      </c>
      <c r="K9" s="100">
        <f t="shared" si="1"/>
        <v>1899929</v>
      </c>
      <c r="L9" s="100">
        <f t="shared" si="1"/>
        <v>1899929</v>
      </c>
      <c r="M9" s="100">
        <f t="shared" si="1"/>
        <v>1899929</v>
      </c>
      <c r="N9" s="100">
        <f t="shared" si="1"/>
        <v>5699787</v>
      </c>
      <c r="O9" s="100">
        <f t="shared" si="1"/>
        <v>0</v>
      </c>
      <c r="P9" s="100">
        <f t="shared" si="1"/>
        <v>612665</v>
      </c>
      <c r="Q9" s="100">
        <f t="shared" si="1"/>
        <v>0</v>
      </c>
      <c r="R9" s="100">
        <f t="shared" si="1"/>
        <v>612665</v>
      </c>
      <c r="S9" s="100">
        <f t="shared" si="1"/>
        <v>612665</v>
      </c>
      <c r="T9" s="100">
        <f t="shared" si="1"/>
        <v>612665</v>
      </c>
      <c r="U9" s="100">
        <f t="shared" si="1"/>
        <v>612665</v>
      </c>
      <c r="V9" s="100">
        <f t="shared" si="1"/>
        <v>1837995</v>
      </c>
      <c r="W9" s="100">
        <f t="shared" si="1"/>
        <v>11797019</v>
      </c>
      <c r="X9" s="100">
        <f t="shared" si="1"/>
        <v>4884974</v>
      </c>
      <c r="Y9" s="100">
        <f t="shared" si="1"/>
        <v>6912045</v>
      </c>
      <c r="Z9" s="137">
        <f>+IF(X9&lt;&gt;0,+(Y9/X9)*100,0)</f>
        <v>141.4960448100645</v>
      </c>
      <c r="AA9" s="102">
        <f>SUM(AA10:AA14)</f>
        <v>16087974</v>
      </c>
    </row>
    <row r="10" spans="1:27" ht="12.75">
      <c r="A10" s="138" t="s">
        <v>79</v>
      </c>
      <c r="B10" s="136"/>
      <c r="C10" s="155">
        <v>20696120</v>
      </c>
      <c r="D10" s="155"/>
      <c r="E10" s="156">
        <v>4884974</v>
      </c>
      <c r="F10" s="60">
        <v>5918974</v>
      </c>
      <c r="G10" s="60">
        <v>1641990</v>
      </c>
      <c r="H10" s="60">
        <v>1746643</v>
      </c>
      <c r="I10" s="60"/>
      <c r="J10" s="60">
        <v>3388633</v>
      </c>
      <c r="K10" s="60">
        <v>1641990</v>
      </c>
      <c r="L10" s="60">
        <v>1641990</v>
      </c>
      <c r="M10" s="60">
        <v>1641990</v>
      </c>
      <c r="N10" s="60">
        <v>4925970</v>
      </c>
      <c r="O10" s="60"/>
      <c r="P10" s="60">
        <v>612665</v>
      </c>
      <c r="Q10" s="60"/>
      <c r="R10" s="60">
        <v>612665</v>
      </c>
      <c r="S10" s="60">
        <v>612665</v>
      </c>
      <c r="T10" s="60">
        <v>612665</v>
      </c>
      <c r="U10" s="60">
        <v>612665</v>
      </c>
      <c r="V10" s="60">
        <v>1837995</v>
      </c>
      <c r="W10" s="60">
        <v>10765263</v>
      </c>
      <c r="X10" s="60">
        <v>4884974</v>
      </c>
      <c r="Y10" s="60">
        <v>5880289</v>
      </c>
      <c r="Z10" s="140">
        <v>120.38</v>
      </c>
      <c r="AA10" s="62">
        <v>5918974</v>
      </c>
    </row>
    <row r="11" spans="1:27" ht="12.75">
      <c r="A11" s="138" t="s">
        <v>80</v>
      </c>
      <c r="B11" s="136"/>
      <c r="C11" s="155"/>
      <c r="D11" s="155"/>
      <c r="E11" s="156"/>
      <c r="F11" s="60">
        <v>253000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>
        <v>253000</v>
      </c>
    </row>
    <row r="12" spans="1:27" ht="12.75">
      <c r="A12" s="138" t="s">
        <v>81</v>
      </c>
      <c r="B12" s="136"/>
      <c r="C12" s="155"/>
      <c r="D12" s="155"/>
      <c r="E12" s="156"/>
      <c r="F12" s="60">
        <v>9916000</v>
      </c>
      <c r="G12" s="60">
        <v>257939</v>
      </c>
      <c r="H12" s="60"/>
      <c r="I12" s="60"/>
      <c r="J12" s="60">
        <v>257939</v>
      </c>
      <c r="K12" s="60">
        <v>257939</v>
      </c>
      <c r="L12" s="60">
        <v>257939</v>
      </c>
      <c r="M12" s="60">
        <v>257939</v>
      </c>
      <c r="N12" s="60">
        <v>773817</v>
      </c>
      <c r="O12" s="60"/>
      <c r="P12" s="60"/>
      <c r="Q12" s="60"/>
      <c r="R12" s="60"/>
      <c r="S12" s="60"/>
      <c r="T12" s="60"/>
      <c r="U12" s="60"/>
      <c r="V12" s="60"/>
      <c r="W12" s="60">
        <v>1031756</v>
      </c>
      <c r="X12" s="60"/>
      <c r="Y12" s="60">
        <v>1031756</v>
      </c>
      <c r="Z12" s="140"/>
      <c r="AA12" s="62">
        <v>9916000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6803086</v>
      </c>
      <c r="D15" s="153">
        <f>SUM(D16:D18)</f>
        <v>0</v>
      </c>
      <c r="E15" s="154">
        <f t="shared" si="2"/>
        <v>25450026</v>
      </c>
      <c r="F15" s="100">
        <f t="shared" si="2"/>
        <v>32289026</v>
      </c>
      <c r="G15" s="100">
        <f t="shared" si="2"/>
        <v>1995459</v>
      </c>
      <c r="H15" s="100">
        <f t="shared" si="2"/>
        <v>3335909</v>
      </c>
      <c r="I15" s="100">
        <f t="shared" si="2"/>
        <v>0</v>
      </c>
      <c r="J15" s="100">
        <f t="shared" si="2"/>
        <v>5331368</v>
      </c>
      <c r="K15" s="100">
        <f t="shared" si="2"/>
        <v>1995459</v>
      </c>
      <c r="L15" s="100">
        <f t="shared" si="2"/>
        <v>1995459</v>
      </c>
      <c r="M15" s="100">
        <f t="shared" si="2"/>
        <v>1995459</v>
      </c>
      <c r="N15" s="100">
        <f t="shared" si="2"/>
        <v>5986377</v>
      </c>
      <c r="O15" s="100">
        <f t="shared" si="2"/>
        <v>0</v>
      </c>
      <c r="P15" s="100">
        <f t="shared" si="2"/>
        <v>1637202</v>
      </c>
      <c r="Q15" s="100">
        <f t="shared" si="2"/>
        <v>6000000</v>
      </c>
      <c r="R15" s="100">
        <f t="shared" si="2"/>
        <v>7637202</v>
      </c>
      <c r="S15" s="100">
        <f t="shared" si="2"/>
        <v>1637202</v>
      </c>
      <c r="T15" s="100">
        <f t="shared" si="2"/>
        <v>1637202</v>
      </c>
      <c r="U15" s="100">
        <f t="shared" si="2"/>
        <v>1637202</v>
      </c>
      <c r="V15" s="100">
        <f t="shared" si="2"/>
        <v>4911606</v>
      </c>
      <c r="W15" s="100">
        <f t="shared" si="2"/>
        <v>23866553</v>
      </c>
      <c r="X15" s="100">
        <f t="shared" si="2"/>
        <v>25450026</v>
      </c>
      <c r="Y15" s="100">
        <f t="shared" si="2"/>
        <v>-1583473</v>
      </c>
      <c r="Z15" s="137">
        <f>+IF(X15&lt;&gt;0,+(Y15/X15)*100,0)</f>
        <v>-6.2218914825470115</v>
      </c>
      <c r="AA15" s="102">
        <f>SUM(AA16:AA18)</f>
        <v>32289026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6803086</v>
      </c>
      <c r="D17" s="155"/>
      <c r="E17" s="156">
        <v>25450026</v>
      </c>
      <c r="F17" s="60">
        <v>32289026</v>
      </c>
      <c r="G17" s="60">
        <v>1995459</v>
      </c>
      <c r="H17" s="60">
        <v>3335909</v>
      </c>
      <c r="I17" s="60"/>
      <c r="J17" s="60">
        <v>5331368</v>
      </c>
      <c r="K17" s="60">
        <v>1995459</v>
      </c>
      <c r="L17" s="60">
        <v>1995459</v>
      </c>
      <c r="M17" s="60">
        <v>1995459</v>
      </c>
      <c r="N17" s="60">
        <v>5986377</v>
      </c>
      <c r="O17" s="60"/>
      <c r="P17" s="60">
        <v>1637202</v>
      </c>
      <c r="Q17" s="60">
        <v>6000000</v>
      </c>
      <c r="R17" s="60">
        <v>7637202</v>
      </c>
      <c r="S17" s="60">
        <v>1637202</v>
      </c>
      <c r="T17" s="60">
        <v>1637202</v>
      </c>
      <c r="U17" s="60">
        <v>1637202</v>
      </c>
      <c r="V17" s="60">
        <v>4911606</v>
      </c>
      <c r="W17" s="60">
        <v>23866553</v>
      </c>
      <c r="X17" s="60">
        <v>25450026</v>
      </c>
      <c r="Y17" s="60">
        <v>-1583473</v>
      </c>
      <c r="Z17" s="140">
        <v>-6.22</v>
      </c>
      <c r="AA17" s="62">
        <v>32289026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18000000</v>
      </c>
      <c r="F19" s="100">
        <f t="shared" si="3"/>
        <v>676000</v>
      </c>
      <c r="G19" s="100">
        <f t="shared" si="3"/>
        <v>4999999</v>
      </c>
      <c r="H19" s="100">
        <f t="shared" si="3"/>
        <v>0</v>
      </c>
      <c r="I19" s="100">
        <f t="shared" si="3"/>
        <v>0</v>
      </c>
      <c r="J19" s="100">
        <f t="shared" si="3"/>
        <v>4999999</v>
      </c>
      <c r="K19" s="100">
        <f t="shared" si="3"/>
        <v>4999999</v>
      </c>
      <c r="L19" s="100">
        <f t="shared" si="3"/>
        <v>4999999</v>
      </c>
      <c r="M19" s="100">
        <f t="shared" si="3"/>
        <v>4999999</v>
      </c>
      <c r="N19" s="100">
        <f t="shared" si="3"/>
        <v>14999997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19999996</v>
      </c>
      <c r="X19" s="100">
        <f t="shared" si="3"/>
        <v>18000000</v>
      </c>
      <c r="Y19" s="100">
        <f t="shared" si="3"/>
        <v>1999996</v>
      </c>
      <c r="Z19" s="137">
        <f>+IF(X19&lt;&gt;0,+(Y19/X19)*100,0)</f>
        <v>11.111088888888888</v>
      </c>
      <c r="AA19" s="102">
        <f>SUM(AA20:AA23)</f>
        <v>676000</v>
      </c>
    </row>
    <row r="20" spans="1:27" ht="12.75">
      <c r="A20" s="138" t="s">
        <v>89</v>
      </c>
      <c r="B20" s="136"/>
      <c r="C20" s="155"/>
      <c r="D20" s="155"/>
      <c r="E20" s="156">
        <v>18000000</v>
      </c>
      <c r="F20" s="60">
        <v>212000</v>
      </c>
      <c r="G20" s="60">
        <v>4999999</v>
      </c>
      <c r="H20" s="60"/>
      <c r="I20" s="60"/>
      <c r="J20" s="60">
        <v>4999999</v>
      </c>
      <c r="K20" s="60">
        <v>4999999</v>
      </c>
      <c r="L20" s="60">
        <v>4999999</v>
      </c>
      <c r="M20" s="60">
        <v>4999999</v>
      </c>
      <c r="N20" s="60">
        <v>14999997</v>
      </c>
      <c r="O20" s="60"/>
      <c r="P20" s="60"/>
      <c r="Q20" s="60"/>
      <c r="R20" s="60"/>
      <c r="S20" s="60"/>
      <c r="T20" s="60"/>
      <c r="U20" s="60"/>
      <c r="V20" s="60"/>
      <c r="W20" s="60">
        <v>19999996</v>
      </c>
      <c r="X20" s="60">
        <v>18000000</v>
      </c>
      <c r="Y20" s="60">
        <v>1999996</v>
      </c>
      <c r="Z20" s="140">
        <v>11.11</v>
      </c>
      <c r="AA20" s="62">
        <v>212000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>
        <v>464000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>
        <v>464000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28598279</v>
      </c>
      <c r="D25" s="217">
        <f>+D5+D9+D15+D19+D24</f>
        <v>0</v>
      </c>
      <c r="E25" s="230">
        <f t="shared" si="4"/>
        <v>48335000</v>
      </c>
      <c r="F25" s="219">
        <f t="shared" si="4"/>
        <v>158957000</v>
      </c>
      <c r="G25" s="219">
        <f t="shared" si="4"/>
        <v>8895387</v>
      </c>
      <c r="H25" s="219">
        <f t="shared" si="4"/>
        <v>5082552</v>
      </c>
      <c r="I25" s="219">
        <f t="shared" si="4"/>
        <v>0</v>
      </c>
      <c r="J25" s="219">
        <f t="shared" si="4"/>
        <v>13977939</v>
      </c>
      <c r="K25" s="219">
        <f t="shared" si="4"/>
        <v>8895387</v>
      </c>
      <c r="L25" s="219">
        <f t="shared" si="4"/>
        <v>8895387</v>
      </c>
      <c r="M25" s="219">
        <f t="shared" si="4"/>
        <v>8895387</v>
      </c>
      <c r="N25" s="219">
        <f t="shared" si="4"/>
        <v>26686161</v>
      </c>
      <c r="O25" s="219">
        <f t="shared" si="4"/>
        <v>0</v>
      </c>
      <c r="P25" s="219">
        <f t="shared" si="4"/>
        <v>2249867</v>
      </c>
      <c r="Q25" s="219">
        <f t="shared" si="4"/>
        <v>6000000</v>
      </c>
      <c r="R25" s="219">
        <f t="shared" si="4"/>
        <v>8249867</v>
      </c>
      <c r="S25" s="219">
        <f t="shared" si="4"/>
        <v>2249867</v>
      </c>
      <c r="T25" s="219">
        <f t="shared" si="4"/>
        <v>2249867</v>
      </c>
      <c r="U25" s="219">
        <f t="shared" si="4"/>
        <v>2249867</v>
      </c>
      <c r="V25" s="219">
        <f t="shared" si="4"/>
        <v>6749601</v>
      </c>
      <c r="W25" s="219">
        <f t="shared" si="4"/>
        <v>55663568</v>
      </c>
      <c r="X25" s="219">
        <f t="shared" si="4"/>
        <v>48335000</v>
      </c>
      <c r="Y25" s="219">
        <f t="shared" si="4"/>
        <v>7328568</v>
      </c>
      <c r="Z25" s="231">
        <f>+IF(X25&lt;&gt;0,+(Y25/X25)*100,0)</f>
        <v>15.162031654080893</v>
      </c>
      <c r="AA25" s="232">
        <f>+AA5+AA9+AA15+AA19+AA24</f>
        <v>158957000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28598279</v>
      </c>
      <c r="D28" s="155"/>
      <c r="E28" s="156">
        <v>48335000</v>
      </c>
      <c r="F28" s="60">
        <v>38157000</v>
      </c>
      <c r="G28" s="60">
        <v>8895387</v>
      </c>
      <c r="H28" s="60">
        <v>5082552</v>
      </c>
      <c r="I28" s="60"/>
      <c r="J28" s="60">
        <v>13977939</v>
      </c>
      <c r="K28" s="60">
        <v>8895387</v>
      </c>
      <c r="L28" s="60">
        <v>8895387</v>
      </c>
      <c r="M28" s="60">
        <v>8895387</v>
      </c>
      <c r="N28" s="60">
        <v>26686161</v>
      </c>
      <c r="O28" s="60"/>
      <c r="P28" s="60">
        <v>2249867</v>
      </c>
      <c r="Q28" s="60">
        <v>6000000</v>
      </c>
      <c r="R28" s="60">
        <v>8249867</v>
      </c>
      <c r="S28" s="60">
        <v>2249867</v>
      </c>
      <c r="T28" s="60">
        <v>2249867</v>
      </c>
      <c r="U28" s="60">
        <v>2249867</v>
      </c>
      <c r="V28" s="60">
        <v>6749601</v>
      </c>
      <c r="W28" s="60">
        <v>55663568</v>
      </c>
      <c r="X28" s="60">
        <v>48335000</v>
      </c>
      <c r="Y28" s="60">
        <v>7328568</v>
      </c>
      <c r="Z28" s="140">
        <v>15.16</v>
      </c>
      <c r="AA28" s="155">
        <v>38157000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28598279</v>
      </c>
      <c r="D32" s="210">
        <f>SUM(D28:D31)</f>
        <v>0</v>
      </c>
      <c r="E32" s="211">
        <f t="shared" si="5"/>
        <v>48335000</v>
      </c>
      <c r="F32" s="77">
        <f t="shared" si="5"/>
        <v>38157000</v>
      </c>
      <c r="G32" s="77">
        <f t="shared" si="5"/>
        <v>8895387</v>
      </c>
      <c r="H32" s="77">
        <f t="shared" si="5"/>
        <v>5082552</v>
      </c>
      <c r="I32" s="77">
        <f t="shared" si="5"/>
        <v>0</v>
      </c>
      <c r="J32" s="77">
        <f t="shared" si="5"/>
        <v>13977939</v>
      </c>
      <c r="K32" s="77">
        <f t="shared" si="5"/>
        <v>8895387</v>
      </c>
      <c r="L32" s="77">
        <f t="shared" si="5"/>
        <v>8895387</v>
      </c>
      <c r="M32" s="77">
        <f t="shared" si="5"/>
        <v>8895387</v>
      </c>
      <c r="N32" s="77">
        <f t="shared" si="5"/>
        <v>26686161</v>
      </c>
      <c r="O32" s="77">
        <f t="shared" si="5"/>
        <v>0</v>
      </c>
      <c r="P32" s="77">
        <f t="shared" si="5"/>
        <v>2249867</v>
      </c>
      <c r="Q32" s="77">
        <f t="shared" si="5"/>
        <v>6000000</v>
      </c>
      <c r="R32" s="77">
        <f t="shared" si="5"/>
        <v>8249867</v>
      </c>
      <c r="S32" s="77">
        <f t="shared" si="5"/>
        <v>2249867</v>
      </c>
      <c r="T32" s="77">
        <f t="shared" si="5"/>
        <v>2249867</v>
      </c>
      <c r="U32" s="77">
        <f t="shared" si="5"/>
        <v>2249867</v>
      </c>
      <c r="V32" s="77">
        <f t="shared" si="5"/>
        <v>6749601</v>
      </c>
      <c r="W32" s="77">
        <f t="shared" si="5"/>
        <v>55663568</v>
      </c>
      <c r="X32" s="77">
        <f t="shared" si="5"/>
        <v>48335000</v>
      </c>
      <c r="Y32" s="77">
        <f t="shared" si="5"/>
        <v>7328568</v>
      </c>
      <c r="Z32" s="212">
        <f>+IF(X32&lt;&gt;0,+(Y32/X32)*100,0)</f>
        <v>15.162031654080893</v>
      </c>
      <c r="AA32" s="79">
        <f>SUM(AA28:AA31)</f>
        <v>38157000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>
        <v>120800000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120800000</v>
      </c>
    </row>
    <row r="36" spans="1:27" ht="12.75">
      <c r="A36" s="238" t="s">
        <v>139</v>
      </c>
      <c r="B36" s="149"/>
      <c r="C36" s="222">
        <f aca="true" t="shared" si="6" ref="C36:Y36">SUM(C32:C35)</f>
        <v>28598279</v>
      </c>
      <c r="D36" s="222">
        <f>SUM(D32:D35)</f>
        <v>0</v>
      </c>
      <c r="E36" s="218">
        <f t="shared" si="6"/>
        <v>48335000</v>
      </c>
      <c r="F36" s="220">
        <f t="shared" si="6"/>
        <v>158957000</v>
      </c>
      <c r="G36" s="220">
        <f t="shared" si="6"/>
        <v>8895387</v>
      </c>
      <c r="H36" s="220">
        <f t="shared" si="6"/>
        <v>5082552</v>
      </c>
      <c r="I36" s="220">
        <f t="shared" si="6"/>
        <v>0</v>
      </c>
      <c r="J36" s="220">
        <f t="shared" si="6"/>
        <v>13977939</v>
      </c>
      <c r="K36" s="220">
        <f t="shared" si="6"/>
        <v>8895387</v>
      </c>
      <c r="L36" s="220">
        <f t="shared" si="6"/>
        <v>8895387</v>
      </c>
      <c r="M36" s="220">
        <f t="shared" si="6"/>
        <v>8895387</v>
      </c>
      <c r="N36" s="220">
        <f t="shared" si="6"/>
        <v>26686161</v>
      </c>
      <c r="O36" s="220">
        <f t="shared" si="6"/>
        <v>0</v>
      </c>
      <c r="P36" s="220">
        <f t="shared" si="6"/>
        <v>2249867</v>
      </c>
      <c r="Q36" s="220">
        <f t="shared" si="6"/>
        <v>6000000</v>
      </c>
      <c r="R36" s="220">
        <f t="shared" si="6"/>
        <v>8249867</v>
      </c>
      <c r="S36" s="220">
        <f t="shared" si="6"/>
        <v>2249867</v>
      </c>
      <c r="T36" s="220">
        <f t="shared" si="6"/>
        <v>2249867</v>
      </c>
      <c r="U36" s="220">
        <f t="shared" si="6"/>
        <v>2249867</v>
      </c>
      <c r="V36" s="220">
        <f t="shared" si="6"/>
        <v>6749601</v>
      </c>
      <c r="W36" s="220">
        <f t="shared" si="6"/>
        <v>55663568</v>
      </c>
      <c r="X36" s="220">
        <f t="shared" si="6"/>
        <v>48335000</v>
      </c>
      <c r="Y36" s="220">
        <f t="shared" si="6"/>
        <v>7328568</v>
      </c>
      <c r="Z36" s="221">
        <f>+IF(X36&lt;&gt;0,+(Y36/X36)*100,0)</f>
        <v>15.162031654080893</v>
      </c>
      <c r="AA36" s="239">
        <f>SUM(AA32:AA35)</f>
        <v>158957000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528821</v>
      </c>
      <c r="D6" s="155"/>
      <c r="E6" s="59">
        <v>6242400</v>
      </c>
      <c r="F6" s="60">
        <v>11849400</v>
      </c>
      <c r="G6" s="60">
        <v>46494552</v>
      </c>
      <c r="H6" s="60">
        <v>6836009</v>
      </c>
      <c r="I6" s="60">
        <v>12663638</v>
      </c>
      <c r="J6" s="60">
        <v>12663638</v>
      </c>
      <c r="K6" s="60">
        <v>-9210006</v>
      </c>
      <c r="L6" s="60">
        <v>-16221599</v>
      </c>
      <c r="M6" s="60">
        <v>-1512740</v>
      </c>
      <c r="N6" s="60">
        <v>-1512740</v>
      </c>
      <c r="O6" s="60">
        <v>8090772</v>
      </c>
      <c r="P6" s="60">
        <v>432891</v>
      </c>
      <c r="Q6" s="60">
        <v>8090772</v>
      </c>
      <c r="R6" s="60">
        <v>8090772</v>
      </c>
      <c r="S6" s="60">
        <v>8090772</v>
      </c>
      <c r="T6" s="60">
        <v>8090772</v>
      </c>
      <c r="U6" s="60">
        <v>8090772</v>
      </c>
      <c r="V6" s="60">
        <v>8090772</v>
      </c>
      <c r="W6" s="60">
        <v>8090772</v>
      </c>
      <c r="X6" s="60">
        <v>11849400</v>
      </c>
      <c r="Y6" s="60">
        <v>-3758628</v>
      </c>
      <c r="Z6" s="140">
        <v>-31.72</v>
      </c>
      <c r="AA6" s="62">
        <v>11849400</v>
      </c>
    </row>
    <row r="7" spans="1:27" ht="12.75">
      <c r="A7" s="249" t="s">
        <v>144</v>
      </c>
      <c r="B7" s="182"/>
      <c r="C7" s="155">
        <v>336451</v>
      </c>
      <c r="D7" s="155"/>
      <c r="E7" s="59">
        <v>1600000</v>
      </c>
      <c r="F7" s="60">
        <v>1600000</v>
      </c>
      <c r="G7" s="60">
        <v>248590</v>
      </c>
      <c r="H7" s="60">
        <v>408590</v>
      </c>
      <c r="I7" s="60">
        <v>408590</v>
      </c>
      <c r="J7" s="60">
        <v>408590</v>
      </c>
      <c r="K7" s="60">
        <v>408590</v>
      </c>
      <c r="L7" s="60">
        <v>408590</v>
      </c>
      <c r="M7" s="60">
        <v>408590</v>
      </c>
      <c r="N7" s="60">
        <v>408590</v>
      </c>
      <c r="O7" s="60">
        <v>408590</v>
      </c>
      <c r="P7" s="60">
        <v>102069</v>
      </c>
      <c r="Q7" s="60">
        <v>408590</v>
      </c>
      <c r="R7" s="60">
        <v>408590</v>
      </c>
      <c r="S7" s="60">
        <v>408590</v>
      </c>
      <c r="T7" s="60">
        <v>408590</v>
      </c>
      <c r="U7" s="60">
        <v>408590</v>
      </c>
      <c r="V7" s="60">
        <v>408590</v>
      </c>
      <c r="W7" s="60">
        <v>408590</v>
      </c>
      <c r="X7" s="60">
        <v>1600000</v>
      </c>
      <c r="Y7" s="60">
        <v>-1191410</v>
      </c>
      <c r="Z7" s="140">
        <v>-74.46</v>
      </c>
      <c r="AA7" s="62">
        <v>1600000</v>
      </c>
    </row>
    <row r="8" spans="1:27" ht="12.75">
      <c r="A8" s="249" t="s">
        <v>145</v>
      </c>
      <c r="B8" s="182"/>
      <c r="C8" s="155">
        <v>66657815</v>
      </c>
      <c r="D8" s="155"/>
      <c r="E8" s="59">
        <v>44747600</v>
      </c>
      <c r="F8" s="60">
        <v>272696000</v>
      </c>
      <c r="G8" s="60">
        <v>95643732</v>
      </c>
      <c r="H8" s="60">
        <v>96407648</v>
      </c>
      <c r="I8" s="60">
        <v>79178162</v>
      </c>
      <c r="J8" s="60">
        <v>79178162</v>
      </c>
      <c r="K8" s="60">
        <v>74765597</v>
      </c>
      <c r="L8" s="60">
        <v>76765726</v>
      </c>
      <c r="M8" s="60">
        <v>73612780</v>
      </c>
      <c r="N8" s="60">
        <v>73612780</v>
      </c>
      <c r="O8" s="60">
        <v>72076250</v>
      </c>
      <c r="P8" s="60">
        <v>70820716</v>
      </c>
      <c r="Q8" s="60">
        <v>72076250</v>
      </c>
      <c r="R8" s="60">
        <v>72076250</v>
      </c>
      <c r="S8" s="60">
        <v>72076250</v>
      </c>
      <c r="T8" s="60">
        <v>72076250</v>
      </c>
      <c r="U8" s="60">
        <v>72076250</v>
      </c>
      <c r="V8" s="60">
        <v>72076250</v>
      </c>
      <c r="W8" s="60">
        <v>72076250</v>
      </c>
      <c r="X8" s="60">
        <v>272696000</v>
      </c>
      <c r="Y8" s="60">
        <v>-200619750</v>
      </c>
      <c r="Z8" s="140">
        <v>-73.57</v>
      </c>
      <c r="AA8" s="62">
        <v>272696000</v>
      </c>
    </row>
    <row r="9" spans="1:27" ht="12.75">
      <c r="A9" s="249" t="s">
        <v>146</v>
      </c>
      <c r="B9" s="182"/>
      <c r="C9" s="155">
        <v>8073699</v>
      </c>
      <c r="D9" s="155"/>
      <c r="E9" s="59">
        <v>2386600</v>
      </c>
      <c r="F9" s="60">
        <v>53030800</v>
      </c>
      <c r="G9" s="60"/>
      <c r="H9" s="60"/>
      <c r="I9" s="60"/>
      <c r="J9" s="60"/>
      <c r="K9" s="60"/>
      <c r="L9" s="60"/>
      <c r="M9" s="60"/>
      <c r="N9" s="60"/>
      <c r="O9" s="60"/>
      <c r="P9" s="60">
        <v>33348461</v>
      </c>
      <c r="Q9" s="60"/>
      <c r="R9" s="60"/>
      <c r="S9" s="60"/>
      <c r="T9" s="60"/>
      <c r="U9" s="60"/>
      <c r="V9" s="60"/>
      <c r="W9" s="60"/>
      <c r="X9" s="60">
        <v>53030800</v>
      </c>
      <c r="Y9" s="60">
        <v>-53030800</v>
      </c>
      <c r="Z9" s="140">
        <v>-100</v>
      </c>
      <c r="AA9" s="62">
        <v>53030800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-1069074</v>
      </c>
      <c r="D11" s="155"/>
      <c r="E11" s="59"/>
      <c r="F11" s="60">
        <v>21371000</v>
      </c>
      <c r="G11" s="60"/>
      <c r="H11" s="60"/>
      <c r="I11" s="60"/>
      <c r="J11" s="60"/>
      <c r="K11" s="60"/>
      <c r="L11" s="60"/>
      <c r="M11" s="60"/>
      <c r="N11" s="60"/>
      <c r="O11" s="60"/>
      <c r="P11" s="60">
        <v>4667194</v>
      </c>
      <c r="Q11" s="60"/>
      <c r="R11" s="60"/>
      <c r="S11" s="60"/>
      <c r="T11" s="60"/>
      <c r="U11" s="60"/>
      <c r="V11" s="60"/>
      <c r="W11" s="60"/>
      <c r="X11" s="60">
        <v>21371000</v>
      </c>
      <c r="Y11" s="60">
        <v>-21371000</v>
      </c>
      <c r="Z11" s="140">
        <v>-100</v>
      </c>
      <c r="AA11" s="62">
        <v>21371000</v>
      </c>
    </row>
    <row r="12" spans="1:27" ht="12.75">
      <c r="A12" s="250" t="s">
        <v>56</v>
      </c>
      <c r="B12" s="251"/>
      <c r="C12" s="168">
        <f aca="true" t="shared" si="0" ref="C12:Y12">SUM(C6:C11)</f>
        <v>74527712</v>
      </c>
      <c r="D12" s="168">
        <f>SUM(D6:D11)</f>
        <v>0</v>
      </c>
      <c r="E12" s="72">
        <f t="shared" si="0"/>
        <v>54976600</v>
      </c>
      <c r="F12" s="73">
        <f t="shared" si="0"/>
        <v>360547200</v>
      </c>
      <c r="G12" s="73">
        <f t="shared" si="0"/>
        <v>142386874</v>
      </c>
      <c r="H12" s="73">
        <f t="shared" si="0"/>
        <v>103652247</v>
      </c>
      <c r="I12" s="73">
        <f t="shared" si="0"/>
        <v>92250390</v>
      </c>
      <c r="J12" s="73">
        <f t="shared" si="0"/>
        <v>92250390</v>
      </c>
      <c r="K12" s="73">
        <f t="shared" si="0"/>
        <v>65964181</v>
      </c>
      <c r="L12" s="73">
        <f t="shared" si="0"/>
        <v>60952717</v>
      </c>
      <c r="M12" s="73">
        <f t="shared" si="0"/>
        <v>72508630</v>
      </c>
      <c r="N12" s="73">
        <f t="shared" si="0"/>
        <v>72508630</v>
      </c>
      <c r="O12" s="73">
        <f t="shared" si="0"/>
        <v>80575612</v>
      </c>
      <c r="P12" s="73">
        <f t="shared" si="0"/>
        <v>109371331</v>
      </c>
      <c r="Q12" s="73">
        <f t="shared" si="0"/>
        <v>80575612</v>
      </c>
      <c r="R12" s="73">
        <f t="shared" si="0"/>
        <v>80575612</v>
      </c>
      <c r="S12" s="73">
        <f t="shared" si="0"/>
        <v>80575612</v>
      </c>
      <c r="T12" s="73">
        <f t="shared" si="0"/>
        <v>80575612</v>
      </c>
      <c r="U12" s="73">
        <f t="shared" si="0"/>
        <v>80575612</v>
      </c>
      <c r="V12" s="73">
        <f t="shared" si="0"/>
        <v>80575612</v>
      </c>
      <c r="W12" s="73">
        <f t="shared" si="0"/>
        <v>80575612</v>
      </c>
      <c r="X12" s="73">
        <f t="shared" si="0"/>
        <v>360547200</v>
      </c>
      <c r="Y12" s="73">
        <f t="shared" si="0"/>
        <v>-279971588</v>
      </c>
      <c r="Z12" s="170">
        <f>+IF(X12&lt;&gt;0,+(Y12/X12)*100,0)</f>
        <v>-77.6518547363563</v>
      </c>
      <c r="AA12" s="74">
        <f>SUM(AA6:AA11)</f>
        <v>360547200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9915000</v>
      </c>
      <c r="D17" s="155"/>
      <c r="E17" s="59">
        <v>292142000</v>
      </c>
      <c r="F17" s="60">
        <v>10500000</v>
      </c>
      <c r="G17" s="60">
        <v>9915000</v>
      </c>
      <c r="H17" s="60">
        <v>9915000</v>
      </c>
      <c r="I17" s="60">
        <v>9915000</v>
      </c>
      <c r="J17" s="60">
        <v>9915000</v>
      </c>
      <c r="K17" s="60">
        <v>9915000</v>
      </c>
      <c r="L17" s="60">
        <v>9915000</v>
      </c>
      <c r="M17" s="60">
        <v>9915000</v>
      </c>
      <c r="N17" s="60">
        <v>9915000</v>
      </c>
      <c r="O17" s="60">
        <v>9915000</v>
      </c>
      <c r="P17" s="60">
        <v>9915000</v>
      </c>
      <c r="Q17" s="60">
        <v>9915000</v>
      </c>
      <c r="R17" s="60">
        <v>9915000</v>
      </c>
      <c r="S17" s="60">
        <v>9915000</v>
      </c>
      <c r="T17" s="60">
        <v>9915000</v>
      </c>
      <c r="U17" s="60">
        <v>9915000</v>
      </c>
      <c r="V17" s="60">
        <v>9915000</v>
      </c>
      <c r="W17" s="60">
        <v>9915000</v>
      </c>
      <c r="X17" s="60">
        <v>10500000</v>
      </c>
      <c r="Y17" s="60">
        <v>-585000</v>
      </c>
      <c r="Z17" s="140">
        <v>-5.57</v>
      </c>
      <c r="AA17" s="62">
        <v>10500000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384335819</v>
      </c>
      <c r="D19" s="155"/>
      <c r="E19" s="59">
        <v>122156473</v>
      </c>
      <c r="F19" s="60">
        <v>148382000</v>
      </c>
      <c r="G19" s="60">
        <v>392200397</v>
      </c>
      <c r="H19" s="60">
        <v>399819844</v>
      </c>
      <c r="I19" s="60">
        <v>507730237</v>
      </c>
      <c r="J19" s="60">
        <v>507730237</v>
      </c>
      <c r="K19" s="60">
        <v>400437326</v>
      </c>
      <c r="L19" s="60">
        <v>400437326</v>
      </c>
      <c r="M19" s="60">
        <v>420392865</v>
      </c>
      <c r="N19" s="60">
        <v>420392865</v>
      </c>
      <c r="O19" s="60">
        <v>420392865</v>
      </c>
      <c r="P19" s="60">
        <v>412865480</v>
      </c>
      <c r="Q19" s="60">
        <v>420392865</v>
      </c>
      <c r="R19" s="60">
        <v>420392865</v>
      </c>
      <c r="S19" s="60">
        <v>420392865</v>
      </c>
      <c r="T19" s="60">
        <v>420392865</v>
      </c>
      <c r="U19" s="60">
        <v>420392865</v>
      </c>
      <c r="V19" s="60">
        <v>420392865</v>
      </c>
      <c r="W19" s="60">
        <v>420392865</v>
      </c>
      <c r="X19" s="60">
        <v>148382000</v>
      </c>
      <c r="Y19" s="60">
        <v>272010865</v>
      </c>
      <c r="Z19" s="140">
        <v>183.32</v>
      </c>
      <c r="AA19" s="62">
        <v>148382000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51894</v>
      </c>
      <c r="D22" s="155"/>
      <c r="E22" s="59">
        <v>1004400</v>
      </c>
      <c r="F22" s="60">
        <v>76400</v>
      </c>
      <c r="G22" s="60">
        <v>51694</v>
      </c>
      <c r="H22" s="60">
        <v>51926</v>
      </c>
      <c r="I22" s="60">
        <v>52381</v>
      </c>
      <c r="J22" s="60">
        <v>52381</v>
      </c>
      <c r="K22" s="60">
        <v>52774</v>
      </c>
      <c r="L22" s="60">
        <v>52774</v>
      </c>
      <c r="M22" s="60">
        <v>52774</v>
      </c>
      <c r="N22" s="60">
        <v>52774</v>
      </c>
      <c r="O22" s="60">
        <v>52871</v>
      </c>
      <c r="P22" s="60">
        <v>53766</v>
      </c>
      <c r="Q22" s="60">
        <v>52871</v>
      </c>
      <c r="R22" s="60">
        <v>52871</v>
      </c>
      <c r="S22" s="60">
        <v>52871</v>
      </c>
      <c r="T22" s="60">
        <v>52871</v>
      </c>
      <c r="U22" s="60">
        <v>52871</v>
      </c>
      <c r="V22" s="60">
        <v>52871</v>
      </c>
      <c r="W22" s="60">
        <v>52871</v>
      </c>
      <c r="X22" s="60">
        <v>76400</v>
      </c>
      <c r="Y22" s="60">
        <v>-23529</v>
      </c>
      <c r="Z22" s="140">
        <v>-30.8</v>
      </c>
      <c r="AA22" s="62">
        <v>76400</v>
      </c>
    </row>
    <row r="23" spans="1:27" ht="12.75">
      <c r="A23" s="249" t="s">
        <v>158</v>
      </c>
      <c r="B23" s="182"/>
      <c r="C23" s="155">
        <v>10501</v>
      </c>
      <c r="D23" s="155"/>
      <c r="E23" s="59"/>
      <c r="F23" s="60"/>
      <c r="G23" s="159">
        <v>10501</v>
      </c>
      <c r="H23" s="159">
        <v>10501</v>
      </c>
      <c r="I23" s="159">
        <v>10501</v>
      </c>
      <c r="J23" s="60">
        <v>10501</v>
      </c>
      <c r="K23" s="159">
        <v>10501</v>
      </c>
      <c r="L23" s="159">
        <v>10501</v>
      </c>
      <c r="M23" s="60">
        <v>10501</v>
      </c>
      <c r="N23" s="159">
        <v>10501</v>
      </c>
      <c r="O23" s="159">
        <v>10501</v>
      </c>
      <c r="P23" s="159">
        <v>10501</v>
      </c>
      <c r="Q23" s="60">
        <v>10501</v>
      </c>
      <c r="R23" s="159">
        <v>10501</v>
      </c>
      <c r="S23" s="159">
        <v>10501</v>
      </c>
      <c r="T23" s="60">
        <v>10501</v>
      </c>
      <c r="U23" s="159">
        <v>10501</v>
      </c>
      <c r="V23" s="159">
        <v>10501</v>
      </c>
      <c r="W23" s="159">
        <v>10501</v>
      </c>
      <c r="X23" s="60"/>
      <c r="Y23" s="159">
        <v>10501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394313214</v>
      </c>
      <c r="D24" s="168">
        <f>SUM(D15:D23)</f>
        <v>0</v>
      </c>
      <c r="E24" s="76">
        <f t="shared" si="1"/>
        <v>415302873</v>
      </c>
      <c r="F24" s="77">
        <f t="shared" si="1"/>
        <v>158958400</v>
      </c>
      <c r="G24" s="77">
        <f t="shared" si="1"/>
        <v>402177592</v>
      </c>
      <c r="H24" s="77">
        <f t="shared" si="1"/>
        <v>409797271</v>
      </c>
      <c r="I24" s="77">
        <f t="shared" si="1"/>
        <v>517708119</v>
      </c>
      <c r="J24" s="77">
        <f t="shared" si="1"/>
        <v>517708119</v>
      </c>
      <c r="K24" s="77">
        <f t="shared" si="1"/>
        <v>410415601</v>
      </c>
      <c r="L24" s="77">
        <f t="shared" si="1"/>
        <v>410415601</v>
      </c>
      <c r="M24" s="77">
        <f t="shared" si="1"/>
        <v>430371140</v>
      </c>
      <c r="N24" s="77">
        <f t="shared" si="1"/>
        <v>430371140</v>
      </c>
      <c r="O24" s="77">
        <f t="shared" si="1"/>
        <v>430371237</v>
      </c>
      <c r="P24" s="77">
        <f t="shared" si="1"/>
        <v>422844747</v>
      </c>
      <c r="Q24" s="77">
        <f t="shared" si="1"/>
        <v>430371237</v>
      </c>
      <c r="R24" s="77">
        <f t="shared" si="1"/>
        <v>430371237</v>
      </c>
      <c r="S24" s="77">
        <f t="shared" si="1"/>
        <v>430371237</v>
      </c>
      <c r="T24" s="77">
        <f t="shared" si="1"/>
        <v>430371237</v>
      </c>
      <c r="U24" s="77">
        <f t="shared" si="1"/>
        <v>430371237</v>
      </c>
      <c r="V24" s="77">
        <f t="shared" si="1"/>
        <v>430371237</v>
      </c>
      <c r="W24" s="77">
        <f t="shared" si="1"/>
        <v>430371237</v>
      </c>
      <c r="X24" s="77">
        <f t="shared" si="1"/>
        <v>158958400</v>
      </c>
      <c r="Y24" s="77">
        <f t="shared" si="1"/>
        <v>271412837</v>
      </c>
      <c r="Z24" s="212">
        <f>+IF(X24&lt;&gt;0,+(Y24/X24)*100,0)</f>
        <v>170.74457027750657</v>
      </c>
      <c r="AA24" s="79">
        <f>SUM(AA15:AA23)</f>
        <v>158958400</v>
      </c>
    </row>
    <row r="25" spans="1:27" ht="12.75">
      <c r="A25" s="250" t="s">
        <v>159</v>
      </c>
      <c r="B25" s="251"/>
      <c r="C25" s="168">
        <f aca="true" t="shared" si="2" ref="C25:Y25">+C12+C24</f>
        <v>468840926</v>
      </c>
      <c r="D25" s="168">
        <f>+D12+D24</f>
        <v>0</v>
      </c>
      <c r="E25" s="72">
        <f t="shared" si="2"/>
        <v>470279473</v>
      </c>
      <c r="F25" s="73">
        <f t="shared" si="2"/>
        <v>519505600</v>
      </c>
      <c r="G25" s="73">
        <f t="shared" si="2"/>
        <v>544564466</v>
      </c>
      <c r="H25" s="73">
        <f t="shared" si="2"/>
        <v>513449518</v>
      </c>
      <c r="I25" s="73">
        <f t="shared" si="2"/>
        <v>609958509</v>
      </c>
      <c r="J25" s="73">
        <f t="shared" si="2"/>
        <v>609958509</v>
      </c>
      <c r="K25" s="73">
        <f t="shared" si="2"/>
        <v>476379782</v>
      </c>
      <c r="L25" s="73">
        <f t="shared" si="2"/>
        <v>471368318</v>
      </c>
      <c r="M25" s="73">
        <f t="shared" si="2"/>
        <v>502879770</v>
      </c>
      <c r="N25" s="73">
        <f t="shared" si="2"/>
        <v>502879770</v>
      </c>
      <c r="O25" s="73">
        <f t="shared" si="2"/>
        <v>510946849</v>
      </c>
      <c r="P25" s="73">
        <f t="shared" si="2"/>
        <v>532216078</v>
      </c>
      <c r="Q25" s="73">
        <f t="shared" si="2"/>
        <v>510946849</v>
      </c>
      <c r="R25" s="73">
        <f t="shared" si="2"/>
        <v>510946849</v>
      </c>
      <c r="S25" s="73">
        <f t="shared" si="2"/>
        <v>510946849</v>
      </c>
      <c r="T25" s="73">
        <f t="shared" si="2"/>
        <v>510946849</v>
      </c>
      <c r="U25" s="73">
        <f t="shared" si="2"/>
        <v>510946849</v>
      </c>
      <c r="V25" s="73">
        <f t="shared" si="2"/>
        <v>510946849</v>
      </c>
      <c r="W25" s="73">
        <f t="shared" si="2"/>
        <v>510946849</v>
      </c>
      <c r="X25" s="73">
        <f t="shared" si="2"/>
        <v>519505600</v>
      </c>
      <c r="Y25" s="73">
        <f t="shared" si="2"/>
        <v>-8558751</v>
      </c>
      <c r="Z25" s="170">
        <f>+IF(X25&lt;&gt;0,+(Y25/X25)*100,0)</f>
        <v>-1.6474800271642887</v>
      </c>
      <c r="AA25" s="74">
        <f>+AA12+AA24</f>
        <v>519505600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>
        <v>464400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2619777</v>
      </c>
      <c r="D31" s="155"/>
      <c r="E31" s="59">
        <v>4010200</v>
      </c>
      <c r="F31" s="60">
        <v>1764200</v>
      </c>
      <c r="G31" s="60"/>
      <c r="H31" s="60"/>
      <c r="I31" s="60">
        <v>71076749</v>
      </c>
      <c r="J31" s="60">
        <v>71076749</v>
      </c>
      <c r="K31" s="60"/>
      <c r="L31" s="60"/>
      <c r="M31" s="60"/>
      <c r="N31" s="60"/>
      <c r="O31" s="60"/>
      <c r="P31" s="60">
        <v>2731208</v>
      </c>
      <c r="Q31" s="60"/>
      <c r="R31" s="60"/>
      <c r="S31" s="60"/>
      <c r="T31" s="60"/>
      <c r="U31" s="60"/>
      <c r="V31" s="60"/>
      <c r="W31" s="60"/>
      <c r="X31" s="60">
        <v>1764200</v>
      </c>
      <c r="Y31" s="60">
        <v>-1764200</v>
      </c>
      <c r="Z31" s="140">
        <v>-100</v>
      </c>
      <c r="AA31" s="62">
        <v>1764200</v>
      </c>
    </row>
    <row r="32" spans="1:27" ht="12.75">
      <c r="A32" s="249" t="s">
        <v>164</v>
      </c>
      <c r="B32" s="182"/>
      <c r="C32" s="155">
        <v>141846219</v>
      </c>
      <c r="D32" s="155"/>
      <c r="E32" s="59">
        <v>35115254</v>
      </c>
      <c r="F32" s="60">
        <v>160089254</v>
      </c>
      <c r="G32" s="60">
        <v>11385108</v>
      </c>
      <c r="H32" s="60">
        <v>14219108</v>
      </c>
      <c r="I32" s="60">
        <v>26403543</v>
      </c>
      <c r="J32" s="60">
        <v>26403543</v>
      </c>
      <c r="K32" s="60">
        <v>19219108</v>
      </c>
      <c r="L32" s="60">
        <v>20869948</v>
      </c>
      <c r="M32" s="60">
        <v>31466834</v>
      </c>
      <c r="N32" s="60">
        <v>31466834</v>
      </c>
      <c r="O32" s="60">
        <v>35803133</v>
      </c>
      <c r="P32" s="60">
        <v>176707909</v>
      </c>
      <c r="Q32" s="60">
        <v>35803133</v>
      </c>
      <c r="R32" s="60">
        <v>35803133</v>
      </c>
      <c r="S32" s="60">
        <v>35803133</v>
      </c>
      <c r="T32" s="60">
        <v>35803133</v>
      </c>
      <c r="U32" s="60">
        <v>35803133</v>
      </c>
      <c r="V32" s="60">
        <v>35803133</v>
      </c>
      <c r="W32" s="60">
        <v>35803133</v>
      </c>
      <c r="X32" s="60">
        <v>160089254</v>
      </c>
      <c r="Y32" s="60">
        <v>-124286121</v>
      </c>
      <c r="Z32" s="140">
        <v>-77.64</v>
      </c>
      <c r="AA32" s="62">
        <v>160089254</v>
      </c>
    </row>
    <row r="33" spans="1:27" ht="12.75">
      <c r="A33" s="249" t="s">
        <v>165</v>
      </c>
      <c r="B33" s="182"/>
      <c r="C33" s="155">
        <v>12793033</v>
      </c>
      <c r="D33" s="155"/>
      <c r="E33" s="59">
        <v>75600</v>
      </c>
      <c r="F33" s="60">
        <v>74600</v>
      </c>
      <c r="G33" s="60">
        <v>1277044</v>
      </c>
      <c r="H33" s="60">
        <v>-14898844</v>
      </c>
      <c r="I33" s="60">
        <v>572042</v>
      </c>
      <c r="J33" s="60">
        <v>572042</v>
      </c>
      <c r="K33" s="60">
        <v>-33644768</v>
      </c>
      <c r="L33" s="60">
        <v>-33644768</v>
      </c>
      <c r="M33" s="60">
        <v>-35533425</v>
      </c>
      <c r="N33" s="60">
        <v>-35533425</v>
      </c>
      <c r="O33" s="60">
        <v>1134044</v>
      </c>
      <c r="P33" s="60">
        <v>1134044</v>
      </c>
      <c r="Q33" s="60">
        <v>1134044</v>
      </c>
      <c r="R33" s="60">
        <v>1134044</v>
      </c>
      <c r="S33" s="60">
        <v>1134044</v>
      </c>
      <c r="T33" s="60">
        <v>1134044</v>
      </c>
      <c r="U33" s="60">
        <v>1134044</v>
      </c>
      <c r="V33" s="60">
        <v>1134044</v>
      </c>
      <c r="W33" s="60">
        <v>1134044</v>
      </c>
      <c r="X33" s="60">
        <v>74600</v>
      </c>
      <c r="Y33" s="60">
        <v>1059444</v>
      </c>
      <c r="Z33" s="140">
        <v>1420.17</v>
      </c>
      <c r="AA33" s="62">
        <v>74600</v>
      </c>
    </row>
    <row r="34" spans="1:27" ht="12.75">
      <c r="A34" s="250" t="s">
        <v>58</v>
      </c>
      <c r="B34" s="251"/>
      <c r="C34" s="168">
        <f aca="true" t="shared" si="3" ref="C34:Y34">SUM(C29:C33)</f>
        <v>157259029</v>
      </c>
      <c r="D34" s="168">
        <f>SUM(D29:D33)</f>
        <v>0</v>
      </c>
      <c r="E34" s="72">
        <f t="shared" si="3"/>
        <v>39665454</v>
      </c>
      <c r="F34" s="73">
        <f t="shared" si="3"/>
        <v>161928054</v>
      </c>
      <c r="G34" s="73">
        <f t="shared" si="3"/>
        <v>12662152</v>
      </c>
      <c r="H34" s="73">
        <f t="shared" si="3"/>
        <v>-679736</v>
      </c>
      <c r="I34" s="73">
        <f t="shared" si="3"/>
        <v>98052334</v>
      </c>
      <c r="J34" s="73">
        <f t="shared" si="3"/>
        <v>98052334</v>
      </c>
      <c r="K34" s="73">
        <f t="shared" si="3"/>
        <v>-14425660</v>
      </c>
      <c r="L34" s="73">
        <f t="shared" si="3"/>
        <v>-12774820</v>
      </c>
      <c r="M34" s="73">
        <f t="shared" si="3"/>
        <v>-4066591</v>
      </c>
      <c r="N34" s="73">
        <f t="shared" si="3"/>
        <v>-4066591</v>
      </c>
      <c r="O34" s="73">
        <f t="shared" si="3"/>
        <v>36937177</v>
      </c>
      <c r="P34" s="73">
        <f t="shared" si="3"/>
        <v>180573161</v>
      </c>
      <c r="Q34" s="73">
        <f t="shared" si="3"/>
        <v>36937177</v>
      </c>
      <c r="R34" s="73">
        <f t="shared" si="3"/>
        <v>36937177</v>
      </c>
      <c r="S34" s="73">
        <f t="shared" si="3"/>
        <v>36937177</v>
      </c>
      <c r="T34" s="73">
        <f t="shared" si="3"/>
        <v>36937177</v>
      </c>
      <c r="U34" s="73">
        <f t="shared" si="3"/>
        <v>36937177</v>
      </c>
      <c r="V34" s="73">
        <f t="shared" si="3"/>
        <v>36937177</v>
      </c>
      <c r="W34" s="73">
        <f t="shared" si="3"/>
        <v>36937177</v>
      </c>
      <c r="X34" s="73">
        <f t="shared" si="3"/>
        <v>161928054</v>
      </c>
      <c r="Y34" s="73">
        <f t="shared" si="3"/>
        <v>-124990877</v>
      </c>
      <c r="Z34" s="170">
        <f>+IF(X34&lt;&gt;0,+(Y34/X34)*100,0)</f>
        <v>-77.1891429016988</v>
      </c>
      <c r="AA34" s="74">
        <f>SUM(AA29:AA33)</f>
        <v>161928054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>
        <v>80</v>
      </c>
      <c r="H37" s="60">
        <v>80</v>
      </c>
      <c r="I37" s="60">
        <v>4636832</v>
      </c>
      <c r="J37" s="60">
        <v>4636832</v>
      </c>
      <c r="K37" s="60">
        <v>80</v>
      </c>
      <c r="L37" s="60">
        <v>80</v>
      </c>
      <c r="M37" s="60">
        <v>80</v>
      </c>
      <c r="N37" s="60">
        <v>80</v>
      </c>
      <c r="O37" s="60">
        <v>80</v>
      </c>
      <c r="P37" s="60">
        <v>80</v>
      </c>
      <c r="Q37" s="60">
        <v>80</v>
      </c>
      <c r="R37" s="60">
        <v>80</v>
      </c>
      <c r="S37" s="60">
        <v>80</v>
      </c>
      <c r="T37" s="60">
        <v>80</v>
      </c>
      <c r="U37" s="60">
        <v>80</v>
      </c>
      <c r="V37" s="60">
        <v>80</v>
      </c>
      <c r="W37" s="60">
        <v>80</v>
      </c>
      <c r="X37" s="60"/>
      <c r="Y37" s="60">
        <v>80</v>
      </c>
      <c r="Z37" s="140"/>
      <c r="AA37" s="62"/>
    </row>
    <row r="38" spans="1:27" ht="12.75">
      <c r="A38" s="249" t="s">
        <v>165</v>
      </c>
      <c r="B38" s="182"/>
      <c r="C38" s="155">
        <v>5469626</v>
      </c>
      <c r="D38" s="155"/>
      <c r="E38" s="59">
        <v>156162795</v>
      </c>
      <c r="F38" s="60">
        <v>158029795</v>
      </c>
      <c r="G38" s="60">
        <v>11466145</v>
      </c>
      <c r="H38" s="60">
        <v>11466145</v>
      </c>
      <c r="I38" s="60">
        <v>8783579</v>
      </c>
      <c r="J38" s="60">
        <v>8783579</v>
      </c>
      <c r="K38" s="60">
        <v>11466145</v>
      </c>
      <c r="L38" s="60">
        <v>11466145</v>
      </c>
      <c r="M38" s="60">
        <v>11466145</v>
      </c>
      <c r="N38" s="60">
        <v>11466145</v>
      </c>
      <c r="O38" s="60">
        <v>11466145</v>
      </c>
      <c r="P38" s="60">
        <v>11466145</v>
      </c>
      <c r="Q38" s="60">
        <v>11466145</v>
      </c>
      <c r="R38" s="60">
        <v>11466145</v>
      </c>
      <c r="S38" s="60">
        <v>11466145</v>
      </c>
      <c r="T38" s="60">
        <v>11466145</v>
      </c>
      <c r="U38" s="60">
        <v>11466145</v>
      </c>
      <c r="V38" s="60">
        <v>11466145</v>
      </c>
      <c r="W38" s="60">
        <v>11466145</v>
      </c>
      <c r="X38" s="60">
        <v>158029795</v>
      </c>
      <c r="Y38" s="60">
        <v>-146563650</v>
      </c>
      <c r="Z38" s="140">
        <v>-92.74</v>
      </c>
      <c r="AA38" s="62">
        <v>158029795</v>
      </c>
    </row>
    <row r="39" spans="1:27" ht="12.75">
      <c r="A39" s="250" t="s">
        <v>59</v>
      </c>
      <c r="B39" s="253"/>
      <c r="C39" s="168">
        <f aca="true" t="shared" si="4" ref="C39:Y39">SUM(C37:C38)</f>
        <v>5469626</v>
      </c>
      <c r="D39" s="168">
        <f>SUM(D37:D38)</f>
        <v>0</v>
      </c>
      <c r="E39" s="76">
        <f t="shared" si="4"/>
        <v>156162795</v>
      </c>
      <c r="F39" s="77">
        <f t="shared" si="4"/>
        <v>158029795</v>
      </c>
      <c r="G39" s="77">
        <f t="shared" si="4"/>
        <v>11466225</v>
      </c>
      <c r="H39" s="77">
        <f t="shared" si="4"/>
        <v>11466225</v>
      </c>
      <c r="I39" s="77">
        <f t="shared" si="4"/>
        <v>13420411</v>
      </c>
      <c r="J39" s="77">
        <f t="shared" si="4"/>
        <v>13420411</v>
      </c>
      <c r="K39" s="77">
        <f t="shared" si="4"/>
        <v>11466225</v>
      </c>
      <c r="L39" s="77">
        <f t="shared" si="4"/>
        <v>11466225</v>
      </c>
      <c r="M39" s="77">
        <f t="shared" si="4"/>
        <v>11466225</v>
      </c>
      <c r="N39" s="77">
        <f t="shared" si="4"/>
        <v>11466225</v>
      </c>
      <c r="O39" s="77">
        <f t="shared" si="4"/>
        <v>11466225</v>
      </c>
      <c r="P39" s="77">
        <f t="shared" si="4"/>
        <v>11466225</v>
      </c>
      <c r="Q39" s="77">
        <f t="shared" si="4"/>
        <v>11466225</v>
      </c>
      <c r="R39" s="77">
        <f t="shared" si="4"/>
        <v>11466225</v>
      </c>
      <c r="S39" s="77">
        <f t="shared" si="4"/>
        <v>11466225</v>
      </c>
      <c r="T39" s="77">
        <f t="shared" si="4"/>
        <v>11466225</v>
      </c>
      <c r="U39" s="77">
        <f t="shared" si="4"/>
        <v>11466225</v>
      </c>
      <c r="V39" s="77">
        <f t="shared" si="4"/>
        <v>11466225</v>
      </c>
      <c r="W39" s="77">
        <f t="shared" si="4"/>
        <v>11466225</v>
      </c>
      <c r="X39" s="77">
        <f t="shared" si="4"/>
        <v>158029795</v>
      </c>
      <c r="Y39" s="77">
        <f t="shared" si="4"/>
        <v>-146563570</v>
      </c>
      <c r="Z39" s="212">
        <f>+IF(X39&lt;&gt;0,+(Y39/X39)*100,0)</f>
        <v>-92.74426382695744</v>
      </c>
      <c r="AA39" s="79">
        <f>SUM(AA37:AA38)</f>
        <v>158029795</v>
      </c>
    </row>
    <row r="40" spans="1:27" ht="12.75">
      <c r="A40" s="250" t="s">
        <v>167</v>
      </c>
      <c r="B40" s="251"/>
      <c r="C40" s="168">
        <f aca="true" t="shared" si="5" ref="C40:Y40">+C34+C39</f>
        <v>162728655</v>
      </c>
      <c r="D40" s="168">
        <f>+D34+D39</f>
        <v>0</v>
      </c>
      <c r="E40" s="72">
        <f t="shared" si="5"/>
        <v>195828249</v>
      </c>
      <c r="F40" s="73">
        <f t="shared" si="5"/>
        <v>319957849</v>
      </c>
      <c r="G40" s="73">
        <f t="shared" si="5"/>
        <v>24128377</v>
      </c>
      <c r="H40" s="73">
        <f t="shared" si="5"/>
        <v>10786489</v>
      </c>
      <c r="I40" s="73">
        <f t="shared" si="5"/>
        <v>111472745</v>
      </c>
      <c r="J40" s="73">
        <f t="shared" si="5"/>
        <v>111472745</v>
      </c>
      <c r="K40" s="73">
        <f t="shared" si="5"/>
        <v>-2959435</v>
      </c>
      <c r="L40" s="73">
        <f t="shared" si="5"/>
        <v>-1308595</v>
      </c>
      <c r="M40" s="73">
        <f t="shared" si="5"/>
        <v>7399634</v>
      </c>
      <c r="N40" s="73">
        <f t="shared" si="5"/>
        <v>7399634</v>
      </c>
      <c r="O40" s="73">
        <f t="shared" si="5"/>
        <v>48403402</v>
      </c>
      <c r="P40" s="73">
        <f t="shared" si="5"/>
        <v>192039386</v>
      </c>
      <c r="Q40" s="73">
        <f t="shared" si="5"/>
        <v>48403402</v>
      </c>
      <c r="R40" s="73">
        <f t="shared" si="5"/>
        <v>48403402</v>
      </c>
      <c r="S40" s="73">
        <f t="shared" si="5"/>
        <v>48403402</v>
      </c>
      <c r="T40" s="73">
        <f t="shared" si="5"/>
        <v>48403402</v>
      </c>
      <c r="U40" s="73">
        <f t="shared" si="5"/>
        <v>48403402</v>
      </c>
      <c r="V40" s="73">
        <f t="shared" si="5"/>
        <v>48403402</v>
      </c>
      <c r="W40" s="73">
        <f t="shared" si="5"/>
        <v>48403402</v>
      </c>
      <c r="X40" s="73">
        <f t="shared" si="5"/>
        <v>319957849</v>
      </c>
      <c r="Y40" s="73">
        <f t="shared" si="5"/>
        <v>-271554447</v>
      </c>
      <c r="Z40" s="170">
        <f>+IF(X40&lt;&gt;0,+(Y40/X40)*100,0)</f>
        <v>-84.87194417912217</v>
      </c>
      <c r="AA40" s="74">
        <f>+AA34+AA39</f>
        <v>319957849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306112271</v>
      </c>
      <c r="D42" s="257">
        <f>+D25-D40</f>
        <v>0</v>
      </c>
      <c r="E42" s="258">
        <f t="shared" si="6"/>
        <v>274451224</v>
      </c>
      <c r="F42" s="259">
        <f t="shared" si="6"/>
        <v>199547751</v>
      </c>
      <c r="G42" s="259">
        <f t="shared" si="6"/>
        <v>520436089</v>
      </c>
      <c r="H42" s="259">
        <f t="shared" si="6"/>
        <v>502663029</v>
      </c>
      <c r="I42" s="259">
        <f t="shared" si="6"/>
        <v>498485764</v>
      </c>
      <c r="J42" s="259">
        <f t="shared" si="6"/>
        <v>498485764</v>
      </c>
      <c r="K42" s="259">
        <f t="shared" si="6"/>
        <v>479339217</v>
      </c>
      <c r="L42" s="259">
        <f t="shared" si="6"/>
        <v>472676913</v>
      </c>
      <c r="M42" s="259">
        <f t="shared" si="6"/>
        <v>495480136</v>
      </c>
      <c r="N42" s="259">
        <f t="shared" si="6"/>
        <v>495480136</v>
      </c>
      <c r="O42" s="259">
        <f t="shared" si="6"/>
        <v>462543447</v>
      </c>
      <c r="P42" s="259">
        <f t="shared" si="6"/>
        <v>340176692</v>
      </c>
      <c r="Q42" s="259">
        <f t="shared" si="6"/>
        <v>462543447</v>
      </c>
      <c r="R42" s="259">
        <f t="shared" si="6"/>
        <v>462543447</v>
      </c>
      <c r="S42" s="259">
        <f t="shared" si="6"/>
        <v>462543447</v>
      </c>
      <c r="T42" s="259">
        <f t="shared" si="6"/>
        <v>462543447</v>
      </c>
      <c r="U42" s="259">
        <f t="shared" si="6"/>
        <v>462543447</v>
      </c>
      <c r="V42" s="259">
        <f t="shared" si="6"/>
        <v>462543447</v>
      </c>
      <c r="W42" s="259">
        <f t="shared" si="6"/>
        <v>462543447</v>
      </c>
      <c r="X42" s="259">
        <f t="shared" si="6"/>
        <v>199547751</v>
      </c>
      <c r="Y42" s="259">
        <f t="shared" si="6"/>
        <v>262995696</v>
      </c>
      <c r="Z42" s="260">
        <f>+IF(X42&lt;&gt;0,+(Y42/X42)*100,0)</f>
        <v>131.7958707537626</v>
      </c>
      <c r="AA42" s="261">
        <f>+AA25-AA40</f>
        <v>199547751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306101581</v>
      </c>
      <c r="D45" s="155"/>
      <c r="E45" s="59">
        <v>161123224</v>
      </c>
      <c r="F45" s="60">
        <v>190423751</v>
      </c>
      <c r="G45" s="60">
        <v>520436089</v>
      </c>
      <c r="H45" s="60">
        <v>502663029</v>
      </c>
      <c r="I45" s="60">
        <v>498485764</v>
      </c>
      <c r="J45" s="60">
        <v>498485764</v>
      </c>
      <c r="K45" s="60">
        <v>479339217</v>
      </c>
      <c r="L45" s="60">
        <v>472676911</v>
      </c>
      <c r="M45" s="60">
        <v>495480136</v>
      </c>
      <c r="N45" s="60">
        <v>495480136</v>
      </c>
      <c r="O45" s="60">
        <v>462543447</v>
      </c>
      <c r="P45" s="60">
        <v>340176691</v>
      </c>
      <c r="Q45" s="60">
        <v>462543447</v>
      </c>
      <c r="R45" s="60">
        <v>462543447</v>
      </c>
      <c r="S45" s="60">
        <v>462543447</v>
      </c>
      <c r="T45" s="60">
        <v>462543447</v>
      </c>
      <c r="U45" s="60">
        <v>462543447</v>
      </c>
      <c r="V45" s="60">
        <v>462543447</v>
      </c>
      <c r="W45" s="60">
        <v>462543447</v>
      </c>
      <c r="X45" s="60">
        <v>190423751</v>
      </c>
      <c r="Y45" s="60">
        <v>272119696</v>
      </c>
      <c r="Z45" s="139">
        <v>142.9</v>
      </c>
      <c r="AA45" s="62">
        <v>190423751</v>
      </c>
    </row>
    <row r="46" spans="1:27" ht="12.75">
      <c r="A46" s="249" t="s">
        <v>171</v>
      </c>
      <c r="B46" s="182"/>
      <c r="C46" s="155">
        <v>10690</v>
      </c>
      <c r="D46" s="155"/>
      <c r="E46" s="59">
        <v>113328000</v>
      </c>
      <c r="F46" s="60">
        <v>9124000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9124000</v>
      </c>
      <c r="Y46" s="60">
        <v>-9124000</v>
      </c>
      <c r="Z46" s="139">
        <v>-100</v>
      </c>
      <c r="AA46" s="62">
        <v>9124000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306112271</v>
      </c>
      <c r="D48" s="217">
        <f>SUM(D45:D47)</f>
        <v>0</v>
      </c>
      <c r="E48" s="264">
        <f t="shared" si="7"/>
        <v>274451224</v>
      </c>
      <c r="F48" s="219">
        <f t="shared" si="7"/>
        <v>199547751</v>
      </c>
      <c r="G48" s="219">
        <f t="shared" si="7"/>
        <v>520436089</v>
      </c>
      <c r="H48" s="219">
        <f t="shared" si="7"/>
        <v>502663029</v>
      </c>
      <c r="I48" s="219">
        <f t="shared" si="7"/>
        <v>498485764</v>
      </c>
      <c r="J48" s="219">
        <f t="shared" si="7"/>
        <v>498485764</v>
      </c>
      <c r="K48" s="219">
        <f t="shared" si="7"/>
        <v>479339217</v>
      </c>
      <c r="L48" s="219">
        <f t="shared" si="7"/>
        <v>472676911</v>
      </c>
      <c r="M48" s="219">
        <f t="shared" si="7"/>
        <v>495480136</v>
      </c>
      <c r="N48" s="219">
        <f t="shared" si="7"/>
        <v>495480136</v>
      </c>
      <c r="O48" s="219">
        <f t="shared" si="7"/>
        <v>462543447</v>
      </c>
      <c r="P48" s="219">
        <f t="shared" si="7"/>
        <v>340176691</v>
      </c>
      <c r="Q48" s="219">
        <f t="shared" si="7"/>
        <v>462543447</v>
      </c>
      <c r="R48" s="219">
        <f t="shared" si="7"/>
        <v>462543447</v>
      </c>
      <c r="S48" s="219">
        <f t="shared" si="7"/>
        <v>462543447</v>
      </c>
      <c r="T48" s="219">
        <f t="shared" si="7"/>
        <v>462543447</v>
      </c>
      <c r="U48" s="219">
        <f t="shared" si="7"/>
        <v>462543447</v>
      </c>
      <c r="V48" s="219">
        <f t="shared" si="7"/>
        <v>462543447</v>
      </c>
      <c r="W48" s="219">
        <f t="shared" si="7"/>
        <v>462543447</v>
      </c>
      <c r="X48" s="219">
        <f t="shared" si="7"/>
        <v>199547751</v>
      </c>
      <c r="Y48" s="219">
        <f t="shared" si="7"/>
        <v>262995696</v>
      </c>
      <c r="Z48" s="265">
        <f>+IF(X48&lt;&gt;0,+(Y48/X48)*100,0)</f>
        <v>131.7958707537626</v>
      </c>
      <c r="AA48" s="232">
        <f>SUM(AA45:AA47)</f>
        <v>199547751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63585125</v>
      </c>
      <c r="D6" s="155"/>
      <c r="E6" s="59">
        <v>58605000</v>
      </c>
      <c r="F6" s="60">
        <v>58605000</v>
      </c>
      <c r="G6" s="60">
        <v>2468464</v>
      </c>
      <c r="H6" s="60">
        <v>2153371</v>
      </c>
      <c r="I6" s="60">
        <v>20242987</v>
      </c>
      <c r="J6" s="60">
        <v>24864822</v>
      </c>
      <c r="K6" s="60">
        <v>3154962</v>
      </c>
      <c r="L6" s="60">
        <v>2731853</v>
      </c>
      <c r="M6" s="60">
        <v>6723812</v>
      </c>
      <c r="N6" s="60">
        <v>12610627</v>
      </c>
      <c r="O6" s="60">
        <v>2222387</v>
      </c>
      <c r="P6" s="60">
        <v>4285326</v>
      </c>
      <c r="Q6" s="60">
        <v>2153371</v>
      </c>
      <c r="R6" s="60">
        <v>8661084</v>
      </c>
      <c r="S6" s="60">
        <v>2222387</v>
      </c>
      <c r="T6" s="60">
        <v>2153371</v>
      </c>
      <c r="U6" s="60">
        <v>2222387</v>
      </c>
      <c r="V6" s="60">
        <v>6598145</v>
      </c>
      <c r="W6" s="60">
        <v>52734678</v>
      </c>
      <c r="X6" s="60">
        <v>58605000</v>
      </c>
      <c r="Y6" s="60">
        <v>-5870322</v>
      </c>
      <c r="Z6" s="140">
        <v>-10.02</v>
      </c>
      <c r="AA6" s="62">
        <v>58605000</v>
      </c>
    </row>
    <row r="7" spans="1:27" ht="12.75">
      <c r="A7" s="249" t="s">
        <v>32</v>
      </c>
      <c r="B7" s="182"/>
      <c r="C7" s="155">
        <v>63136885</v>
      </c>
      <c r="D7" s="155"/>
      <c r="E7" s="59">
        <v>69206000</v>
      </c>
      <c r="F7" s="60">
        <v>69206000</v>
      </c>
      <c r="G7" s="60">
        <v>582946</v>
      </c>
      <c r="H7" s="60">
        <v>1415124</v>
      </c>
      <c r="I7" s="60">
        <v>881468</v>
      </c>
      <c r="J7" s="60">
        <v>2879538</v>
      </c>
      <c r="K7" s="60">
        <v>862525</v>
      </c>
      <c r="L7" s="60">
        <v>1511335</v>
      </c>
      <c r="M7" s="60">
        <v>890534</v>
      </c>
      <c r="N7" s="60">
        <v>3264394</v>
      </c>
      <c r="O7" s="60">
        <v>7590291</v>
      </c>
      <c r="P7" s="60">
        <v>3557921</v>
      </c>
      <c r="Q7" s="60">
        <v>6439456</v>
      </c>
      <c r="R7" s="60">
        <v>17587668</v>
      </c>
      <c r="S7" s="60">
        <v>7590291</v>
      </c>
      <c r="T7" s="60">
        <v>6439456</v>
      </c>
      <c r="U7" s="60">
        <v>7590291</v>
      </c>
      <c r="V7" s="60">
        <v>21620038</v>
      </c>
      <c r="W7" s="60">
        <v>45351638</v>
      </c>
      <c r="X7" s="60">
        <v>69206000</v>
      </c>
      <c r="Y7" s="60">
        <v>-23854362</v>
      </c>
      <c r="Z7" s="140">
        <v>-34.47</v>
      </c>
      <c r="AA7" s="62">
        <v>69206000</v>
      </c>
    </row>
    <row r="8" spans="1:27" ht="12.75">
      <c r="A8" s="249" t="s">
        <v>178</v>
      </c>
      <c r="B8" s="182"/>
      <c r="C8" s="155">
        <v>26110213</v>
      </c>
      <c r="D8" s="155"/>
      <c r="E8" s="59">
        <v>11691995</v>
      </c>
      <c r="F8" s="60">
        <v>11691995</v>
      </c>
      <c r="G8" s="60">
        <v>307383</v>
      </c>
      <c r="H8" s="60">
        <v>368729</v>
      </c>
      <c r="I8" s="60">
        <v>224960</v>
      </c>
      <c r="J8" s="60">
        <v>901072</v>
      </c>
      <c r="K8" s="60">
        <v>184811</v>
      </c>
      <c r="L8" s="60">
        <v>394469</v>
      </c>
      <c r="M8" s="60">
        <v>425710</v>
      </c>
      <c r="N8" s="60">
        <v>1004990</v>
      </c>
      <c r="O8" s="60">
        <v>411219</v>
      </c>
      <c r="P8" s="60">
        <v>366187</v>
      </c>
      <c r="Q8" s="60">
        <v>368729</v>
      </c>
      <c r="R8" s="60">
        <v>1146135</v>
      </c>
      <c r="S8" s="60">
        <v>411219</v>
      </c>
      <c r="T8" s="60">
        <v>368729</v>
      </c>
      <c r="U8" s="60">
        <v>411219</v>
      </c>
      <c r="V8" s="60">
        <v>1191167</v>
      </c>
      <c r="W8" s="60">
        <v>4243364</v>
      </c>
      <c r="X8" s="60">
        <v>11691995</v>
      </c>
      <c r="Y8" s="60">
        <v>-7448631</v>
      </c>
      <c r="Z8" s="140">
        <v>-63.71</v>
      </c>
      <c r="AA8" s="62">
        <v>11691995</v>
      </c>
    </row>
    <row r="9" spans="1:27" ht="12.75">
      <c r="A9" s="249" t="s">
        <v>179</v>
      </c>
      <c r="B9" s="182"/>
      <c r="C9" s="155">
        <v>196908414</v>
      </c>
      <c r="D9" s="155"/>
      <c r="E9" s="59">
        <v>151514000</v>
      </c>
      <c r="F9" s="60">
        <v>151514000</v>
      </c>
      <c r="G9" s="60">
        <v>59888586</v>
      </c>
      <c r="H9" s="60"/>
      <c r="I9" s="60"/>
      <c r="J9" s="60">
        <v>59888586</v>
      </c>
      <c r="K9" s="60"/>
      <c r="L9" s="60"/>
      <c r="M9" s="60">
        <v>47910000</v>
      </c>
      <c r="N9" s="60">
        <v>47910000</v>
      </c>
      <c r="O9" s="60">
        <v>1156000</v>
      </c>
      <c r="P9" s="60">
        <v>1156000</v>
      </c>
      <c r="Q9" s="60">
        <v>964000</v>
      </c>
      <c r="R9" s="60">
        <v>3276000</v>
      </c>
      <c r="S9" s="60"/>
      <c r="T9" s="60">
        <v>964000</v>
      </c>
      <c r="U9" s="60"/>
      <c r="V9" s="60">
        <v>964000</v>
      </c>
      <c r="W9" s="60">
        <v>112038586</v>
      </c>
      <c r="X9" s="60">
        <v>151514000</v>
      </c>
      <c r="Y9" s="60">
        <v>-39475414</v>
      </c>
      <c r="Z9" s="140">
        <v>-26.05</v>
      </c>
      <c r="AA9" s="62">
        <v>151514000</v>
      </c>
    </row>
    <row r="10" spans="1:27" ht="12.75">
      <c r="A10" s="249" t="s">
        <v>180</v>
      </c>
      <c r="B10" s="182"/>
      <c r="C10" s="155">
        <v>43505269</v>
      </c>
      <c r="D10" s="155"/>
      <c r="E10" s="59">
        <v>48335000</v>
      </c>
      <c r="F10" s="60">
        <v>48335000</v>
      </c>
      <c r="G10" s="60">
        <v>5045462</v>
      </c>
      <c r="H10" s="60"/>
      <c r="I10" s="60"/>
      <c r="J10" s="60">
        <v>5045462</v>
      </c>
      <c r="K10" s="60"/>
      <c r="L10" s="60">
        <v>83160</v>
      </c>
      <c r="M10" s="60">
        <v>8401815</v>
      </c>
      <c r="N10" s="60">
        <v>8484975</v>
      </c>
      <c r="O10" s="60">
        <v>4335000</v>
      </c>
      <c r="P10" s="60"/>
      <c r="Q10" s="60"/>
      <c r="R10" s="60">
        <v>4335000</v>
      </c>
      <c r="S10" s="60"/>
      <c r="T10" s="60"/>
      <c r="U10" s="60"/>
      <c r="V10" s="60"/>
      <c r="W10" s="60">
        <v>17865437</v>
      </c>
      <c r="X10" s="60">
        <v>48335000</v>
      </c>
      <c r="Y10" s="60">
        <v>-30469563</v>
      </c>
      <c r="Z10" s="140">
        <v>-63.04</v>
      </c>
      <c r="AA10" s="62">
        <v>48335000</v>
      </c>
    </row>
    <row r="11" spans="1:27" ht="12.75">
      <c r="A11" s="249" t="s">
        <v>181</v>
      </c>
      <c r="B11" s="182"/>
      <c r="C11" s="155">
        <v>787257</v>
      </c>
      <c r="D11" s="155"/>
      <c r="E11" s="59">
        <v>1000000</v>
      </c>
      <c r="F11" s="60">
        <v>1000000</v>
      </c>
      <c r="G11" s="60">
        <v>59952</v>
      </c>
      <c r="H11" s="60"/>
      <c r="I11" s="60">
        <v>399393</v>
      </c>
      <c r="J11" s="60">
        <v>459345</v>
      </c>
      <c r="K11" s="60">
        <v>138576</v>
      </c>
      <c r="L11" s="60">
        <v>593259</v>
      </c>
      <c r="M11" s="60">
        <v>159211</v>
      </c>
      <c r="N11" s="60">
        <v>891046</v>
      </c>
      <c r="O11" s="60">
        <v>22542</v>
      </c>
      <c r="P11" s="60">
        <v>47461</v>
      </c>
      <c r="Q11" s="60"/>
      <c r="R11" s="60">
        <v>70003</v>
      </c>
      <c r="S11" s="60">
        <v>22542</v>
      </c>
      <c r="T11" s="60"/>
      <c r="U11" s="60">
        <v>22542</v>
      </c>
      <c r="V11" s="60">
        <v>45084</v>
      </c>
      <c r="W11" s="60">
        <v>1465478</v>
      </c>
      <c r="X11" s="60">
        <v>1000000</v>
      </c>
      <c r="Y11" s="60">
        <v>465478</v>
      </c>
      <c r="Z11" s="140">
        <v>46.55</v>
      </c>
      <c r="AA11" s="62">
        <v>1000000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-358023130</v>
      </c>
      <c r="D14" s="155"/>
      <c r="E14" s="59">
        <v>-286360775</v>
      </c>
      <c r="F14" s="60">
        <v>-286360775</v>
      </c>
      <c r="G14" s="60">
        <v>-15457098</v>
      </c>
      <c r="H14" s="60">
        <v>-19585857</v>
      </c>
      <c r="I14" s="60">
        <v>-16455123</v>
      </c>
      <c r="J14" s="60">
        <v>-51498078</v>
      </c>
      <c r="K14" s="60">
        <v>-18667217</v>
      </c>
      <c r="L14" s="60">
        <v>-44235981</v>
      </c>
      <c r="M14" s="60">
        <v>-21483225</v>
      </c>
      <c r="N14" s="60">
        <v>-84386423</v>
      </c>
      <c r="O14" s="60">
        <v>-12975013</v>
      </c>
      <c r="P14" s="60">
        <v>-33223021</v>
      </c>
      <c r="Q14" s="60">
        <v>-12975013</v>
      </c>
      <c r="R14" s="60">
        <v>-59173047</v>
      </c>
      <c r="S14" s="60">
        <v>-12975013</v>
      </c>
      <c r="T14" s="60">
        <v>-21483225</v>
      </c>
      <c r="U14" s="60">
        <v>-12975013</v>
      </c>
      <c r="V14" s="60">
        <v>-47433251</v>
      </c>
      <c r="W14" s="60">
        <v>-242490799</v>
      </c>
      <c r="X14" s="60">
        <v>-286360775</v>
      </c>
      <c r="Y14" s="60">
        <v>43869976</v>
      </c>
      <c r="Z14" s="140">
        <v>-15.32</v>
      </c>
      <c r="AA14" s="62">
        <v>-286360775</v>
      </c>
    </row>
    <row r="15" spans="1:27" ht="12.75">
      <c r="A15" s="249" t="s">
        <v>40</v>
      </c>
      <c r="B15" s="182"/>
      <c r="C15" s="155">
        <v>-3985815</v>
      </c>
      <c r="D15" s="155"/>
      <c r="E15" s="59"/>
      <c r="F15" s="60"/>
      <c r="G15" s="60">
        <v>-58053</v>
      </c>
      <c r="H15" s="60"/>
      <c r="I15" s="60">
        <v>-135920</v>
      </c>
      <c r="J15" s="60">
        <v>-193973</v>
      </c>
      <c r="K15" s="60">
        <v>-53934</v>
      </c>
      <c r="L15" s="60">
        <v>-1892599</v>
      </c>
      <c r="M15" s="60">
        <v>-53271</v>
      </c>
      <c r="N15" s="60">
        <v>-1999804</v>
      </c>
      <c r="O15" s="60">
        <v>-54098</v>
      </c>
      <c r="P15" s="60">
        <v>-810963</v>
      </c>
      <c r="Q15" s="60">
        <v>-54098</v>
      </c>
      <c r="R15" s="60">
        <v>-919159</v>
      </c>
      <c r="S15" s="60">
        <v>-54098</v>
      </c>
      <c r="T15" s="60">
        <v>-53271</v>
      </c>
      <c r="U15" s="60">
        <v>-54098</v>
      </c>
      <c r="V15" s="60">
        <v>-161467</v>
      </c>
      <c r="W15" s="60">
        <v>-3274403</v>
      </c>
      <c r="X15" s="60"/>
      <c r="Y15" s="60">
        <v>-3274403</v>
      </c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>
        <v>-11399</v>
      </c>
      <c r="Q16" s="60"/>
      <c r="R16" s="60">
        <v>-11399</v>
      </c>
      <c r="S16" s="60"/>
      <c r="T16" s="60"/>
      <c r="U16" s="60"/>
      <c r="V16" s="60"/>
      <c r="W16" s="60">
        <v>-11399</v>
      </c>
      <c r="X16" s="60"/>
      <c r="Y16" s="60">
        <v>-11399</v>
      </c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32024218</v>
      </c>
      <c r="D17" s="168">
        <f t="shared" si="0"/>
        <v>0</v>
      </c>
      <c r="E17" s="72">
        <f t="shared" si="0"/>
        <v>53991220</v>
      </c>
      <c r="F17" s="73">
        <f t="shared" si="0"/>
        <v>53991220</v>
      </c>
      <c r="G17" s="73">
        <f t="shared" si="0"/>
        <v>52837642</v>
      </c>
      <c r="H17" s="73">
        <f t="shared" si="0"/>
        <v>-15648633</v>
      </c>
      <c r="I17" s="73">
        <f t="shared" si="0"/>
        <v>5157765</v>
      </c>
      <c r="J17" s="73">
        <f t="shared" si="0"/>
        <v>42346774</v>
      </c>
      <c r="K17" s="73">
        <f t="shared" si="0"/>
        <v>-14380277</v>
      </c>
      <c r="L17" s="73">
        <f t="shared" si="0"/>
        <v>-40814504</v>
      </c>
      <c r="M17" s="73">
        <f t="shared" si="0"/>
        <v>42974586</v>
      </c>
      <c r="N17" s="73">
        <f t="shared" si="0"/>
        <v>-12220195</v>
      </c>
      <c r="O17" s="73">
        <f t="shared" si="0"/>
        <v>2708328</v>
      </c>
      <c r="P17" s="73">
        <f t="shared" si="0"/>
        <v>-24632488</v>
      </c>
      <c r="Q17" s="73">
        <f t="shared" si="0"/>
        <v>-3103555</v>
      </c>
      <c r="R17" s="73">
        <f t="shared" si="0"/>
        <v>-25027715</v>
      </c>
      <c r="S17" s="73">
        <f t="shared" si="0"/>
        <v>-2782672</v>
      </c>
      <c r="T17" s="73">
        <f t="shared" si="0"/>
        <v>-11610940</v>
      </c>
      <c r="U17" s="73">
        <f t="shared" si="0"/>
        <v>-2782672</v>
      </c>
      <c r="V17" s="73">
        <f t="shared" si="0"/>
        <v>-17176284</v>
      </c>
      <c r="W17" s="73">
        <f t="shared" si="0"/>
        <v>-12077420</v>
      </c>
      <c r="X17" s="73">
        <f t="shared" si="0"/>
        <v>53991220</v>
      </c>
      <c r="Y17" s="73">
        <f t="shared" si="0"/>
        <v>-66068640</v>
      </c>
      <c r="Z17" s="170">
        <f>+IF(X17&lt;&gt;0,+(Y17/X17)*100,0)</f>
        <v>-122.3692296636379</v>
      </c>
      <c r="AA17" s="74">
        <f>SUM(AA6:AA16)</f>
        <v>53991220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>
        <v>800000</v>
      </c>
      <c r="F21" s="60">
        <v>800000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800000</v>
      </c>
      <c r="Y21" s="159">
        <v>-800000</v>
      </c>
      <c r="Z21" s="141">
        <v>-100</v>
      </c>
      <c r="AA21" s="225">
        <v>800000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-28598279</v>
      </c>
      <c r="D26" s="155"/>
      <c r="E26" s="59">
        <v>-48335000</v>
      </c>
      <c r="F26" s="60">
        <v>-48335000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-48335000</v>
      </c>
      <c r="Y26" s="60">
        <v>48335000</v>
      </c>
      <c r="Z26" s="140">
        <v>-100</v>
      </c>
      <c r="AA26" s="62">
        <v>-48335000</v>
      </c>
    </row>
    <row r="27" spans="1:27" ht="12.75">
      <c r="A27" s="250" t="s">
        <v>192</v>
      </c>
      <c r="B27" s="251"/>
      <c r="C27" s="168">
        <f aca="true" t="shared" si="1" ref="C27:Y27">SUM(C21:C26)</f>
        <v>-28598279</v>
      </c>
      <c r="D27" s="168">
        <f>SUM(D21:D26)</f>
        <v>0</v>
      </c>
      <c r="E27" s="72">
        <f t="shared" si="1"/>
        <v>-47535000</v>
      </c>
      <c r="F27" s="73">
        <f t="shared" si="1"/>
        <v>-47535000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0</v>
      </c>
      <c r="X27" s="73">
        <f t="shared" si="1"/>
        <v>-47535000</v>
      </c>
      <c r="Y27" s="73">
        <f t="shared" si="1"/>
        <v>47535000</v>
      </c>
      <c r="Z27" s="170">
        <f>+IF(X27&lt;&gt;0,+(Y27/X27)*100,0)</f>
        <v>-100</v>
      </c>
      <c r="AA27" s="74">
        <f>SUM(AA21:AA26)</f>
        <v>-47535000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-4630678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122589</v>
      </c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-4508089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-1082150</v>
      </c>
      <c r="D38" s="153">
        <f>+D17+D27+D36</f>
        <v>0</v>
      </c>
      <c r="E38" s="99">
        <f t="shared" si="3"/>
        <v>6456220</v>
      </c>
      <c r="F38" s="100">
        <f t="shared" si="3"/>
        <v>6456220</v>
      </c>
      <c r="G38" s="100">
        <f t="shared" si="3"/>
        <v>52837642</v>
      </c>
      <c r="H38" s="100">
        <f t="shared" si="3"/>
        <v>-15648633</v>
      </c>
      <c r="I38" s="100">
        <f t="shared" si="3"/>
        <v>5157765</v>
      </c>
      <c r="J38" s="100">
        <f t="shared" si="3"/>
        <v>42346774</v>
      </c>
      <c r="K38" s="100">
        <f t="shared" si="3"/>
        <v>-14380277</v>
      </c>
      <c r="L38" s="100">
        <f t="shared" si="3"/>
        <v>-40814504</v>
      </c>
      <c r="M38" s="100">
        <f t="shared" si="3"/>
        <v>42974586</v>
      </c>
      <c r="N38" s="100">
        <f t="shared" si="3"/>
        <v>-12220195</v>
      </c>
      <c r="O38" s="100">
        <f t="shared" si="3"/>
        <v>2708328</v>
      </c>
      <c r="P38" s="100">
        <f t="shared" si="3"/>
        <v>-24632488</v>
      </c>
      <c r="Q38" s="100">
        <f t="shared" si="3"/>
        <v>-3103555</v>
      </c>
      <c r="R38" s="100">
        <f t="shared" si="3"/>
        <v>-25027715</v>
      </c>
      <c r="S38" s="100">
        <f t="shared" si="3"/>
        <v>-2782672</v>
      </c>
      <c r="T38" s="100">
        <f t="shared" si="3"/>
        <v>-11610940</v>
      </c>
      <c r="U38" s="100">
        <f t="shared" si="3"/>
        <v>-2782672</v>
      </c>
      <c r="V38" s="100">
        <f t="shared" si="3"/>
        <v>-17176284</v>
      </c>
      <c r="W38" s="100">
        <f t="shared" si="3"/>
        <v>-12077420</v>
      </c>
      <c r="X38" s="100">
        <f t="shared" si="3"/>
        <v>6456220</v>
      </c>
      <c r="Y38" s="100">
        <f t="shared" si="3"/>
        <v>-18533640</v>
      </c>
      <c r="Z38" s="137">
        <f>+IF(X38&lt;&gt;0,+(Y38/X38)*100,0)</f>
        <v>-287.0664258652896</v>
      </c>
      <c r="AA38" s="102">
        <f>+AA17+AA27+AA36</f>
        <v>6456220</v>
      </c>
    </row>
    <row r="39" spans="1:27" ht="12.75">
      <c r="A39" s="249" t="s">
        <v>200</v>
      </c>
      <c r="B39" s="182"/>
      <c r="C39" s="153">
        <v>1947421</v>
      </c>
      <c r="D39" s="153"/>
      <c r="E39" s="99">
        <v>3500000</v>
      </c>
      <c r="F39" s="100">
        <v>3500000</v>
      </c>
      <c r="G39" s="100"/>
      <c r="H39" s="100">
        <v>52837642</v>
      </c>
      <c r="I39" s="100">
        <v>37189009</v>
      </c>
      <c r="J39" s="100"/>
      <c r="K39" s="100">
        <v>42346774</v>
      </c>
      <c r="L39" s="100">
        <v>27966497</v>
      </c>
      <c r="M39" s="100">
        <v>-12848007</v>
      </c>
      <c r="N39" s="100">
        <v>42346774</v>
      </c>
      <c r="O39" s="100">
        <v>30126579</v>
      </c>
      <c r="P39" s="100">
        <v>32834907</v>
      </c>
      <c r="Q39" s="100">
        <v>8202419</v>
      </c>
      <c r="R39" s="100">
        <v>30126579</v>
      </c>
      <c r="S39" s="100">
        <v>5098864</v>
      </c>
      <c r="T39" s="100">
        <v>2316192</v>
      </c>
      <c r="U39" s="100">
        <v>-9294748</v>
      </c>
      <c r="V39" s="100">
        <v>5098864</v>
      </c>
      <c r="W39" s="100"/>
      <c r="X39" s="100">
        <v>3500000</v>
      </c>
      <c r="Y39" s="100">
        <v>-3500000</v>
      </c>
      <c r="Z39" s="137">
        <v>-100</v>
      </c>
      <c r="AA39" s="102">
        <v>3500000</v>
      </c>
    </row>
    <row r="40" spans="1:27" ht="12.75">
      <c r="A40" s="269" t="s">
        <v>201</v>
      </c>
      <c r="B40" s="256"/>
      <c r="C40" s="257">
        <v>865272</v>
      </c>
      <c r="D40" s="257"/>
      <c r="E40" s="258">
        <v>9956221</v>
      </c>
      <c r="F40" s="259">
        <v>9956221</v>
      </c>
      <c r="G40" s="259">
        <v>52837642</v>
      </c>
      <c r="H40" s="259">
        <v>37189009</v>
      </c>
      <c r="I40" s="259">
        <v>42346774</v>
      </c>
      <c r="J40" s="259">
        <v>42346774</v>
      </c>
      <c r="K40" s="259">
        <v>27966497</v>
      </c>
      <c r="L40" s="259">
        <v>-12848007</v>
      </c>
      <c r="M40" s="259">
        <v>30126579</v>
      </c>
      <c r="N40" s="259">
        <v>30126579</v>
      </c>
      <c r="O40" s="259">
        <v>32834907</v>
      </c>
      <c r="P40" s="259">
        <v>8202419</v>
      </c>
      <c r="Q40" s="259">
        <v>5098864</v>
      </c>
      <c r="R40" s="259">
        <v>32834907</v>
      </c>
      <c r="S40" s="259">
        <v>2316192</v>
      </c>
      <c r="T40" s="259">
        <v>-9294748</v>
      </c>
      <c r="U40" s="259">
        <v>-12077420</v>
      </c>
      <c r="V40" s="259">
        <v>-12077420</v>
      </c>
      <c r="W40" s="259">
        <v>-12077420</v>
      </c>
      <c r="X40" s="259">
        <v>9956221</v>
      </c>
      <c r="Y40" s="259">
        <v>-22033641</v>
      </c>
      <c r="Z40" s="260">
        <v>-221.31</v>
      </c>
      <c r="AA40" s="261">
        <v>9956221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21795193</v>
      </c>
      <c r="D5" s="200">
        <f t="shared" si="0"/>
        <v>0</v>
      </c>
      <c r="E5" s="106">
        <f t="shared" si="0"/>
        <v>48335000</v>
      </c>
      <c r="F5" s="106">
        <f t="shared" si="0"/>
        <v>158957000</v>
      </c>
      <c r="G5" s="106">
        <f t="shared" si="0"/>
        <v>8895387</v>
      </c>
      <c r="H5" s="106">
        <f t="shared" si="0"/>
        <v>5082552</v>
      </c>
      <c r="I5" s="106">
        <f t="shared" si="0"/>
        <v>0</v>
      </c>
      <c r="J5" s="106">
        <f t="shared" si="0"/>
        <v>13977939</v>
      </c>
      <c r="K5" s="106">
        <f t="shared" si="0"/>
        <v>8895387</v>
      </c>
      <c r="L5" s="106">
        <f t="shared" si="0"/>
        <v>8895387</v>
      </c>
      <c r="M5" s="106">
        <f t="shared" si="0"/>
        <v>8895387</v>
      </c>
      <c r="N5" s="106">
        <f t="shared" si="0"/>
        <v>26686161</v>
      </c>
      <c r="O5" s="106">
        <f t="shared" si="0"/>
        <v>0</v>
      </c>
      <c r="P5" s="106">
        <f t="shared" si="0"/>
        <v>2249867</v>
      </c>
      <c r="Q5" s="106">
        <f t="shared" si="0"/>
        <v>6000000</v>
      </c>
      <c r="R5" s="106">
        <f t="shared" si="0"/>
        <v>8249867</v>
      </c>
      <c r="S5" s="106">
        <f t="shared" si="0"/>
        <v>2249867</v>
      </c>
      <c r="T5" s="106">
        <f t="shared" si="0"/>
        <v>2249867</v>
      </c>
      <c r="U5" s="106">
        <f t="shared" si="0"/>
        <v>2249867</v>
      </c>
      <c r="V5" s="106">
        <f t="shared" si="0"/>
        <v>6749601</v>
      </c>
      <c r="W5" s="106">
        <f t="shared" si="0"/>
        <v>55663568</v>
      </c>
      <c r="X5" s="106">
        <f t="shared" si="0"/>
        <v>158957000</v>
      </c>
      <c r="Y5" s="106">
        <f t="shared" si="0"/>
        <v>-103293432</v>
      </c>
      <c r="Z5" s="201">
        <f>+IF(X5&lt;&gt;0,+(Y5/X5)*100,0)</f>
        <v>-64.98199638896054</v>
      </c>
      <c r="AA5" s="199">
        <f>SUM(AA11:AA18)</f>
        <v>158957000</v>
      </c>
    </row>
    <row r="6" spans="1:27" ht="12.75">
      <c r="A6" s="291" t="s">
        <v>206</v>
      </c>
      <c r="B6" s="142"/>
      <c r="C6" s="62"/>
      <c r="D6" s="156"/>
      <c r="E6" s="60">
        <v>25224744</v>
      </c>
      <c r="F6" s="60">
        <v>142193026</v>
      </c>
      <c r="G6" s="60">
        <v>1995459</v>
      </c>
      <c r="H6" s="60">
        <v>3335909</v>
      </c>
      <c r="I6" s="60"/>
      <c r="J6" s="60">
        <v>5331368</v>
      </c>
      <c r="K6" s="60">
        <v>1995459</v>
      </c>
      <c r="L6" s="60">
        <v>1995459</v>
      </c>
      <c r="M6" s="60">
        <v>1995459</v>
      </c>
      <c r="N6" s="60">
        <v>5986377</v>
      </c>
      <c r="O6" s="60"/>
      <c r="P6" s="60">
        <v>1637202</v>
      </c>
      <c r="Q6" s="60">
        <v>6000000</v>
      </c>
      <c r="R6" s="60">
        <v>7637202</v>
      </c>
      <c r="S6" s="60">
        <v>1637202</v>
      </c>
      <c r="T6" s="60">
        <v>1637202</v>
      </c>
      <c r="U6" s="60">
        <v>1637202</v>
      </c>
      <c r="V6" s="60">
        <v>4911606</v>
      </c>
      <c r="W6" s="60">
        <v>23866553</v>
      </c>
      <c r="X6" s="60">
        <v>142193026</v>
      </c>
      <c r="Y6" s="60">
        <v>-118326473</v>
      </c>
      <c r="Z6" s="140">
        <v>-83.22</v>
      </c>
      <c r="AA6" s="155">
        <v>142193026</v>
      </c>
    </row>
    <row r="7" spans="1:27" ht="12.75">
      <c r="A7" s="291" t="s">
        <v>207</v>
      </c>
      <c r="B7" s="142"/>
      <c r="C7" s="62"/>
      <c r="D7" s="156"/>
      <c r="E7" s="60">
        <v>18000000</v>
      </c>
      <c r="F7" s="60">
        <v>212000</v>
      </c>
      <c r="G7" s="60">
        <v>5257938</v>
      </c>
      <c r="H7" s="60"/>
      <c r="I7" s="60"/>
      <c r="J7" s="60">
        <v>5257938</v>
      </c>
      <c r="K7" s="60">
        <v>5257938</v>
      </c>
      <c r="L7" s="60">
        <v>5257938</v>
      </c>
      <c r="M7" s="60">
        <v>5257938</v>
      </c>
      <c r="N7" s="60">
        <v>15773814</v>
      </c>
      <c r="O7" s="60"/>
      <c r="P7" s="60"/>
      <c r="Q7" s="60"/>
      <c r="R7" s="60"/>
      <c r="S7" s="60"/>
      <c r="T7" s="60"/>
      <c r="U7" s="60"/>
      <c r="V7" s="60"/>
      <c r="W7" s="60">
        <v>21031752</v>
      </c>
      <c r="X7" s="60">
        <v>212000</v>
      </c>
      <c r="Y7" s="60">
        <v>20819752</v>
      </c>
      <c r="Z7" s="140">
        <v>9820.64</v>
      </c>
      <c r="AA7" s="155">
        <v>212000</v>
      </c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>
        <v>225282</v>
      </c>
      <c r="F10" s="60">
        <v>464000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464000</v>
      </c>
      <c r="Y10" s="60">
        <v>-464000</v>
      </c>
      <c r="Z10" s="140">
        <v>-100</v>
      </c>
      <c r="AA10" s="155">
        <v>464000</v>
      </c>
    </row>
    <row r="11" spans="1:27" ht="12.75">
      <c r="A11" s="292" t="s">
        <v>211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43450026</v>
      </c>
      <c r="F11" s="295">
        <f t="shared" si="1"/>
        <v>142869026</v>
      </c>
      <c r="G11" s="295">
        <f t="shared" si="1"/>
        <v>7253397</v>
      </c>
      <c r="H11" s="295">
        <f t="shared" si="1"/>
        <v>3335909</v>
      </c>
      <c r="I11" s="295">
        <f t="shared" si="1"/>
        <v>0</v>
      </c>
      <c r="J11" s="295">
        <f t="shared" si="1"/>
        <v>10589306</v>
      </c>
      <c r="K11" s="295">
        <f t="shared" si="1"/>
        <v>7253397</v>
      </c>
      <c r="L11" s="295">
        <f t="shared" si="1"/>
        <v>7253397</v>
      </c>
      <c r="M11" s="295">
        <f t="shared" si="1"/>
        <v>7253397</v>
      </c>
      <c r="N11" s="295">
        <f t="shared" si="1"/>
        <v>21760191</v>
      </c>
      <c r="O11" s="295">
        <f t="shared" si="1"/>
        <v>0</v>
      </c>
      <c r="P11" s="295">
        <f t="shared" si="1"/>
        <v>1637202</v>
      </c>
      <c r="Q11" s="295">
        <f t="shared" si="1"/>
        <v>6000000</v>
      </c>
      <c r="R11" s="295">
        <f t="shared" si="1"/>
        <v>7637202</v>
      </c>
      <c r="S11" s="295">
        <f t="shared" si="1"/>
        <v>1637202</v>
      </c>
      <c r="T11" s="295">
        <f t="shared" si="1"/>
        <v>1637202</v>
      </c>
      <c r="U11" s="295">
        <f t="shared" si="1"/>
        <v>1637202</v>
      </c>
      <c r="V11" s="295">
        <f t="shared" si="1"/>
        <v>4911606</v>
      </c>
      <c r="W11" s="295">
        <f t="shared" si="1"/>
        <v>44898305</v>
      </c>
      <c r="X11" s="295">
        <f t="shared" si="1"/>
        <v>142869026</v>
      </c>
      <c r="Y11" s="295">
        <f t="shared" si="1"/>
        <v>-97970721</v>
      </c>
      <c r="Z11" s="296">
        <f>+IF(X11&lt;&gt;0,+(Y11/X11)*100,0)</f>
        <v>-68.57380059411898</v>
      </c>
      <c r="AA11" s="297">
        <f>SUM(AA6:AA10)</f>
        <v>142869026</v>
      </c>
    </row>
    <row r="12" spans="1:27" ht="12.75">
      <c r="A12" s="298" t="s">
        <v>212</v>
      </c>
      <c r="B12" s="136"/>
      <c r="C12" s="62">
        <v>20696120</v>
      </c>
      <c r="D12" s="156"/>
      <c r="E12" s="60">
        <v>4884974</v>
      </c>
      <c r="F12" s="60">
        <v>16087974</v>
      </c>
      <c r="G12" s="60">
        <v>1641990</v>
      </c>
      <c r="H12" s="60">
        <v>1746643</v>
      </c>
      <c r="I12" s="60"/>
      <c r="J12" s="60">
        <v>3388633</v>
      </c>
      <c r="K12" s="60">
        <v>1641990</v>
      </c>
      <c r="L12" s="60">
        <v>1641990</v>
      </c>
      <c r="M12" s="60">
        <v>1641990</v>
      </c>
      <c r="N12" s="60">
        <v>4925970</v>
      </c>
      <c r="O12" s="60"/>
      <c r="P12" s="60">
        <v>612665</v>
      </c>
      <c r="Q12" s="60"/>
      <c r="R12" s="60">
        <v>612665</v>
      </c>
      <c r="S12" s="60">
        <v>612665</v>
      </c>
      <c r="T12" s="60">
        <v>612665</v>
      </c>
      <c r="U12" s="60">
        <v>612665</v>
      </c>
      <c r="V12" s="60">
        <v>1837995</v>
      </c>
      <c r="W12" s="60">
        <v>10765263</v>
      </c>
      <c r="X12" s="60">
        <v>16087974</v>
      </c>
      <c r="Y12" s="60">
        <v>-5322711</v>
      </c>
      <c r="Z12" s="140">
        <v>-33.09</v>
      </c>
      <c r="AA12" s="155">
        <v>16087974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1099073</v>
      </c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6803086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>
        <v>6803086</v>
      </c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6803086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6803086</v>
      </c>
      <c r="D36" s="156">
        <f t="shared" si="4"/>
        <v>0</v>
      </c>
      <c r="E36" s="60">
        <f t="shared" si="4"/>
        <v>25224744</v>
      </c>
      <c r="F36" s="60">
        <f t="shared" si="4"/>
        <v>142193026</v>
      </c>
      <c r="G36" s="60">
        <f t="shared" si="4"/>
        <v>1995459</v>
      </c>
      <c r="H36" s="60">
        <f t="shared" si="4"/>
        <v>3335909</v>
      </c>
      <c r="I36" s="60">
        <f t="shared" si="4"/>
        <v>0</v>
      </c>
      <c r="J36" s="60">
        <f t="shared" si="4"/>
        <v>5331368</v>
      </c>
      <c r="K36" s="60">
        <f t="shared" si="4"/>
        <v>1995459</v>
      </c>
      <c r="L36" s="60">
        <f t="shared" si="4"/>
        <v>1995459</v>
      </c>
      <c r="M36" s="60">
        <f t="shared" si="4"/>
        <v>1995459</v>
      </c>
      <c r="N36" s="60">
        <f t="shared" si="4"/>
        <v>5986377</v>
      </c>
      <c r="O36" s="60">
        <f t="shared" si="4"/>
        <v>0</v>
      </c>
      <c r="P36" s="60">
        <f t="shared" si="4"/>
        <v>1637202</v>
      </c>
      <c r="Q36" s="60">
        <f t="shared" si="4"/>
        <v>6000000</v>
      </c>
      <c r="R36" s="60">
        <f t="shared" si="4"/>
        <v>7637202</v>
      </c>
      <c r="S36" s="60">
        <f t="shared" si="4"/>
        <v>1637202</v>
      </c>
      <c r="T36" s="60">
        <f t="shared" si="4"/>
        <v>1637202</v>
      </c>
      <c r="U36" s="60">
        <f t="shared" si="4"/>
        <v>1637202</v>
      </c>
      <c r="V36" s="60">
        <f t="shared" si="4"/>
        <v>4911606</v>
      </c>
      <c r="W36" s="60">
        <f t="shared" si="4"/>
        <v>23866553</v>
      </c>
      <c r="X36" s="60">
        <f t="shared" si="4"/>
        <v>142193026</v>
      </c>
      <c r="Y36" s="60">
        <f t="shared" si="4"/>
        <v>-118326473</v>
      </c>
      <c r="Z36" s="140">
        <f aca="true" t="shared" si="5" ref="Z36:Z49">+IF(X36&lt;&gt;0,+(Y36/X36)*100,0)</f>
        <v>-83.21538427630058</v>
      </c>
      <c r="AA36" s="155">
        <f>AA6+AA21</f>
        <v>142193026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18000000</v>
      </c>
      <c r="F37" s="60">
        <f t="shared" si="4"/>
        <v>212000</v>
      </c>
      <c r="G37" s="60">
        <f t="shared" si="4"/>
        <v>5257938</v>
      </c>
      <c r="H37" s="60">
        <f t="shared" si="4"/>
        <v>0</v>
      </c>
      <c r="I37" s="60">
        <f t="shared" si="4"/>
        <v>0</v>
      </c>
      <c r="J37" s="60">
        <f t="shared" si="4"/>
        <v>5257938</v>
      </c>
      <c r="K37" s="60">
        <f t="shared" si="4"/>
        <v>5257938</v>
      </c>
      <c r="L37" s="60">
        <f t="shared" si="4"/>
        <v>5257938</v>
      </c>
      <c r="M37" s="60">
        <f t="shared" si="4"/>
        <v>5257938</v>
      </c>
      <c r="N37" s="60">
        <f t="shared" si="4"/>
        <v>15773814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21031752</v>
      </c>
      <c r="X37" s="60">
        <f t="shared" si="4"/>
        <v>212000</v>
      </c>
      <c r="Y37" s="60">
        <f t="shared" si="4"/>
        <v>20819752</v>
      </c>
      <c r="Z37" s="140">
        <f t="shared" si="5"/>
        <v>9820.637735849057</v>
      </c>
      <c r="AA37" s="155">
        <f>AA7+AA22</f>
        <v>212000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225282</v>
      </c>
      <c r="F40" s="60">
        <f t="shared" si="4"/>
        <v>464000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464000</v>
      </c>
      <c r="Y40" s="60">
        <f t="shared" si="4"/>
        <v>-464000</v>
      </c>
      <c r="Z40" s="140">
        <f t="shared" si="5"/>
        <v>-100</v>
      </c>
      <c r="AA40" s="155">
        <f>AA10+AA25</f>
        <v>464000</v>
      </c>
    </row>
    <row r="41" spans="1:27" ht="12.75">
      <c r="A41" s="292" t="s">
        <v>211</v>
      </c>
      <c r="B41" s="142"/>
      <c r="C41" s="293">
        <f aca="true" t="shared" si="6" ref="C41:Y41">SUM(C36:C40)</f>
        <v>6803086</v>
      </c>
      <c r="D41" s="294">
        <f t="shared" si="6"/>
        <v>0</v>
      </c>
      <c r="E41" s="295">
        <f t="shared" si="6"/>
        <v>43450026</v>
      </c>
      <c r="F41" s="295">
        <f t="shared" si="6"/>
        <v>142869026</v>
      </c>
      <c r="G41" s="295">
        <f t="shared" si="6"/>
        <v>7253397</v>
      </c>
      <c r="H41" s="295">
        <f t="shared" si="6"/>
        <v>3335909</v>
      </c>
      <c r="I41" s="295">
        <f t="shared" si="6"/>
        <v>0</v>
      </c>
      <c r="J41" s="295">
        <f t="shared" si="6"/>
        <v>10589306</v>
      </c>
      <c r="K41" s="295">
        <f t="shared" si="6"/>
        <v>7253397</v>
      </c>
      <c r="L41" s="295">
        <f t="shared" si="6"/>
        <v>7253397</v>
      </c>
      <c r="M41" s="295">
        <f t="shared" si="6"/>
        <v>7253397</v>
      </c>
      <c r="N41" s="295">
        <f t="shared" si="6"/>
        <v>21760191</v>
      </c>
      <c r="O41" s="295">
        <f t="shared" si="6"/>
        <v>0</v>
      </c>
      <c r="P41" s="295">
        <f t="shared" si="6"/>
        <v>1637202</v>
      </c>
      <c r="Q41" s="295">
        <f t="shared" si="6"/>
        <v>6000000</v>
      </c>
      <c r="R41" s="295">
        <f t="shared" si="6"/>
        <v>7637202</v>
      </c>
      <c r="S41" s="295">
        <f t="shared" si="6"/>
        <v>1637202</v>
      </c>
      <c r="T41" s="295">
        <f t="shared" si="6"/>
        <v>1637202</v>
      </c>
      <c r="U41" s="295">
        <f t="shared" si="6"/>
        <v>1637202</v>
      </c>
      <c r="V41" s="295">
        <f t="shared" si="6"/>
        <v>4911606</v>
      </c>
      <c r="W41" s="295">
        <f t="shared" si="6"/>
        <v>44898305</v>
      </c>
      <c r="X41" s="295">
        <f t="shared" si="6"/>
        <v>142869026</v>
      </c>
      <c r="Y41" s="295">
        <f t="shared" si="6"/>
        <v>-97970721</v>
      </c>
      <c r="Z41" s="296">
        <f t="shared" si="5"/>
        <v>-68.57380059411898</v>
      </c>
      <c r="AA41" s="297">
        <f>SUM(AA36:AA40)</f>
        <v>142869026</v>
      </c>
    </row>
    <row r="42" spans="1:27" ht="12.75">
      <c r="A42" s="298" t="s">
        <v>212</v>
      </c>
      <c r="B42" s="136"/>
      <c r="C42" s="95">
        <f aca="true" t="shared" si="7" ref="C42:Y48">C12+C27</f>
        <v>20696120</v>
      </c>
      <c r="D42" s="129">
        <f t="shared" si="7"/>
        <v>0</v>
      </c>
      <c r="E42" s="54">
        <f t="shared" si="7"/>
        <v>4884974</v>
      </c>
      <c r="F42" s="54">
        <f t="shared" si="7"/>
        <v>16087974</v>
      </c>
      <c r="G42" s="54">
        <f t="shared" si="7"/>
        <v>1641990</v>
      </c>
      <c r="H42" s="54">
        <f t="shared" si="7"/>
        <v>1746643</v>
      </c>
      <c r="I42" s="54">
        <f t="shared" si="7"/>
        <v>0</v>
      </c>
      <c r="J42" s="54">
        <f t="shared" si="7"/>
        <v>3388633</v>
      </c>
      <c r="K42" s="54">
        <f t="shared" si="7"/>
        <v>1641990</v>
      </c>
      <c r="L42" s="54">
        <f t="shared" si="7"/>
        <v>1641990</v>
      </c>
      <c r="M42" s="54">
        <f t="shared" si="7"/>
        <v>1641990</v>
      </c>
      <c r="N42" s="54">
        <f t="shared" si="7"/>
        <v>4925970</v>
      </c>
      <c r="O42" s="54">
        <f t="shared" si="7"/>
        <v>0</v>
      </c>
      <c r="P42" s="54">
        <f t="shared" si="7"/>
        <v>612665</v>
      </c>
      <c r="Q42" s="54">
        <f t="shared" si="7"/>
        <v>0</v>
      </c>
      <c r="R42" s="54">
        <f t="shared" si="7"/>
        <v>612665</v>
      </c>
      <c r="S42" s="54">
        <f t="shared" si="7"/>
        <v>612665</v>
      </c>
      <c r="T42" s="54">
        <f t="shared" si="7"/>
        <v>612665</v>
      </c>
      <c r="U42" s="54">
        <f t="shared" si="7"/>
        <v>612665</v>
      </c>
      <c r="V42" s="54">
        <f t="shared" si="7"/>
        <v>1837995</v>
      </c>
      <c r="W42" s="54">
        <f t="shared" si="7"/>
        <v>10765263</v>
      </c>
      <c r="X42" s="54">
        <f t="shared" si="7"/>
        <v>16087974</v>
      </c>
      <c r="Y42" s="54">
        <f t="shared" si="7"/>
        <v>-5322711</v>
      </c>
      <c r="Z42" s="184">
        <f t="shared" si="5"/>
        <v>-33.08502984900398</v>
      </c>
      <c r="AA42" s="130">
        <f aca="true" t="shared" si="8" ref="AA42:AA48">AA12+AA27</f>
        <v>16087974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1099073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28598279</v>
      </c>
      <c r="D49" s="218">
        <f t="shared" si="9"/>
        <v>0</v>
      </c>
      <c r="E49" s="220">
        <f t="shared" si="9"/>
        <v>48335000</v>
      </c>
      <c r="F49" s="220">
        <f t="shared" si="9"/>
        <v>158957000</v>
      </c>
      <c r="G49" s="220">
        <f t="shared" si="9"/>
        <v>8895387</v>
      </c>
      <c r="H49" s="220">
        <f t="shared" si="9"/>
        <v>5082552</v>
      </c>
      <c r="I49" s="220">
        <f t="shared" si="9"/>
        <v>0</v>
      </c>
      <c r="J49" s="220">
        <f t="shared" si="9"/>
        <v>13977939</v>
      </c>
      <c r="K49" s="220">
        <f t="shared" si="9"/>
        <v>8895387</v>
      </c>
      <c r="L49" s="220">
        <f t="shared" si="9"/>
        <v>8895387</v>
      </c>
      <c r="M49" s="220">
        <f t="shared" si="9"/>
        <v>8895387</v>
      </c>
      <c r="N49" s="220">
        <f t="shared" si="9"/>
        <v>26686161</v>
      </c>
      <c r="O49" s="220">
        <f t="shared" si="9"/>
        <v>0</v>
      </c>
      <c r="P49" s="220">
        <f t="shared" si="9"/>
        <v>2249867</v>
      </c>
      <c r="Q49" s="220">
        <f t="shared" si="9"/>
        <v>6000000</v>
      </c>
      <c r="R49" s="220">
        <f t="shared" si="9"/>
        <v>8249867</v>
      </c>
      <c r="S49" s="220">
        <f t="shared" si="9"/>
        <v>2249867</v>
      </c>
      <c r="T49" s="220">
        <f t="shared" si="9"/>
        <v>2249867</v>
      </c>
      <c r="U49" s="220">
        <f t="shared" si="9"/>
        <v>2249867</v>
      </c>
      <c r="V49" s="220">
        <f t="shared" si="9"/>
        <v>6749601</v>
      </c>
      <c r="W49" s="220">
        <f t="shared" si="9"/>
        <v>55663568</v>
      </c>
      <c r="X49" s="220">
        <f t="shared" si="9"/>
        <v>158957000</v>
      </c>
      <c r="Y49" s="220">
        <f t="shared" si="9"/>
        <v>-103293432</v>
      </c>
      <c r="Z49" s="221">
        <f t="shared" si="5"/>
        <v>-64.98199638896054</v>
      </c>
      <c r="AA49" s="222">
        <f>SUM(AA41:AA48)</f>
        <v>158957000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9303493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206</v>
      </c>
      <c r="B52" s="142"/>
      <c r="C52" s="62"/>
      <c r="D52" s="156"/>
      <c r="E52" s="60">
        <v>9303493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9303493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359000</v>
      </c>
      <c r="F65" s="60"/>
      <c r="G65" s="60">
        <v>310495</v>
      </c>
      <c r="H65" s="60">
        <v>310495</v>
      </c>
      <c r="I65" s="60">
        <v>310495</v>
      </c>
      <c r="J65" s="60">
        <v>931485</v>
      </c>
      <c r="K65" s="60">
        <v>310495</v>
      </c>
      <c r="L65" s="60">
        <v>310495</v>
      </c>
      <c r="M65" s="60">
        <v>310495</v>
      </c>
      <c r="N65" s="60">
        <v>931485</v>
      </c>
      <c r="O65" s="60">
        <v>81730179</v>
      </c>
      <c r="P65" s="60">
        <v>198518</v>
      </c>
      <c r="Q65" s="60">
        <v>198518</v>
      </c>
      <c r="R65" s="60">
        <v>82127215</v>
      </c>
      <c r="S65" s="60">
        <v>198518</v>
      </c>
      <c r="T65" s="60">
        <v>198518</v>
      </c>
      <c r="U65" s="60">
        <v>198518</v>
      </c>
      <c r="V65" s="60">
        <v>595554</v>
      </c>
      <c r="W65" s="60">
        <v>84585739</v>
      </c>
      <c r="X65" s="60"/>
      <c r="Y65" s="60">
        <v>84585739</v>
      </c>
      <c r="Z65" s="140"/>
      <c r="AA65" s="155"/>
    </row>
    <row r="66" spans="1:27" ht="12.75">
      <c r="A66" s="311" t="s">
        <v>225</v>
      </c>
      <c r="B66" s="316"/>
      <c r="C66" s="273"/>
      <c r="D66" s="274"/>
      <c r="E66" s="275">
        <v>4598763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>
        <v>2232797</v>
      </c>
      <c r="P66" s="275">
        <v>338058</v>
      </c>
      <c r="Q66" s="275">
        <v>338058</v>
      </c>
      <c r="R66" s="275">
        <v>2908913</v>
      </c>
      <c r="S66" s="275">
        <v>338058</v>
      </c>
      <c r="T66" s="275">
        <v>338058</v>
      </c>
      <c r="U66" s="275">
        <v>338058</v>
      </c>
      <c r="V66" s="275">
        <v>1014174</v>
      </c>
      <c r="W66" s="275">
        <v>3923087</v>
      </c>
      <c r="X66" s="275"/>
      <c r="Y66" s="275">
        <v>3923087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>
        <v>2698730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1647000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>
        <v>758497</v>
      </c>
      <c r="Q68" s="60">
        <v>758497</v>
      </c>
      <c r="R68" s="60">
        <v>1516994</v>
      </c>
      <c r="S68" s="60">
        <v>758497</v>
      </c>
      <c r="T68" s="60">
        <v>758497</v>
      </c>
      <c r="U68" s="60">
        <v>758497</v>
      </c>
      <c r="V68" s="60">
        <v>2275491</v>
      </c>
      <c r="W68" s="60">
        <v>3792485</v>
      </c>
      <c r="X68" s="60"/>
      <c r="Y68" s="60">
        <v>3792485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9303493</v>
      </c>
      <c r="F69" s="220">
        <f t="shared" si="12"/>
        <v>0</v>
      </c>
      <c r="G69" s="220">
        <f t="shared" si="12"/>
        <v>310495</v>
      </c>
      <c r="H69" s="220">
        <f t="shared" si="12"/>
        <v>310495</v>
      </c>
      <c r="I69" s="220">
        <f t="shared" si="12"/>
        <v>310495</v>
      </c>
      <c r="J69" s="220">
        <f t="shared" si="12"/>
        <v>931485</v>
      </c>
      <c r="K69" s="220">
        <f t="shared" si="12"/>
        <v>310495</v>
      </c>
      <c r="L69" s="220">
        <f t="shared" si="12"/>
        <v>310495</v>
      </c>
      <c r="M69" s="220">
        <f t="shared" si="12"/>
        <v>310495</v>
      </c>
      <c r="N69" s="220">
        <f t="shared" si="12"/>
        <v>931485</v>
      </c>
      <c r="O69" s="220">
        <f t="shared" si="12"/>
        <v>83962976</v>
      </c>
      <c r="P69" s="220">
        <f t="shared" si="12"/>
        <v>1295073</v>
      </c>
      <c r="Q69" s="220">
        <f t="shared" si="12"/>
        <v>1295073</v>
      </c>
      <c r="R69" s="220">
        <f t="shared" si="12"/>
        <v>86553122</v>
      </c>
      <c r="S69" s="220">
        <f t="shared" si="12"/>
        <v>1295073</v>
      </c>
      <c r="T69" s="220">
        <f t="shared" si="12"/>
        <v>1295073</v>
      </c>
      <c r="U69" s="220">
        <f t="shared" si="12"/>
        <v>1295073</v>
      </c>
      <c r="V69" s="220">
        <f t="shared" si="12"/>
        <v>3885219</v>
      </c>
      <c r="W69" s="220">
        <f t="shared" si="12"/>
        <v>92301311</v>
      </c>
      <c r="X69" s="220">
        <f t="shared" si="12"/>
        <v>0</v>
      </c>
      <c r="Y69" s="220">
        <f t="shared" si="12"/>
        <v>92301311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43450026</v>
      </c>
      <c r="F5" s="358">
        <f t="shared" si="0"/>
        <v>142869026</v>
      </c>
      <c r="G5" s="358">
        <f t="shared" si="0"/>
        <v>7253397</v>
      </c>
      <c r="H5" s="356">
        <f t="shared" si="0"/>
        <v>3335909</v>
      </c>
      <c r="I5" s="356">
        <f t="shared" si="0"/>
        <v>0</v>
      </c>
      <c r="J5" s="358">
        <f t="shared" si="0"/>
        <v>10589306</v>
      </c>
      <c r="K5" s="358">
        <f t="shared" si="0"/>
        <v>7253397</v>
      </c>
      <c r="L5" s="356">
        <f t="shared" si="0"/>
        <v>7253397</v>
      </c>
      <c r="M5" s="356">
        <f t="shared" si="0"/>
        <v>7253397</v>
      </c>
      <c r="N5" s="358">
        <f t="shared" si="0"/>
        <v>21760191</v>
      </c>
      <c r="O5" s="358">
        <f t="shared" si="0"/>
        <v>0</v>
      </c>
      <c r="P5" s="356">
        <f t="shared" si="0"/>
        <v>1637202</v>
      </c>
      <c r="Q5" s="356">
        <f t="shared" si="0"/>
        <v>6000000</v>
      </c>
      <c r="R5" s="358">
        <f t="shared" si="0"/>
        <v>7637202</v>
      </c>
      <c r="S5" s="358">
        <f t="shared" si="0"/>
        <v>1637202</v>
      </c>
      <c r="T5" s="356">
        <f t="shared" si="0"/>
        <v>1637202</v>
      </c>
      <c r="U5" s="356">
        <f t="shared" si="0"/>
        <v>1637202</v>
      </c>
      <c r="V5" s="358">
        <f t="shared" si="0"/>
        <v>4911606</v>
      </c>
      <c r="W5" s="358">
        <f t="shared" si="0"/>
        <v>44898305</v>
      </c>
      <c r="X5" s="356">
        <f t="shared" si="0"/>
        <v>142869026</v>
      </c>
      <c r="Y5" s="358">
        <f t="shared" si="0"/>
        <v>-97970721</v>
      </c>
      <c r="Z5" s="359">
        <f>+IF(X5&lt;&gt;0,+(Y5/X5)*100,0)</f>
        <v>-68.57380059411898</v>
      </c>
      <c r="AA5" s="360">
        <f>+AA6+AA8+AA11+AA13+AA15</f>
        <v>142869026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25224744</v>
      </c>
      <c r="F6" s="59">
        <f t="shared" si="1"/>
        <v>142193026</v>
      </c>
      <c r="G6" s="59">
        <f t="shared" si="1"/>
        <v>1995459</v>
      </c>
      <c r="H6" s="60">
        <f t="shared" si="1"/>
        <v>3335909</v>
      </c>
      <c r="I6" s="60">
        <f t="shared" si="1"/>
        <v>0</v>
      </c>
      <c r="J6" s="59">
        <f t="shared" si="1"/>
        <v>5331368</v>
      </c>
      <c r="K6" s="59">
        <f t="shared" si="1"/>
        <v>1995459</v>
      </c>
      <c r="L6" s="60">
        <f t="shared" si="1"/>
        <v>1995459</v>
      </c>
      <c r="M6" s="60">
        <f t="shared" si="1"/>
        <v>1995459</v>
      </c>
      <c r="N6" s="59">
        <f t="shared" si="1"/>
        <v>5986377</v>
      </c>
      <c r="O6" s="59">
        <f t="shared" si="1"/>
        <v>0</v>
      </c>
      <c r="P6" s="60">
        <f t="shared" si="1"/>
        <v>1637202</v>
      </c>
      <c r="Q6" s="60">
        <f t="shared" si="1"/>
        <v>6000000</v>
      </c>
      <c r="R6" s="59">
        <f t="shared" si="1"/>
        <v>7637202</v>
      </c>
      <c r="S6" s="59">
        <f t="shared" si="1"/>
        <v>1637202</v>
      </c>
      <c r="T6" s="60">
        <f t="shared" si="1"/>
        <v>1637202</v>
      </c>
      <c r="U6" s="60">
        <f t="shared" si="1"/>
        <v>1637202</v>
      </c>
      <c r="V6" s="59">
        <f t="shared" si="1"/>
        <v>4911606</v>
      </c>
      <c r="W6" s="59">
        <f t="shared" si="1"/>
        <v>23866553</v>
      </c>
      <c r="X6" s="60">
        <f t="shared" si="1"/>
        <v>142193026</v>
      </c>
      <c r="Y6" s="59">
        <f t="shared" si="1"/>
        <v>-118326473</v>
      </c>
      <c r="Z6" s="61">
        <f>+IF(X6&lt;&gt;0,+(Y6/X6)*100,0)</f>
        <v>-83.21538427630058</v>
      </c>
      <c r="AA6" s="62">
        <f t="shared" si="1"/>
        <v>142193026</v>
      </c>
    </row>
    <row r="7" spans="1:27" ht="12.75">
      <c r="A7" s="291" t="s">
        <v>230</v>
      </c>
      <c r="B7" s="142"/>
      <c r="C7" s="60"/>
      <c r="D7" s="340"/>
      <c r="E7" s="60">
        <v>25224744</v>
      </c>
      <c r="F7" s="59">
        <v>142193026</v>
      </c>
      <c r="G7" s="59">
        <v>1995459</v>
      </c>
      <c r="H7" s="60">
        <v>3335909</v>
      </c>
      <c r="I7" s="60"/>
      <c r="J7" s="59">
        <v>5331368</v>
      </c>
      <c r="K7" s="59">
        <v>1995459</v>
      </c>
      <c r="L7" s="60">
        <v>1995459</v>
      </c>
      <c r="M7" s="60">
        <v>1995459</v>
      </c>
      <c r="N7" s="59">
        <v>5986377</v>
      </c>
      <c r="O7" s="59"/>
      <c r="P7" s="60">
        <v>1637202</v>
      </c>
      <c r="Q7" s="60">
        <v>6000000</v>
      </c>
      <c r="R7" s="59">
        <v>7637202</v>
      </c>
      <c r="S7" s="59">
        <v>1637202</v>
      </c>
      <c r="T7" s="60">
        <v>1637202</v>
      </c>
      <c r="U7" s="60">
        <v>1637202</v>
      </c>
      <c r="V7" s="59">
        <v>4911606</v>
      </c>
      <c r="W7" s="59">
        <v>23866553</v>
      </c>
      <c r="X7" s="60">
        <v>142193026</v>
      </c>
      <c r="Y7" s="59">
        <v>-118326473</v>
      </c>
      <c r="Z7" s="61">
        <v>-83.22</v>
      </c>
      <c r="AA7" s="62">
        <v>142193026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18000000</v>
      </c>
      <c r="F8" s="59">
        <f t="shared" si="2"/>
        <v>212000</v>
      </c>
      <c r="G8" s="59">
        <f t="shared" si="2"/>
        <v>5257938</v>
      </c>
      <c r="H8" s="60">
        <f t="shared" si="2"/>
        <v>0</v>
      </c>
      <c r="I8" s="60">
        <f t="shared" si="2"/>
        <v>0</v>
      </c>
      <c r="J8" s="59">
        <f t="shared" si="2"/>
        <v>5257938</v>
      </c>
      <c r="K8" s="59">
        <f t="shared" si="2"/>
        <v>5257938</v>
      </c>
      <c r="L8" s="60">
        <f t="shared" si="2"/>
        <v>5257938</v>
      </c>
      <c r="M8" s="60">
        <f t="shared" si="2"/>
        <v>5257938</v>
      </c>
      <c r="N8" s="59">
        <f t="shared" si="2"/>
        <v>15773814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21031752</v>
      </c>
      <c r="X8" s="60">
        <f t="shared" si="2"/>
        <v>212000</v>
      </c>
      <c r="Y8" s="59">
        <f t="shared" si="2"/>
        <v>20819752</v>
      </c>
      <c r="Z8" s="61">
        <f>+IF(X8&lt;&gt;0,+(Y8/X8)*100,0)</f>
        <v>9820.637735849057</v>
      </c>
      <c r="AA8" s="62">
        <f>SUM(AA9:AA10)</f>
        <v>212000</v>
      </c>
    </row>
    <row r="9" spans="1:27" ht="12.75">
      <c r="A9" s="291" t="s">
        <v>231</v>
      </c>
      <c r="B9" s="142"/>
      <c r="C9" s="60"/>
      <c r="D9" s="340"/>
      <c r="E9" s="60">
        <v>18000000</v>
      </c>
      <c r="F9" s="59"/>
      <c r="G9" s="59">
        <v>4999999</v>
      </c>
      <c r="H9" s="60"/>
      <c r="I9" s="60"/>
      <c r="J9" s="59">
        <v>4999999</v>
      </c>
      <c r="K9" s="59">
        <v>4999999</v>
      </c>
      <c r="L9" s="60">
        <v>4999999</v>
      </c>
      <c r="M9" s="60">
        <v>4999999</v>
      </c>
      <c r="N9" s="59">
        <v>14999997</v>
      </c>
      <c r="O9" s="59"/>
      <c r="P9" s="60"/>
      <c r="Q9" s="60"/>
      <c r="R9" s="59"/>
      <c r="S9" s="59"/>
      <c r="T9" s="60"/>
      <c r="U9" s="60"/>
      <c r="V9" s="59"/>
      <c r="W9" s="59">
        <v>19999996</v>
      </c>
      <c r="X9" s="60"/>
      <c r="Y9" s="59">
        <v>19999996</v>
      </c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>
        <v>212000</v>
      </c>
      <c r="G10" s="59">
        <v>257939</v>
      </c>
      <c r="H10" s="60"/>
      <c r="I10" s="60"/>
      <c r="J10" s="59">
        <v>257939</v>
      </c>
      <c r="K10" s="59">
        <v>257939</v>
      </c>
      <c r="L10" s="60">
        <v>257939</v>
      </c>
      <c r="M10" s="60">
        <v>257939</v>
      </c>
      <c r="N10" s="59">
        <v>773817</v>
      </c>
      <c r="O10" s="59"/>
      <c r="P10" s="60"/>
      <c r="Q10" s="60"/>
      <c r="R10" s="59"/>
      <c r="S10" s="59"/>
      <c r="T10" s="60"/>
      <c r="U10" s="60"/>
      <c r="V10" s="59"/>
      <c r="W10" s="59">
        <v>1031756</v>
      </c>
      <c r="X10" s="60">
        <v>212000</v>
      </c>
      <c r="Y10" s="59">
        <v>819756</v>
      </c>
      <c r="Z10" s="61">
        <v>386.68</v>
      </c>
      <c r="AA10" s="62">
        <v>212000</v>
      </c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225282</v>
      </c>
      <c r="F15" s="59">
        <f t="shared" si="5"/>
        <v>464000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464000</v>
      </c>
      <c r="Y15" s="59">
        <f t="shared" si="5"/>
        <v>-464000</v>
      </c>
      <c r="Z15" s="61">
        <f>+IF(X15&lt;&gt;0,+(Y15/X15)*100,0)</f>
        <v>-100</v>
      </c>
      <c r="AA15" s="62">
        <f>SUM(AA16:AA20)</f>
        <v>464000</v>
      </c>
    </row>
    <row r="16" spans="1:27" ht="12.75">
      <c r="A16" s="291" t="s">
        <v>235</v>
      </c>
      <c r="B16" s="300"/>
      <c r="C16" s="60"/>
      <c r="D16" s="340"/>
      <c r="E16" s="60"/>
      <c r="F16" s="59">
        <v>464000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464000</v>
      </c>
      <c r="Y16" s="59">
        <v>-464000</v>
      </c>
      <c r="Z16" s="61">
        <v>-100</v>
      </c>
      <c r="AA16" s="62">
        <v>464000</v>
      </c>
    </row>
    <row r="17" spans="1:27" ht="12.75">
      <c r="A17" s="291" t="s">
        <v>236</v>
      </c>
      <c r="B17" s="136"/>
      <c r="C17" s="60"/>
      <c r="D17" s="340"/>
      <c r="E17" s="60">
        <v>225282</v>
      </c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20696120</v>
      </c>
      <c r="D22" s="344">
        <f t="shared" si="6"/>
        <v>0</v>
      </c>
      <c r="E22" s="343">
        <f t="shared" si="6"/>
        <v>4884974</v>
      </c>
      <c r="F22" s="345">
        <f t="shared" si="6"/>
        <v>16087974</v>
      </c>
      <c r="G22" s="345">
        <f t="shared" si="6"/>
        <v>1641990</v>
      </c>
      <c r="H22" s="343">
        <f t="shared" si="6"/>
        <v>1746643</v>
      </c>
      <c r="I22" s="343">
        <f t="shared" si="6"/>
        <v>0</v>
      </c>
      <c r="J22" s="345">
        <f t="shared" si="6"/>
        <v>3388633</v>
      </c>
      <c r="K22" s="345">
        <f t="shared" si="6"/>
        <v>1641990</v>
      </c>
      <c r="L22" s="343">
        <f t="shared" si="6"/>
        <v>1641990</v>
      </c>
      <c r="M22" s="343">
        <f t="shared" si="6"/>
        <v>1641990</v>
      </c>
      <c r="N22" s="345">
        <f t="shared" si="6"/>
        <v>4925970</v>
      </c>
      <c r="O22" s="345">
        <f t="shared" si="6"/>
        <v>0</v>
      </c>
      <c r="P22" s="343">
        <f t="shared" si="6"/>
        <v>612665</v>
      </c>
      <c r="Q22" s="343">
        <f t="shared" si="6"/>
        <v>0</v>
      </c>
      <c r="R22" s="345">
        <f t="shared" si="6"/>
        <v>612665</v>
      </c>
      <c r="S22" s="345">
        <f t="shared" si="6"/>
        <v>612665</v>
      </c>
      <c r="T22" s="343">
        <f t="shared" si="6"/>
        <v>612665</v>
      </c>
      <c r="U22" s="343">
        <f t="shared" si="6"/>
        <v>612665</v>
      </c>
      <c r="V22" s="345">
        <f t="shared" si="6"/>
        <v>1837995</v>
      </c>
      <c r="W22" s="345">
        <f t="shared" si="6"/>
        <v>10765263</v>
      </c>
      <c r="X22" s="343">
        <f t="shared" si="6"/>
        <v>16087974</v>
      </c>
      <c r="Y22" s="345">
        <f t="shared" si="6"/>
        <v>-5322711</v>
      </c>
      <c r="Z22" s="336">
        <f>+IF(X22&lt;&gt;0,+(Y22/X22)*100,0)</f>
        <v>-33.08502984900398</v>
      </c>
      <c r="AA22" s="350">
        <f>SUM(AA23:AA32)</f>
        <v>16087974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>
        <v>20696120</v>
      </c>
      <c r="D25" s="340"/>
      <c r="E25" s="60">
        <v>4884974</v>
      </c>
      <c r="F25" s="59">
        <v>5918974</v>
      </c>
      <c r="G25" s="59">
        <v>1641990</v>
      </c>
      <c r="H25" s="60">
        <v>1746643</v>
      </c>
      <c r="I25" s="60"/>
      <c r="J25" s="59">
        <v>3388633</v>
      </c>
      <c r="K25" s="59">
        <v>1641990</v>
      </c>
      <c r="L25" s="60">
        <v>1641990</v>
      </c>
      <c r="M25" s="60">
        <v>1641990</v>
      </c>
      <c r="N25" s="59">
        <v>4925970</v>
      </c>
      <c r="O25" s="59"/>
      <c r="P25" s="60">
        <v>612665</v>
      </c>
      <c r="Q25" s="60"/>
      <c r="R25" s="59">
        <v>612665</v>
      </c>
      <c r="S25" s="59">
        <v>612665</v>
      </c>
      <c r="T25" s="60">
        <v>612665</v>
      </c>
      <c r="U25" s="60">
        <v>612665</v>
      </c>
      <c r="V25" s="59">
        <v>1837995</v>
      </c>
      <c r="W25" s="59">
        <v>10765263</v>
      </c>
      <c r="X25" s="60">
        <v>5918974</v>
      </c>
      <c r="Y25" s="59">
        <v>4846289</v>
      </c>
      <c r="Z25" s="61">
        <v>81.88</v>
      </c>
      <c r="AA25" s="62">
        <v>5918974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>
        <v>253000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253000</v>
      </c>
      <c r="Y27" s="59">
        <v>-253000</v>
      </c>
      <c r="Z27" s="61">
        <v>-100</v>
      </c>
      <c r="AA27" s="62">
        <v>253000</v>
      </c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>
        <v>9916000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9916000</v>
      </c>
      <c r="Y32" s="59">
        <v>-9916000</v>
      </c>
      <c r="Z32" s="61">
        <v>-100</v>
      </c>
      <c r="AA32" s="62">
        <v>9916000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1099073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375000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724073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21795193</v>
      </c>
      <c r="D60" s="346">
        <f t="shared" si="14"/>
        <v>0</v>
      </c>
      <c r="E60" s="219">
        <f t="shared" si="14"/>
        <v>48335000</v>
      </c>
      <c r="F60" s="264">
        <f t="shared" si="14"/>
        <v>158957000</v>
      </c>
      <c r="G60" s="264">
        <f t="shared" si="14"/>
        <v>8895387</v>
      </c>
      <c r="H60" s="219">
        <f t="shared" si="14"/>
        <v>5082552</v>
      </c>
      <c r="I60" s="219">
        <f t="shared" si="14"/>
        <v>0</v>
      </c>
      <c r="J60" s="264">
        <f t="shared" si="14"/>
        <v>13977939</v>
      </c>
      <c r="K60" s="264">
        <f t="shared" si="14"/>
        <v>8895387</v>
      </c>
      <c r="L60" s="219">
        <f t="shared" si="14"/>
        <v>8895387</v>
      </c>
      <c r="M60" s="219">
        <f t="shared" si="14"/>
        <v>8895387</v>
      </c>
      <c r="N60" s="264">
        <f t="shared" si="14"/>
        <v>26686161</v>
      </c>
      <c r="O60" s="264">
        <f t="shared" si="14"/>
        <v>0</v>
      </c>
      <c r="P60" s="219">
        <f t="shared" si="14"/>
        <v>2249867</v>
      </c>
      <c r="Q60" s="219">
        <f t="shared" si="14"/>
        <v>6000000</v>
      </c>
      <c r="R60" s="264">
        <f t="shared" si="14"/>
        <v>8249867</v>
      </c>
      <c r="S60" s="264">
        <f t="shared" si="14"/>
        <v>2249867</v>
      </c>
      <c r="T60" s="219">
        <f t="shared" si="14"/>
        <v>2249867</v>
      </c>
      <c r="U60" s="219">
        <f t="shared" si="14"/>
        <v>2249867</v>
      </c>
      <c r="V60" s="264">
        <f t="shared" si="14"/>
        <v>6749601</v>
      </c>
      <c r="W60" s="264">
        <f t="shared" si="14"/>
        <v>55663568</v>
      </c>
      <c r="X60" s="219">
        <f t="shared" si="14"/>
        <v>158957000</v>
      </c>
      <c r="Y60" s="264">
        <f t="shared" si="14"/>
        <v>-103293432</v>
      </c>
      <c r="Z60" s="337">
        <f>+IF(X60&lt;&gt;0,+(Y60/X60)*100,0)</f>
        <v>-64.98199638896054</v>
      </c>
      <c r="AA60" s="232">
        <f>+AA57+AA54+AA51+AA40+AA37+AA34+AA22+AA5</f>
        <v>158957000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6803086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6803086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>
        <v>6803086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6803086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2019-08-08T13:07:23Z</dcterms:created>
  <dcterms:modified xsi:type="dcterms:W3CDTF">2019-08-08T13:07:27Z</dcterms:modified>
  <cp:category/>
  <cp:version/>
  <cp:contentType/>
  <cp:contentStatus/>
</cp:coreProperties>
</file>