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<sst xmlns="http://schemas.openxmlformats.org/spreadsheetml/2006/main" count="859" uniqueCount="304">
  <si>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Mfolozi(KZN281)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</si>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</sst>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13483564</v>
      </c>
      <c r="C5" s="19">
        <v>0</v>
      </c>
      <c r="D5" s="59">
        <v>10796000</v>
      </c>
      <c r="E5" s="60">
        <v>26534000</v>
      </c>
      <c r="F5" s="60">
        <v>1165426</v>
      </c>
      <c r="G5" s="60">
        <v>1098465</v>
      </c>
      <c r="H5" s="60">
        <v>826616</v>
      </c>
      <c r="I5" s="60">
        <v>3090507</v>
      </c>
      <c r="J5" s="60">
        <v>1041551</v>
      </c>
      <c r="K5" s="60">
        <v>1037127</v>
      </c>
      <c r="L5" s="60">
        <v>1041551</v>
      </c>
      <c r="M5" s="60">
        <v>3120229</v>
      </c>
      <c r="N5" s="60">
        <v>1041551</v>
      </c>
      <c r="O5" s="60">
        <v>1041550</v>
      </c>
      <c r="P5" s="60">
        <v>1047800</v>
      </c>
      <c r="Q5" s="60">
        <v>3130901</v>
      </c>
      <c r="R5" s="60">
        <v>15433277</v>
      </c>
      <c r="S5" s="60">
        <v>908333</v>
      </c>
      <c r="T5" s="60">
        <v>997624</v>
      </c>
      <c r="U5" s="60">
        <v>17339234</v>
      </c>
      <c r="V5" s="60">
        <v>26680871</v>
      </c>
      <c r="W5" s="60">
        <v>10796004</v>
      </c>
      <c r="X5" s="60">
        <v>15884867</v>
      </c>
      <c r="Y5" s="61">
        <v>147.14</v>
      </c>
      <c r="Z5" s="62">
        <v>26534000</v>
      </c>
    </row>
    <row r="6" spans="1:26" ht="12.75">
      <c r="A6" s="58" t="s">
        <v>32</v>
      </c>
      <c r="B6" s="19">
        <v>476258</v>
      </c>
      <c r="C6" s="19">
        <v>0</v>
      </c>
      <c r="D6" s="59">
        <v>400000</v>
      </c>
      <c r="E6" s="60">
        <v>682128</v>
      </c>
      <c r="F6" s="60">
        <v>55386</v>
      </c>
      <c r="G6" s="60">
        <v>51945</v>
      </c>
      <c r="H6" s="60">
        <v>46149</v>
      </c>
      <c r="I6" s="60">
        <v>153480</v>
      </c>
      <c r="J6" s="60">
        <v>39924</v>
      </c>
      <c r="K6" s="60">
        <v>51451</v>
      </c>
      <c r="L6" s="60">
        <v>50573</v>
      </c>
      <c r="M6" s="60">
        <v>141948</v>
      </c>
      <c r="N6" s="60">
        <v>50524</v>
      </c>
      <c r="O6" s="60">
        <v>49438</v>
      </c>
      <c r="P6" s="60">
        <v>50678</v>
      </c>
      <c r="Q6" s="60">
        <v>150640</v>
      </c>
      <c r="R6" s="60">
        <v>51516</v>
      </c>
      <c r="S6" s="60">
        <v>35675</v>
      </c>
      <c r="T6" s="60">
        <v>48107</v>
      </c>
      <c r="U6" s="60">
        <v>135298</v>
      </c>
      <c r="V6" s="60">
        <v>581366</v>
      </c>
      <c r="W6" s="60">
        <v>399996</v>
      </c>
      <c r="X6" s="60">
        <v>181370</v>
      </c>
      <c r="Y6" s="61">
        <v>45.34</v>
      </c>
      <c r="Z6" s="62">
        <v>682128</v>
      </c>
    </row>
    <row r="7" spans="1:26" ht="12.75">
      <c r="A7" s="58" t="s">
        <v>33</v>
      </c>
      <c r="B7" s="19">
        <v>1123224</v>
      </c>
      <c r="C7" s="19">
        <v>0</v>
      </c>
      <c r="D7" s="59">
        <v>326000</v>
      </c>
      <c r="E7" s="60">
        <v>708000</v>
      </c>
      <c r="F7" s="60">
        <v>23278</v>
      </c>
      <c r="G7" s="60">
        <v>70641</v>
      </c>
      <c r="H7" s="60">
        <v>35693</v>
      </c>
      <c r="I7" s="60">
        <v>129612</v>
      </c>
      <c r="J7" s="60">
        <v>10800</v>
      </c>
      <c r="K7" s="60">
        <v>336300</v>
      </c>
      <c r="L7" s="60">
        <v>35964</v>
      </c>
      <c r="M7" s="60">
        <v>383064</v>
      </c>
      <c r="N7" s="60">
        <v>122012</v>
      </c>
      <c r="O7" s="60">
        <v>133368</v>
      </c>
      <c r="P7" s="60">
        <v>67085</v>
      </c>
      <c r="Q7" s="60">
        <v>322465</v>
      </c>
      <c r="R7" s="60">
        <v>64571</v>
      </c>
      <c r="S7" s="60">
        <v>175648</v>
      </c>
      <c r="T7" s="60">
        <v>98217</v>
      </c>
      <c r="U7" s="60">
        <v>338436</v>
      </c>
      <c r="V7" s="60">
        <v>1173577</v>
      </c>
      <c r="W7" s="60">
        <v>326004</v>
      </c>
      <c r="X7" s="60">
        <v>847573</v>
      </c>
      <c r="Y7" s="61">
        <v>259.99</v>
      </c>
      <c r="Z7" s="62">
        <v>708000</v>
      </c>
    </row>
    <row r="8" spans="1:26" ht="12.75">
      <c r="A8" s="58" t="s">
        <v>34</v>
      </c>
      <c r="B8" s="19">
        <v>130769155</v>
      </c>
      <c r="C8" s="19">
        <v>0</v>
      </c>
      <c r="D8" s="59">
        <v>134164050</v>
      </c>
      <c r="E8" s="60">
        <v>134025050</v>
      </c>
      <c r="F8" s="60">
        <v>47934000</v>
      </c>
      <c r="G8" s="60">
        <v>3441070</v>
      </c>
      <c r="H8" s="60">
        <v>915054</v>
      </c>
      <c r="I8" s="60">
        <v>52290124</v>
      </c>
      <c r="J8" s="60">
        <v>1480834</v>
      </c>
      <c r="K8" s="60">
        <v>577486</v>
      </c>
      <c r="L8" s="60">
        <v>39582803</v>
      </c>
      <c r="M8" s="60">
        <v>41641123</v>
      </c>
      <c r="N8" s="60">
        <v>470091</v>
      </c>
      <c r="O8" s="60">
        <v>732183</v>
      </c>
      <c r="P8" s="60">
        <v>30089926</v>
      </c>
      <c r="Q8" s="60">
        <v>31292200</v>
      </c>
      <c r="R8" s="60">
        <v>2370734</v>
      </c>
      <c r="S8" s="60">
        <v>572640</v>
      </c>
      <c r="T8" s="60">
        <v>1587992</v>
      </c>
      <c r="U8" s="60">
        <v>4531366</v>
      </c>
      <c r="V8" s="60">
        <v>129754813</v>
      </c>
      <c r="W8" s="60">
        <v>134164050</v>
      </c>
      <c r="X8" s="60">
        <v>-4409237</v>
      </c>
      <c r="Y8" s="61">
        <v>-3.29</v>
      </c>
      <c r="Z8" s="62">
        <v>134025050</v>
      </c>
    </row>
    <row r="9" spans="1:26" ht="12.75">
      <c r="A9" s="58" t="s">
        <v>35</v>
      </c>
      <c r="B9" s="19">
        <v>7816413</v>
      </c>
      <c r="C9" s="19">
        <v>0</v>
      </c>
      <c r="D9" s="59">
        <v>1841000</v>
      </c>
      <c r="E9" s="60">
        <v>34997872</v>
      </c>
      <c r="F9" s="60">
        <v>98015</v>
      </c>
      <c r="G9" s="60">
        <v>146397</v>
      </c>
      <c r="H9" s="60">
        <v>118062</v>
      </c>
      <c r="I9" s="60">
        <v>362474</v>
      </c>
      <c r="J9" s="60">
        <v>141693</v>
      </c>
      <c r="K9" s="60">
        <v>97357</v>
      </c>
      <c r="L9" s="60">
        <v>101912</v>
      </c>
      <c r="M9" s="60">
        <v>340962</v>
      </c>
      <c r="N9" s="60">
        <v>107950</v>
      </c>
      <c r="O9" s="60">
        <v>95024</v>
      </c>
      <c r="P9" s="60">
        <v>126837</v>
      </c>
      <c r="Q9" s="60">
        <v>329811</v>
      </c>
      <c r="R9" s="60">
        <v>98107</v>
      </c>
      <c r="S9" s="60">
        <v>70154</v>
      </c>
      <c r="T9" s="60">
        <v>121926</v>
      </c>
      <c r="U9" s="60">
        <v>290187</v>
      </c>
      <c r="V9" s="60">
        <v>1323434</v>
      </c>
      <c r="W9" s="60">
        <v>1840992</v>
      </c>
      <c r="X9" s="60">
        <v>-517558</v>
      </c>
      <c r="Y9" s="61">
        <v>-28.11</v>
      </c>
      <c r="Z9" s="62">
        <v>34997872</v>
      </c>
    </row>
    <row r="10" spans="1:26" ht="22.5">
      <c r="A10" s="63" t="s">
        <v>279</v>
      </c>
      <c r="B10" s="64">
        <f>SUM(B5:B9)</f>
        <v>153668614</v>
      </c>
      <c r="C10" s="64">
        <f>SUM(C5:C9)</f>
        <v>0</v>
      </c>
      <c r="D10" s="65">
        <f aca="true" t="shared" si="0" ref="D10:Z10">SUM(D5:D9)</f>
        <v>147527050</v>
      </c>
      <c r="E10" s="66">
        <f t="shared" si="0"/>
        <v>196947050</v>
      </c>
      <c r="F10" s="66">
        <f t="shared" si="0"/>
        <v>49276105</v>
      </c>
      <c r="G10" s="66">
        <f t="shared" si="0"/>
        <v>4808518</v>
      </c>
      <c r="H10" s="66">
        <f t="shared" si="0"/>
        <v>1941574</v>
      </c>
      <c r="I10" s="66">
        <f t="shared" si="0"/>
        <v>56026197</v>
      </c>
      <c r="J10" s="66">
        <f t="shared" si="0"/>
        <v>2714802</v>
      </c>
      <c r="K10" s="66">
        <f t="shared" si="0"/>
        <v>2099721</v>
      </c>
      <c r="L10" s="66">
        <f t="shared" si="0"/>
        <v>40812803</v>
      </c>
      <c r="M10" s="66">
        <f t="shared" si="0"/>
        <v>45627326</v>
      </c>
      <c r="N10" s="66">
        <f t="shared" si="0"/>
        <v>1792128</v>
      </c>
      <c r="O10" s="66">
        <f t="shared" si="0"/>
        <v>2051563</v>
      </c>
      <c r="P10" s="66">
        <f t="shared" si="0"/>
        <v>31382326</v>
      </c>
      <c r="Q10" s="66">
        <f t="shared" si="0"/>
        <v>35226017</v>
      </c>
      <c r="R10" s="66">
        <f t="shared" si="0"/>
        <v>18018205</v>
      </c>
      <c r="S10" s="66">
        <f t="shared" si="0"/>
        <v>1762450</v>
      </c>
      <c r="T10" s="66">
        <f t="shared" si="0"/>
        <v>2853866</v>
      </c>
      <c r="U10" s="66">
        <f t="shared" si="0"/>
        <v>22634521</v>
      </c>
      <c r="V10" s="66">
        <f t="shared" si="0"/>
        <v>159514061</v>
      </c>
      <c r="W10" s="66">
        <f t="shared" si="0"/>
        <v>147527046</v>
      </c>
      <c r="X10" s="66">
        <f t="shared" si="0"/>
        <v>11987015</v>
      </c>
      <c r="Y10" s="67">
        <f>+IF(W10&lt;&gt;0,(X10/W10)*100,0)</f>
        <v>8.125299953474293</v>
      </c>
      <c r="Z10" s="68">
        <f t="shared" si="0"/>
        <v>196947050</v>
      </c>
    </row>
    <row r="11" spans="1:26" ht="12.75">
      <c r="A11" s="58" t="s">
        <v>37</v>
      </c>
      <c r="B11" s="19">
        <v>47634576</v>
      </c>
      <c r="C11" s="19">
        <v>0</v>
      </c>
      <c r="D11" s="59">
        <v>56655935</v>
      </c>
      <c r="E11" s="60">
        <v>56655935</v>
      </c>
      <c r="F11" s="60">
        <v>3932217</v>
      </c>
      <c r="G11" s="60">
        <v>4268540</v>
      </c>
      <c r="H11" s="60">
        <v>4155141</v>
      </c>
      <c r="I11" s="60">
        <v>12355898</v>
      </c>
      <c r="J11" s="60">
        <v>4268343</v>
      </c>
      <c r="K11" s="60">
        <v>5870074</v>
      </c>
      <c r="L11" s="60">
        <v>4309468</v>
      </c>
      <c r="M11" s="60">
        <v>14447885</v>
      </c>
      <c r="N11" s="60">
        <v>4389312</v>
      </c>
      <c r="O11" s="60">
        <v>4348103</v>
      </c>
      <c r="P11" s="60">
        <v>4341479</v>
      </c>
      <c r="Q11" s="60">
        <v>13078894</v>
      </c>
      <c r="R11" s="60">
        <v>5796639</v>
      </c>
      <c r="S11" s="60">
        <v>4685745</v>
      </c>
      <c r="T11" s="60">
        <v>4580128</v>
      </c>
      <c r="U11" s="60">
        <v>15062512</v>
      </c>
      <c r="V11" s="60">
        <v>54945189</v>
      </c>
      <c r="W11" s="60">
        <v>56655936</v>
      </c>
      <c r="X11" s="60">
        <v>-1710747</v>
      </c>
      <c r="Y11" s="61">
        <v>-3.02</v>
      </c>
      <c r="Z11" s="62">
        <v>56655935</v>
      </c>
    </row>
    <row r="12" spans="1:26" ht="12.75">
      <c r="A12" s="58" t="s">
        <v>38</v>
      </c>
      <c r="B12" s="19">
        <v>10490739</v>
      </c>
      <c r="C12" s="19">
        <v>0</v>
      </c>
      <c r="D12" s="59">
        <v>10490740</v>
      </c>
      <c r="E12" s="60">
        <v>10833709</v>
      </c>
      <c r="F12" s="60">
        <v>874228</v>
      </c>
      <c r="G12" s="60">
        <v>874228</v>
      </c>
      <c r="H12" s="60">
        <v>874228</v>
      </c>
      <c r="I12" s="60">
        <v>2622684</v>
      </c>
      <c r="J12" s="60">
        <v>874228</v>
      </c>
      <c r="K12" s="60">
        <v>874228</v>
      </c>
      <c r="L12" s="60">
        <v>874228</v>
      </c>
      <c r="M12" s="60">
        <v>2622684</v>
      </c>
      <c r="N12" s="60">
        <v>874228</v>
      </c>
      <c r="O12" s="60">
        <v>1110815</v>
      </c>
      <c r="P12" s="60">
        <v>902809</v>
      </c>
      <c r="Q12" s="60">
        <v>2887852</v>
      </c>
      <c r="R12" s="60">
        <v>902809</v>
      </c>
      <c r="S12" s="60">
        <v>902809</v>
      </c>
      <c r="T12" s="60">
        <v>902809</v>
      </c>
      <c r="U12" s="60">
        <v>2708427</v>
      </c>
      <c r="V12" s="60">
        <v>10841647</v>
      </c>
      <c r="W12" s="60">
        <v>10490736</v>
      </c>
      <c r="X12" s="60">
        <v>350911</v>
      </c>
      <c r="Y12" s="61">
        <v>3.34</v>
      </c>
      <c r="Z12" s="62">
        <v>10833709</v>
      </c>
    </row>
    <row r="13" spans="1:26" ht="12.75">
      <c r="A13" s="58" t="s">
        <v>280</v>
      </c>
      <c r="B13" s="19">
        <v>15695783</v>
      </c>
      <c r="C13" s="19">
        <v>0</v>
      </c>
      <c r="D13" s="59">
        <v>2000000</v>
      </c>
      <c r="E13" s="60">
        <v>8020196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2000004</v>
      </c>
      <c r="X13" s="60">
        <v>-2000004</v>
      </c>
      <c r="Y13" s="61">
        <v>-100</v>
      </c>
      <c r="Z13" s="62">
        <v>8020196</v>
      </c>
    </row>
    <row r="14" spans="1:26" ht="12.75">
      <c r="A14" s="58" t="s">
        <v>40</v>
      </c>
      <c r="B14" s="19">
        <v>1609652</v>
      </c>
      <c r="C14" s="19">
        <v>0</v>
      </c>
      <c r="D14" s="59">
        <v>530000</v>
      </c>
      <c r="E14" s="60">
        <v>530000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385</v>
      </c>
      <c r="S14" s="60">
        <v>11845</v>
      </c>
      <c r="T14" s="60">
        <v>701516</v>
      </c>
      <c r="U14" s="60">
        <v>713746</v>
      </c>
      <c r="V14" s="60">
        <v>713746</v>
      </c>
      <c r="W14" s="60">
        <v>530004</v>
      </c>
      <c r="X14" s="60">
        <v>183742</v>
      </c>
      <c r="Y14" s="61">
        <v>34.67</v>
      </c>
      <c r="Z14" s="62">
        <v>530000</v>
      </c>
    </row>
    <row r="15" spans="1:26" ht="12.75">
      <c r="A15" s="58" t="s">
        <v>41</v>
      </c>
      <c r="B15" s="19">
        <v>0</v>
      </c>
      <c r="C15" s="19">
        <v>0</v>
      </c>
      <c r="D15" s="59">
        <v>2729200</v>
      </c>
      <c r="E15" s="60">
        <v>2689200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41604</v>
      </c>
      <c r="L15" s="60">
        <v>218151</v>
      </c>
      <c r="M15" s="60">
        <v>259755</v>
      </c>
      <c r="N15" s="60">
        <v>84267</v>
      </c>
      <c r="O15" s="60">
        <v>123627</v>
      </c>
      <c r="P15" s="60">
        <v>0</v>
      </c>
      <c r="Q15" s="60">
        <v>207894</v>
      </c>
      <c r="R15" s="60">
        <v>0</v>
      </c>
      <c r="S15" s="60">
        <v>0</v>
      </c>
      <c r="T15" s="60">
        <v>0</v>
      </c>
      <c r="U15" s="60">
        <v>0</v>
      </c>
      <c r="V15" s="60">
        <v>467649</v>
      </c>
      <c r="W15" s="60">
        <v>2729196</v>
      </c>
      <c r="X15" s="60">
        <v>-2261547</v>
      </c>
      <c r="Y15" s="61">
        <v>-82.86</v>
      </c>
      <c r="Z15" s="62">
        <v>2689200</v>
      </c>
    </row>
    <row r="16" spans="1:26" ht="12.75">
      <c r="A16" s="69" t="s">
        <v>42</v>
      </c>
      <c r="B16" s="19">
        <v>1531755</v>
      </c>
      <c r="C16" s="19">
        <v>0</v>
      </c>
      <c r="D16" s="59">
        <v>610000</v>
      </c>
      <c r="E16" s="60">
        <v>610000</v>
      </c>
      <c r="F16" s="60">
        <v>98850</v>
      </c>
      <c r="G16" s="60">
        <v>125474</v>
      </c>
      <c r="H16" s="60">
        <v>59000</v>
      </c>
      <c r="I16" s="60">
        <v>283324</v>
      </c>
      <c r="J16" s="60">
        <v>31609</v>
      </c>
      <c r="K16" s="60">
        <v>96700</v>
      </c>
      <c r="L16" s="60">
        <v>50000</v>
      </c>
      <c r="M16" s="60">
        <v>178309</v>
      </c>
      <c r="N16" s="60">
        <v>19000</v>
      </c>
      <c r="O16" s="60">
        <v>-800</v>
      </c>
      <c r="P16" s="60">
        <v>8100</v>
      </c>
      <c r="Q16" s="60">
        <v>26300</v>
      </c>
      <c r="R16" s="60">
        <v>28000</v>
      </c>
      <c r="S16" s="60">
        <v>6500</v>
      </c>
      <c r="T16" s="60">
        <v>39655</v>
      </c>
      <c r="U16" s="60">
        <v>74155</v>
      </c>
      <c r="V16" s="60">
        <v>562088</v>
      </c>
      <c r="W16" s="60">
        <v>609996</v>
      </c>
      <c r="X16" s="60">
        <v>-47908</v>
      </c>
      <c r="Y16" s="61">
        <v>-7.85</v>
      </c>
      <c r="Z16" s="62">
        <v>610000</v>
      </c>
    </row>
    <row r="17" spans="1:26" ht="12.75">
      <c r="A17" s="58" t="s">
        <v>43</v>
      </c>
      <c r="B17" s="19">
        <v>82403271</v>
      </c>
      <c r="C17" s="19">
        <v>0</v>
      </c>
      <c r="D17" s="59">
        <v>70250174</v>
      </c>
      <c r="E17" s="60">
        <v>82266427</v>
      </c>
      <c r="F17" s="60">
        <v>4630871</v>
      </c>
      <c r="G17" s="60">
        <v>5872000</v>
      </c>
      <c r="H17" s="60">
        <v>4555445</v>
      </c>
      <c r="I17" s="60">
        <v>15058316</v>
      </c>
      <c r="J17" s="60">
        <v>4645524</v>
      </c>
      <c r="K17" s="60">
        <v>6565715</v>
      </c>
      <c r="L17" s="60">
        <v>7033047</v>
      </c>
      <c r="M17" s="60">
        <v>18244286</v>
      </c>
      <c r="N17" s="60">
        <v>5064840</v>
      </c>
      <c r="O17" s="60">
        <v>5727703</v>
      </c>
      <c r="P17" s="60">
        <v>8251955</v>
      </c>
      <c r="Q17" s="60">
        <v>19044498</v>
      </c>
      <c r="R17" s="60">
        <v>5746110</v>
      </c>
      <c r="S17" s="60">
        <v>9443270</v>
      </c>
      <c r="T17" s="60">
        <v>5480888</v>
      </c>
      <c r="U17" s="60">
        <v>20670268</v>
      </c>
      <c r="V17" s="60">
        <v>73017368</v>
      </c>
      <c r="W17" s="60">
        <v>70250348</v>
      </c>
      <c r="X17" s="60">
        <v>2767020</v>
      </c>
      <c r="Y17" s="61">
        <v>3.94</v>
      </c>
      <c r="Z17" s="62">
        <v>82266427</v>
      </c>
    </row>
    <row r="18" spans="1:26" ht="12.75">
      <c r="A18" s="70" t="s">
        <v>44</v>
      </c>
      <c r="B18" s="71">
        <f>SUM(B11:B17)</f>
        <v>159365776</v>
      </c>
      <c r="C18" s="71">
        <f>SUM(C11:C17)</f>
        <v>0</v>
      </c>
      <c r="D18" s="72">
        <f aca="true" t="shared" si="1" ref="D18:Z18">SUM(D11:D17)</f>
        <v>143266049</v>
      </c>
      <c r="E18" s="73">
        <f t="shared" si="1"/>
        <v>161605467</v>
      </c>
      <c r="F18" s="73">
        <f t="shared" si="1"/>
        <v>9536166</v>
      </c>
      <c r="G18" s="73">
        <f t="shared" si="1"/>
        <v>11140242</v>
      </c>
      <c r="H18" s="73">
        <f t="shared" si="1"/>
        <v>9643814</v>
      </c>
      <c r="I18" s="73">
        <f t="shared" si="1"/>
        <v>30320222</v>
      </c>
      <c r="J18" s="73">
        <f t="shared" si="1"/>
        <v>9819704</v>
      </c>
      <c r="K18" s="73">
        <f t="shared" si="1"/>
        <v>13448321</v>
      </c>
      <c r="L18" s="73">
        <f t="shared" si="1"/>
        <v>12484894</v>
      </c>
      <c r="M18" s="73">
        <f t="shared" si="1"/>
        <v>35752919</v>
      </c>
      <c r="N18" s="73">
        <f t="shared" si="1"/>
        <v>10431647</v>
      </c>
      <c r="O18" s="73">
        <f t="shared" si="1"/>
        <v>11309448</v>
      </c>
      <c r="P18" s="73">
        <f t="shared" si="1"/>
        <v>13504343</v>
      </c>
      <c r="Q18" s="73">
        <f t="shared" si="1"/>
        <v>35245438</v>
      </c>
      <c r="R18" s="73">
        <f t="shared" si="1"/>
        <v>12473943</v>
      </c>
      <c r="S18" s="73">
        <f t="shared" si="1"/>
        <v>15050169</v>
      </c>
      <c r="T18" s="73">
        <f t="shared" si="1"/>
        <v>11704996</v>
      </c>
      <c r="U18" s="73">
        <f t="shared" si="1"/>
        <v>39229108</v>
      </c>
      <c r="V18" s="73">
        <f t="shared" si="1"/>
        <v>140547687</v>
      </c>
      <c r="W18" s="73">
        <f t="shared" si="1"/>
        <v>143266220</v>
      </c>
      <c r="X18" s="73">
        <f t="shared" si="1"/>
        <v>-2718533</v>
      </c>
      <c r="Y18" s="67">
        <f>+IF(W18&lt;&gt;0,(X18/W18)*100,0)</f>
        <v>-1.8975394199693412</v>
      </c>
      <c r="Z18" s="74">
        <f t="shared" si="1"/>
        <v>161605467</v>
      </c>
    </row>
    <row r="19" spans="1:26" ht="12.75">
      <c r="A19" s="70" t="s">
        <v>45</v>
      </c>
      <c r="B19" s="75">
        <f>+B10-B18</f>
        <v>-5697162</v>
      </c>
      <c r="C19" s="75">
        <f>+C10-C18</f>
        <v>0</v>
      </c>
      <c r="D19" s="76">
        <f aca="true" t="shared" si="2" ref="D19:Z19">+D10-D18</f>
        <v>4261001</v>
      </c>
      <c r="E19" s="77">
        <f t="shared" si="2"/>
        <v>35341583</v>
      </c>
      <c r="F19" s="77">
        <f t="shared" si="2"/>
        <v>39739939</v>
      </c>
      <c r="G19" s="77">
        <f t="shared" si="2"/>
        <v>-6331724</v>
      </c>
      <c r="H19" s="77">
        <f t="shared" si="2"/>
        <v>-7702240</v>
      </c>
      <c r="I19" s="77">
        <f t="shared" si="2"/>
        <v>25705975</v>
      </c>
      <c r="J19" s="77">
        <f t="shared" si="2"/>
        <v>-7104902</v>
      </c>
      <c r="K19" s="77">
        <f t="shared" si="2"/>
        <v>-11348600</v>
      </c>
      <c r="L19" s="77">
        <f t="shared" si="2"/>
        <v>28327909</v>
      </c>
      <c r="M19" s="77">
        <f t="shared" si="2"/>
        <v>9874407</v>
      </c>
      <c r="N19" s="77">
        <f t="shared" si="2"/>
        <v>-8639519</v>
      </c>
      <c r="O19" s="77">
        <f t="shared" si="2"/>
        <v>-9257885</v>
      </c>
      <c r="P19" s="77">
        <f t="shared" si="2"/>
        <v>17877983</v>
      </c>
      <c r="Q19" s="77">
        <f t="shared" si="2"/>
        <v>-19421</v>
      </c>
      <c r="R19" s="77">
        <f t="shared" si="2"/>
        <v>5544262</v>
      </c>
      <c r="S19" s="77">
        <f t="shared" si="2"/>
        <v>-13287719</v>
      </c>
      <c r="T19" s="77">
        <f t="shared" si="2"/>
        <v>-8851130</v>
      </c>
      <c r="U19" s="77">
        <f t="shared" si="2"/>
        <v>-16594587</v>
      </c>
      <c r="V19" s="77">
        <f t="shared" si="2"/>
        <v>18966374</v>
      </c>
      <c r="W19" s="77">
        <f>IF(E10=E18,0,W10-W18)</f>
        <v>4260826</v>
      </c>
      <c r="X19" s="77">
        <f t="shared" si="2"/>
        <v>14705548</v>
      </c>
      <c r="Y19" s="78">
        <f>+IF(W19&lt;&gt;0,(X19/W19)*100,0)</f>
        <v>345.13373697963726</v>
      </c>
      <c r="Z19" s="79">
        <f t="shared" si="2"/>
        <v>35341583</v>
      </c>
    </row>
    <row r="20" spans="1:26" ht="12.75">
      <c r="A20" s="58" t="s">
        <v>46</v>
      </c>
      <c r="B20" s="19">
        <v>26563890</v>
      </c>
      <c r="C20" s="19">
        <v>0</v>
      </c>
      <c r="D20" s="59">
        <v>24472950</v>
      </c>
      <c r="E20" s="60">
        <v>28972950</v>
      </c>
      <c r="F20" s="60">
        <v>0</v>
      </c>
      <c r="G20" s="60">
        <v>585257</v>
      </c>
      <c r="H20" s="60">
        <v>3942349</v>
      </c>
      <c r="I20" s="60">
        <v>4527606</v>
      </c>
      <c r="J20" s="60">
        <v>1822203</v>
      </c>
      <c r="K20" s="60">
        <v>1499723</v>
      </c>
      <c r="L20" s="60">
        <v>3256564</v>
      </c>
      <c r="M20" s="60">
        <v>6578490</v>
      </c>
      <c r="N20" s="60">
        <v>1844995</v>
      </c>
      <c r="O20" s="60">
        <v>7414675</v>
      </c>
      <c r="P20" s="60">
        <v>1344307</v>
      </c>
      <c r="Q20" s="60">
        <v>10603977</v>
      </c>
      <c r="R20" s="60">
        <v>24937799</v>
      </c>
      <c r="S20" s="60">
        <v>12636970</v>
      </c>
      <c r="T20" s="60">
        <v>8522525</v>
      </c>
      <c r="U20" s="60">
        <v>46097294</v>
      </c>
      <c r="V20" s="60">
        <v>67807367</v>
      </c>
      <c r="W20" s="60">
        <v>24472950</v>
      </c>
      <c r="X20" s="60">
        <v>43334417</v>
      </c>
      <c r="Y20" s="61">
        <v>177.07</v>
      </c>
      <c r="Z20" s="62">
        <v>28972950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49508</v>
      </c>
      <c r="H21" s="82">
        <v>72240</v>
      </c>
      <c r="I21" s="82">
        <v>121748</v>
      </c>
      <c r="J21" s="82">
        <v>116101</v>
      </c>
      <c r="K21" s="82">
        <v>13318</v>
      </c>
      <c r="L21" s="82">
        <v>40665</v>
      </c>
      <c r="M21" s="82">
        <v>170084</v>
      </c>
      <c r="N21" s="82">
        <v>61815</v>
      </c>
      <c r="O21" s="82">
        <v>0</v>
      </c>
      <c r="P21" s="82">
        <v>73276</v>
      </c>
      <c r="Q21" s="82">
        <v>135091</v>
      </c>
      <c r="R21" s="82">
        <v>18722</v>
      </c>
      <c r="S21" s="82">
        <v>30182</v>
      </c>
      <c r="T21" s="82">
        <v>56485</v>
      </c>
      <c r="U21" s="82">
        <v>105389</v>
      </c>
      <c r="V21" s="82">
        <v>532312</v>
      </c>
      <c r="W21" s="82"/>
      <c r="X21" s="82">
        <v>532312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20866728</v>
      </c>
      <c r="C22" s="86">
        <f>SUM(C19:C21)</f>
        <v>0</v>
      </c>
      <c r="D22" s="87">
        <f aca="true" t="shared" si="3" ref="D22:Z22">SUM(D19:D21)</f>
        <v>28733951</v>
      </c>
      <c r="E22" s="88">
        <f t="shared" si="3"/>
        <v>64314533</v>
      </c>
      <c r="F22" s="88">
        <f t="shared" si="3"/>
        <v>39739939</v>
      </c>
      <c r="G22" s="88">
        <f t="shared" si="3"/>
        <v>-5696959</v>
      </c>
      <c r="H22" s="88">
        <f t="shared" si="3"/>
        <v>-3687651</v>
      </c>
      <c r="I22" s="88">
        <f t="shared" si="3"/>
        <v>30355329</v>
      </c>
      <c r="J22" s="88">
        <f t="shared" si="3"/>
        <v>-5166598</v>
      </c>
      <c r="K22" s="88">
        <f t="shared" si="3"/>
        <v>-9835559</v>
      </c>
      <c r="L22" s="88">
        <f t="shared" si="3"/>
        <v>31625138</v>
      </c>
      <c r="M22" s="88">
        <f t="shared" si="3"/>
        <v>16622981</v>
      </c>
      <c r="N22" s="88">
        <f t="shared" si="3"/>
        <v>-6732709</v>
      </c>
      <c r="O22" s="88">
        <f t="shared" si="3"/>
        <v>-1843210</v>
      </c>
      <c r="P22" s="88">
        <f t="shared" si="3"/>
        <v>19295566</v>
      </c>
      <c r="Q22" s="88">
        <f t="shared" si="3"/>
        <v>10719647</v>
      </c>
      <c r="R22" s="88">
        <f t="shared" si="3"/>
        <v>30500783</v>
      </c>
      <c r="S22" s="88">
        <f t="shared" si="3"/>
        <v>-620567</v>
      </c>
      <c r="T22" s="88">
        <f t="shared" si="3"/>
        <v>-272120</v>
      </c>
      <c r="U22" s="88">
        <f t="shared" si="3"/>
        <v>29608096</v>
      </c>
      <c r="V22" s="88">
        <f t="shared" si="3"/>
        <v>87306053</v>
      </c>
      <c r="W22" s="88">
        <f t="shared" si="3"/>
        <v>28733776</v>
      </c>
      <c r="X22" s="88">
        <f t="shared" si="3"/>
        <v>58572277</v>
      </c>
      <c r="Y22" s="89">
        <f>+IF(W22&lt;&gt;0,(X22/W22)*100,0)</f>
        <v>203.8446913486066</v>
      </c>
      <c r="Z22" s="90">
        <f t="shared" si="3"/>
        <v>64314533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20866728</v>
      </c>
      <c r="C24" s="75">
        <f>SUM(C22:C23)</f>
        <v>0</v>
      </c>
      <c r="D24" s="76">
        <f aca="true" t="shared" si="4" ref="D24:Z24">SUM(D22:D23)</f>
        <v>28733951</v>
      </c>
      <c r="E24" s="77">
        <f t="shared" si="4"/>
        <v>64314533</v>
      </c>
      <c r="F24" s="77">
        <f t="shared" si="4"/>
        <v>39739939</v>
      </c>
      <c r="G24" s="77">
        <f t="shared" si="4"/>
        <v>-5696959</v>
      </c>
      <c r="H24" s="77">
        <f t="shared" si="4"/>
        <v>-3687651</v>
      </c>
      <c r="I24" s="77">
        <f t="shared" si="4"/>
        <v>30355329</v>
      </c>
      <c r="J24" s="77">
        <f t="shared" si="4"/>
        <v>-5166598</v>
      </c>
      <c r="K24" s="77">
        <f t="shared" si="4"/>
        <v>-9835559</v>
      </c>
      <c r="L24" s="77">
        <f t="shared" si="4"/>
        <v>31625138</v>
      </c>
      <c r="M24" s="77">
        <f t="shared" si="4"/>
        <v>16622981</v>
      </c>
      <c r="N24" s="77">
        <f t="shared" si="4"/>
        <v>-6732709</v>
      </c>
      <c r="O24" s="77">
        <f t="shared" si="4"/>
        <v>-1843210</v>
      </c>
      <c r="P24" s="77">
        <f t="shared" si="4"/>
        <v>19295566</v>
      </c>
      <c r="Q24" s="77">
        <f t="shared" si="4"/>
        <v>10719647</v>
      </c>
      <c r="R24" s="77">
        <f t="shared" si="4"/>
        <v>30500783</v>
      </c>
      <c r="S24" s="77">
        <f t="shared" si="4"/>
        <v>-620567</v>
      </c>
      <c r="T24" s="77">
        <f t="shared" si="4"/>
        <v>-272120</v>
      </c>
      <c r="U24" s="77">
        <f t="shared" si="4"/>
        <v>29608096</v>
      </c>
      <c r="V24" s="77">
        <f t="shared" si="4"/>
        <v>87306053</v>
      </c>
      <c r="W24" s="77">
        <f t="shared" si="4"/>
        <v>28733776</v>
      </c>
      <c r="X24" s="77">
        <f t="shared" si="4"/>
        <v>58572277</v>
      </c>
      <c r="Y24" s="78">
        <f>+IF(W24&lt;&gt;0,(X24/W24)*100,0)</f>
        <v>203.8446913486066</v>
      </c>
      <c r="Z24" s="79">
        <f t="shared" si="4"/>
        <v>64314533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31677680</v>
      </c>
      <c r="C27" s="22">
        <v>0</v>
      </c>
      <c r="D27" s="99">
        <v>28733951</v>
      </c>
      <c r="E27" s="100">
        <v>64314534</v>
      </c>
      <c r="F27" s="100">
        <v>326678</v>
      </c>
      <c r="G27" s="100">
        <v>258579</v>
      </c>
      <c r="H27" s="100">
        <v>3775336</v>
      </c>
      <c r="I27" s="100">
        <v>4360593</v>
      </c>
      <c r="J27" s="100">
        <v>1792249</v>
      </c>
      <c r="K27" s="100">
        <v>1606064</v>
      </c>
      <c r="L27" s="100">
        <v>2433546</v>
      </c>
      <c r="M27" s="100">
        <v>5831859</v>
      </c>
      <c r="N27" s="100">
        <v>1814677</v>
      </c>
      <c r="O27" s="100">
        <v>7462560</v>
      </c>
      <c r="P27" s="100">
        <v>7670683</v>
      </c>
      <c r="Q27" s="100">
        <v>16947920</v>
      </c>
      <c r="R27" s="100">
        <v>22984160</v>
      </c>
      <c r="S27" s="100">
        <v>6120291</v>
      </c>
      <c r="T27" s="100">
        <v>8793289</v>
      </c>
      <c r="U27" s="100">
        <v>37897740</v>
      </c>
      <c r="V27" s="100">
        <v>65038112</v>
      </c>
      <c r="W27" s="100">
        <v>28733951</v>
      </c>
      <c r="X27" s="100">
        <v>36304161</v>
      </c>
      <c r="Y27" s="101">
        <v>126.35</v>
      </c>
      <c r="Z27" s="102">
        <v>64314534</v>
      </c>
    </row>
    <row r="28" spans="1:26" ht="12.75">
      <c r="A28" s="103" t="s">
        <v>46</v>
      </c>
      <c r="B28" s="19">
        <v>26563890</v>
      </c>
      <c r="C28" s="19">
        <v>0</v>
      </c>
      <c r="D28" s="59">
        <v>24472951</v>
      </c>
      <c r="E28" s="60">
        <v>28972951</v>
      </c>
      <c r="F28" s="60">
        <v>326678</v>
      </c>
      <c r="G28" s="60">
        <v>258579</v>
      </c>
      <c r="H28" s="60">
        <v>3722386</v>
      </c>
      <c r="I28" s="60">
        <v>4307643</v>
      </c>
      <c r="J28" s="60">
        <v>1766274</v>
      </c>
      <c r="K28" s="60">
        <v>1499723</v>
      </c>
      <c r="L28" s="60">
        <v>2385603</v>
      </c>
      <c r="M28" s="60">
        <v>5651600</v>
      </c>
      <c r="N28" s="60">
        <v>1802033</v>
      </c>
      <c r="O28" s="60">
        <v>7414674</v>
      </c>
      <c r="P28" s="60">
        <v>0</v>
      </c>
      <c r="Q28" s="60">
        <v>9216707</v>
      </c>
      <c r="R28" s="60">
        <v>4045680</v>
      </c>
      <c r="S28" s="60">
        <v>926979</v>
      </c>
      <c r="T28" s="60">
        <v>5388365</v>
      </c>
      <c r="U28" s="60">
        <v>10361024</v>
      </c>
      <c r="V28" s="60">
        <v>29536974</v>
      </c>
      <c r="W28" s="60">
        <v>24472951</v>
      </c>
      <c r="X28" s="60">
        <v>5064023</v>
      </c>
      <c r="Y28" s="61">
        <v>20.69</v>
      </c>
      <c r="Z28" s="62">
        <v>28972951</v>
      </c>
    </row>
    <row r="29" spans="1:26" ht="12.75">
      <c r="A29" s="58" t="s">
        <v>284</v>
      </c>
      <c r="B29" s="19">
        <v>1128148</v>
      </c>
      <c r="C29" s="19">
        <v>0</v>
      </c>
      <c r="D29" s="59">
        <v>0</v>
      </c>
      <c r="E29" s="60">
        <v>33560000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7662683</v>
      </c>
      <c r="Q29" s="60">
        <v>7662683</v>
      </c>
      <c r="R29" s="60">
        <v>15195005</v>
      </c>
      <c r="S29" s="60">
        <v>3936672</v>
      </c>
      <c r="T29" s="60">
        <v>1276933</v>
      </c>
      <c r="U29" s="60">
        <v>20408610</v>
      </c>
      <c r="V29" s="60">
        <v>28071293</v>
      </c>
      <c r="W29" s="60"/>
      <c r="X29" s="60">
        <v>28071293</v>
      </c>
      <c r="Y29" s="61">
        <v>0</v>
      </c>
      <c r="Z29" s="62">
        <v>33560000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3985642</v>
      </c>
      <c r="C31" s="19">
        <v>0</v>
      </c>
      <c r="D31" s="59">
        <v>4261000</v>
      </c>
      <c r="E31" s="60">
        <v>1781583</v>
      </c>
      <c r="F31" s="60">
        <v>0</v>
      </c>
      <c r="G31" s="60">
        <v>0</v>
      </c>
      <c r="H31" s="60">
        <v>52950</v>
      </c>
      <c r="I31" s="60">
        <v>52950</v>
      </c>
      <c r="J31" s="60">
        <v>25975</v>
      </c>
      <c r="K31" s="60">
        <v>106341</v>
      </c>
      <c r="L31" s="60">
        <v>47943</v>
      </c>
      <c r="M31" s="60">
        <v>180259</v>
      </c>
      <c r="N31" s="60">
        <v>12644</v>
      </c>
      <c r="O31" s="60">
        <v>47886</v>
      </c>
      <c r="P31" s="60">
        <v>8000</v>
      </c>
      <c r="Q31" s="60">
        <v>68530</v>
      </c>
      <c r="R31" s="60">
        <v>3743475</v>
      </c>
      <c r="S31" s="60">
        <v>1256640</v>
      </c>
      <c r="T31" s="60">
        <v>2127991</v>
      </c>
      <c r="U31" s="60">
        <v>7128106</v>
      </c>
      <c r="V31" s="60">
        <v>7429845</v>
      </c>
      <c r="W31" s="60">
        <v>4261000</v>
      </c>
      <c r="X31" s="60">
        <v>3168845</v>
      </c>
      <c r="Y31" s="61">
        <v>74.37</v>
      </c>
      <c r="Z31" s="62">
        <v>1781583</v>
      </c>
    </row>
    <row r="32" spans="1:26" ht="12.75">
      <c r="A32" s="70" t="s">
        <v>54</v>
      </c>
      <c r="B32" s="22">
        <f>SUM(B28:B31)</f>
        <v>31677680</v>
      </c>
      <c r="C32" s="22">
        <f>SUM(C28:C31)</f>
        <v>0</v>
      </c>
      <c r="D32" s="99">
        <f aca="true" t="shared" si="5" ref="D32:Z32">SUM(D28:D31)</f>
        <v>28733951</v>
      </c>
      <c r="E32" s="100">
        <f t="shared" si="5"/>
        <v>64314534</v>
      </c>
      <c r="F32" s="100">
        <f t="shared" si="5"/>
        <v>326678</v>
      </c>
      <c r="G32" s="100">
        <f t="shared" si="5"/>
        <v>258579</v>
      </c>
      <c r="H32" s="100">
        <f t="shared" si="5"/>
        <v>3775336</v>
      </c>
      <c r="I32" s="100">
        <f t="shared" si="5"/>
        <v>4360593</v>
      </c>
      <c r="J32" s="100">
        <f t="shared" si="5"/>
        <v>1792249</v>
      </c>
      <c r="K32" s="100">
        <f t="shared" si="5"/>
        <v>1606064</v>
      </c>
      <c r="L32" s="100">
        <f t="shared" si="5"/>
        <v>2433546</v>
      </c>
      <c r="M32" s="100">
        <f t="shared" si="5"/>
        <v>5831859</v>
      </c>
      <c r="N32" s="100">
        <f t="shared" si="5"/>
        <v>1814677</v>
      </c>
      <c r="O32" s="100">
        <f t="shared" si="5"/>
        <v>7462560</v>
      </c>
      <c r="P32" s="100">
        <f t="shared" si="5"/>
        <v>7670683</v>
      </c>
      <c r="Q32" s="100">
        <f t="shared" si="5"/>
        <v>16947920</v>
      </c>
      <c r="R32" s="100">
        <f t="shared" si="5"/>
        <v>22984160</v>
      </c>
      <c r="S32" s="100">
        <f t="shared" si="5"/>
        <v>6120291</v>
      </c>
      <c r="T32" s="100">
        <f t="shared" si="5"/>
        <v>8793289</v>
      </c>
      <c r="U32" s="100">
        <f t="shared" si="5"/>
        <v>37897740</v>
      </c>
      <c r="V32" s="100">
        <f t="shared" si="5"/>
        <v>65038112</v>
      </c>
      <c r="W32" s="100">
        <f t="shared" si="5"/>
        <v>28733951</v>
      </c>
      <c r="X32" s="100">
        <f t="shared" si="5"/>
        <v>36304161</v>
      </c>
      <c r="Y32" s="101">
        <f>+IF(W32&lt;&gt;0,(X32/W32)*100,0)</f>
        <v>126.34587217052051</v>
      </c>
      <c r="Z32" s="102">
        <f t="shared" si="5"/>
        <v>64314534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12784605</v>
      </c>
      <c r="C35" s="19">
        <v>0</v>
      </c>
      <c r="D35" s="59">
        <v>11437000</v>
      </c>
      <c r="E35" s="60">
        <v>11437000</v>
      </c>
      <c r="F35" s="60">
        <v>49069312</v>
      </c>
      <c r="G35" s="60">
        <v>40797204</v>
      </c>
      <c r="H35" s="60">
        <v>32419738</v>
      </c>
      <c r="I35" s="60">
        <v>32419738</v>
      </c>
      <c r="J35" s="60">
        <v>19571117</v>
      </c>
      <c r="K35" s="60">
        <v>19328327</v>
      </c>
      <c r="L35" s="60">
        <v>49054257</v>
      </c>
      <c r="M35" s="60">
        <v>49054257</v>
      </c>
      <c r="N35" s="60">
        <v>42443777</v>
      </c>
      <c r="O35" s="60">
        <v>24596877</v>
      </c>
      <c r="P35" s="60">
        <v>47754436</v>
      </c>
      <c r="Q35" s="60">
        <v>47754436</v>
      </c>
      <c r="R35" s="60">
        <v>49076026</v>
      </c>
      <c r="S35" s="60">
        <v>37559080</v>
      </c>
      <c r="T35" s="60">
        <v>26279553</v>
      </c>
      <c r="U35" s="60">
        <v>26279553</v>
      </c>
      <c r="V35" s="60">
        <v>26279553</v>
      </c>
      <c r="W35" s="60">
        <v>11437000</v>
      </c>
      <c r="X35" s="60">
        <v>14842553</v>
      </c>
      <c r="Y35" s="61">
        <v>129.78</v>
      </c>
      <c r="Z35" s="62">
        <v>11437000</v>
      </c>
    </row>
    <row r="36" spans="1:26" ht="12.75">
      <c r="A36" s="58" t="s">
        <v>57</v>
      </c>
      <c r="B36" s="19">
        <v>245701478</v>
      </c>
      <c r="C36" s="19">
        <v>0</v>
      </c>
      <c r="D36" s="59">
        <v>296540950</v>
      </c>
      <c r="E36" s="60">
        <v>332121534</v>
      </c>
      <c r="F36" s="60">
        <v>255323811</v>
      </c>
      <c r="G36" s="60">
        <v>245988617</v>
      </c>
      <c r="H36" s="60">
        <v>250179794</v>
      </c>
      <c r="I36" s="60">
        <v>250179794</v>
      </c>
      <c r="J36" s="60">
        <v>252161910</v>
      </c>
      <c r="K36" s="60">
        <v>251509318</v>
      </c>
      <c r="L36" s="60">
        <v>254473573</v>
      </c>
      <c r="M36" s="60">
        <v>254473573</v>
      </c>
      <c r="N36" s="60">
        <v>259193150</v>
      </c>
      <c r="O36" s="60">
        <v>262718823</v>
      </c>
      <c r="P36" s="60">
        <v>270661276</v>
      </c>
      <c r="Q36" s="60">
        <v>270661276</v>
      </c>
      <c r="R36" s="60">
        <v>292690778</v>
      </c>
      <c r="S36" s="60">
        <v>300344684</v>
      </c>
      <c r="T36" s="60">
        <v>306789800</v>
      </c>
      <c r="U36" s="60">
        <v>306789800</v>
      </c>
      <c r="V36" s="60">
        <v>306789800</v>
      </c>
      <c r="W36" s="60">
        <v>332121534</v>
      </c>
      <c r="X36" s="60">
        <v>-25331734</v>
      </c>
      <c r="Y36" s="61">
        <v>-7.63</v>
      </c>
      <c r="Z36" s="62">
        <v>332121534</v>
      </c>
    </row>
    <row r="37" spans="1:26" ht="12.75">
      <c r="A37" s="58" t="s">
        <v>58</v>
      </c>
      <c r="B37" s="19">
        <v>40348995</v>
      </c>
      <c r="C37" s="19">
        <v>0</v>
      </c>
      <c r="D37" s="59">
        <v>5560453</v>
      </c>
      <c r="E37" s="60">
        <v>5560453</v>
      </c>
      <c r="F37" s="60">
        <v>38433754</v>
      </c>
      <c r="G37" s="60">
        <v>37629312</v>
      </c>
      <c r="H37" s="60">
        <v>33540673</v>
      </c>
      <c r="I37" s="60">
        <v>33540673</v>
      </c>
      <c r="J37" s="60">
        <v>28472309</v>
      </c>
      <c r="K37" s="60">
        <v>37324588</v>
      </c>
      <c r="L37" s="60">
        <v>38647013</v>
      </c>
      <c r="M37" s="60">
        <v>38647013</v>
      </c>
      <c r="N37" s="60">
        <v>44434060</v>
      </c>
      <c r="O37" s="60">
        <v>32132091</v>
      </c>
      <c r="P37" s="60">
        <v>44259137</v>
      </c>
      <c r="Q37" s="60">
        <v>44259137</v>
      </c>
      <c r="R37" s="60">
        <v>37691308</v>
      </c>
      <c r="S37" s="60">
        <v>34656490</v>
      </c>
      <c r="T37" s="60">
        <v>29637918</v>
      </c>
      <c r="U37" s="60">
        <v>29637918</v>
      </c>
      <c r="V37" s="60">
        <v>29637918</v>
      </c>
      <c r="W37" s="60">
        <v>5560453</v>
      </c>
      <c r="X37" s="60">
        <v>24077465</v>
      </c>
      <c r="Y37" s="61">
        <v>433.01</v>
      </c>
      <c r="Z37" s="62">
        <v>5560453</v>
      </c>
    </row>
    <row r="38" spans="1:26" ht="12.75">
      <c r="A38" s="58" t="s">
        <v>59</v>
      </c>
      <c r="B38" s="19">
        <v>9059662</v>
      </c>
      <c r="C38" s="19">
        <v>0</v>
      </c>
      <c r="D38" s="59">
        <v>5876547</v>
      </c>
      <c r="E38" s="60">
        <v>5876547</v>
      </c>
      <c r="F38" s="60">
        <v>7583736</v>
      </c>
      <c r="G38" s="60">
        <v>11011822</v>
      </c>
      <c r="H38" s="60">
        <v>10835775</v>
      </c>
      <c r="I38" s="60">
        <v>10835775</v>
      </c>
      <c r="J38" s="60">
        <v>10659727</v>
      </c>
      <c r="K38" s="60">
        <v>10483680</v>
      </c>
      <c r="L38" s="60">
        <v>10307633</v>
      </c>
      <c r="M38" s="60">
        <v>10307633</v>
      </c>
      <c r="N38" s="60">
        <v>9519732</v>
      </c>
      <c r="O38" s="60">
        <v>9343684</v>
      </c>
      <c r="P38" s="60">
        <v>9167637</v>
      </c>
      <c r="Q38" s="60">
        <v>9167637</v>
      </c>
      <c r="R38" s="60">
        <v>8623217</v>
      </c>
      <c r="S38" s="60">
        <v>8480949</v>
      </c>
      <c r="T38" s="60">
        <v>9041321</v>
      </c>
      <c r="U38" s="60">
        <v>9041321</v>
      </c>
      <c r="V38" s="60">
        <v>9041321</v>
      </c>
      <c r="W38" s="60">
        <v>5876547</v>
      </c>
      <c r="X38" s="60">
        <v>3164774</v>
      </c>
      <c r="Y38" s="61">
        <v>53.85</v>
      </c>
      <c r="Z38" s="62">
        <v>5876547</v>
      </c>
    </row>
    <row r="39" spans="1:26" ht="12.75">
      <c r="A39" s="58" t="s">
        <v>60</v>
      </c>
      <c r="B39" s="19">
        <v>209077426</v>
      </c>
      <c r="C39" s="19">
        <v>0</v>
      </c>
      <c r="D39" s="59">
        <v>296540950</v>
      </c>
      <c r="E39" s="60">
        <v>332121534</v>
      </c>
      <c r="F39" s="60">
        <v>258375633</v>
      </c>
      <c r="G39" s="60">
        <v>238144687</v>
      </c>
      <c r="H39" s="60">
        <v>238223084</v>
      </c>
      <c r="I39" s="60">
        <v>238223084</v>
      </c>
      <c r="J39" s="60">
        <v>232600991</v>
      </c>
      <c r="K39" s="60">
        <v>223029377</v>
      </c>
      <c r="L39" s="60">
        <v>254573184</v>
      </c>
      <c r="M39" s="60">
        <v>254573184</v>
      </c>
      <c r="N39" s="60">
        <v>247683135</v>
      </c>
      <c r="O39" s="60">
        <v>245839925</v>
      </c>
      <c r="P39" s="60">
        <v>264988938</v>
      </c>
      <c r="Q39" s="60">
        <v>264988938</v>
      </c>
      <c r="R39" s="60">
        <v>295452279</v>
      </c>
      <c r="S39" s="60">
        <v>294766325</v>
      </c>
      <c r="T39" s="60">
        <v>294390114</v>
      </c>
      <c r="U39" s="60">
        <v>294390114</v>
      </c>
      <c r="V39" s="60">
        <v>294390114</v>
      </c>
      <c r="W39" s="60">
        <v>332121534</v>
      </c>
      <c r="X39" s="60">
        <v>-37731420</v>
      </c>
      <c r="Y39" s="61">
        <v>-11.36</v>
      </c>
      <c r="Z39" s="62">
        <v>332121534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32389655</v>
      </c>
      <c r="C42" s="19">
        <v>0</v>
      </c>
      <c r="D42" s="59">
        <v>31483998</v>
      </c>
      <c r="E42" s="60">
        <v>69159344</v>
      </c>
      <c r="F42" s="60">
        <v>39876388</v>
      </c>
      <c r="G42" s="60">
        <v>-8377374</v>
      </c>
      <c r="H42" s="60">
        <v>-9308119</v>
      </c>
      <c r="I42" s="60">
        <v>22190895</v>
      </c>
      <c r="J42" s="60">
        <v>-2416953</v>
      </c>
      <c r="K42" s="60">
        <v>-10888848</v>
      </c>
      <c r="L42" s="60">
        <v>33904041</v>
      </c>
      <c r="M42" s="60">
        <v>20598240</v>
      </c>
      <c r="N42" s="60">
        <v>-3723618</v>
      </c>
      <c r="O42" s="60">
        <v>-10516696</v>
      </c>
      <c r="P42" s="60">
        <v>35641249</v>
      </c>
      <c r="Q42" s="60">
        <v>21400935</v>
      </c>
      <c r="R42" s="60">
        <v>-14532674</v>
      </c>
      <c r="S42" s="60">
        <v>-16037935</v>
      </c>
      <c r="T42" s="60">
        <v>-6633246</v>
      </c>
      <c r="U42" s="60">
        <v>-37203855</v>
      </c>
      <c r="V42" s="60">
        <v>26986215</v>
      </c>
      <c r="W42" s="60">
        <v>69159344</v>
      </c>
      <c r="X42" s="60">
        <v>-42173129</v>
      </c>
      <c r="Y42" s="61">
        <v>-60.98</v>
      </c>
      <c r="Z42" s="62">
        <v>69159344</v>
      </c>
    </row>
    <row r="43" spans="1:26" ht="12.75">
      <c r="A43" s="58" t="s">
        <v>63</v>
      </c>
      <c r="B43" s="19">
        <v>-29901532</v>
      </c>
      <c r="C43" s="19">
        <v>0</v>
      </c>
      <c r="D43" s="59">
        <v>-28734000</v>
      </c>
      <c r="E43" s="60">
        <v>-64314637</v>
      </c>
      <c r="F43" s="60">
        <v>-1948283</v>
      </c>
      <c r="G43" s="60">
        <v>-4960765</v>
      </c>
      <c r="H43" s="60">
        <v>726021</v>
      </c>
      <c r="I43" s="60">
        <v>-6183027</v>
      </c>
      <c r="J43" s="60">
        <v>-1433062</v>
      </c>
      <c r="K43" s="60">
        <v>562917</v>
      </c>
      <c r="L43" s="60">
        <v>-7467238</v>
      </c>
      <c r="M43" s="60">
        <v>-8337383</v>
      </c>
      <c r="N43" s="60">
        <v>392239</v>
      </c>
      <c r="O43" s="60">
        <v>-5503726</v>
      </c>
      <c r="P43" s="60">
        <v>2419627</v>
      </c>
      <c r="Q43" s="60">
        <v>-2691860</v>
      </c>
      <c r="R43" s="60">
        <v>-3946070</v>
      </c>
      <c r="S43" s="60">
        <v>1038399</v>
      </c>
      <c r="T43" s="60">
        <v>-760833</v>
      </c>
      <c r="U43" s="60">
        <v>-3668504</v>
      </c>
      <c r="V43" s="60">
        <v>-20880774</v>
      </c>
      <c r="W43" s="60">
        <v>-64314637</v>
      </c>
      <c r="X43" s="60">
        <v>43433863</v>
      </c>
      <c r="Y43" s="61">
        <v>-67.53</v>
      </c>
      <c r="Z43" s="62">
        <v>-64314637</v>
      </c>
    </row>
    <row r="44" spans="1:26" ht="12.75">
      <c r="A44" s="58" t="s">
        <v>64</v>
      </c>
      <c r="B44" s="19">
        <v>-3673376</v>
      </c>
      <c r="C44" s="19">
        <v>0</v>
      </c>
      <c r="D44" s="59">
        <v>-692004</v>
      </c>
      <c r="E44" s="60">
        <v>-691852</v>
      </c>
      <c r="F44" s="60">
        <v>-611854</v>
      </c>
      <c r="G44" s="60">
        <v>0</v>
      </c>
      <c r="H44" s="60">
        <v>0</v>
      </c>
      <c r="I44" s="60">
        <v>-611854</v>
      </c>
      <c r="J44" s="60">
        <v>0</v>
      </c>
      <c r="K44" s="60">
        <v>0</v>
      </c>
      <c r="L44" s="60">
        <v>0</v>
      </c>
      <c r="M44" s="60">
        <v>0</v>
      </c>
      <c r="N44" s="60">
        <v>-611854</v>
      </c>
      <c r="O44" s="60">
        <v>0</v>
      </c>
      <c r="P44" s="60">
        <v>0</v>
      </c>
      <c r="Q44" s="60">
        <v>-611854</v>
      </c>
      <c r="R44" s="60">
        <v>0</v>
      </c>
      <c r="S44" s="60">
        <v>0</v>
      </c>
      <c r="T44" s="60">
        <v>0</v>
      </c>
      <c r="U44" s="60">
        <v>0</v>
      </c>
      <c r="V44" s="60">
        <v>-1223708</v>
      </c>
      <c r="W44" s="60">
        <v>-691852</v>
      </c>
      <c r="X44" s="60">
        <v>-531856</v>
      </c>
      <c r="Y44" s="61">
        <v>76.87</v>
      </c>
      <c r="Z44" s="62">
        <v>-691852</v>
      </c>
    </row>
    <row r="45" spans="1:26" ht="12.75">
      <c r="A45" s="70" t="s">
        <v>65</v>
      </c>
      <c r="B45" s="22">
        <v>428466</v>
      </c>
      <c r="C45" s="22">
        <v>0</v>
      </c>
      <c r="D45" s="99">
        <v>3936994</v>
      </c>
      <c r="E45" s="100">
        <v>4581321</v>
      </c>
      <c r="F45" s="100">
        <v>37549393</v>
      </c>
      <c r="G45" s="100">
        <v>24211254</v>
      </c>
      <c r="H45" s="100">
        <v>15629156</v>
      </c>
      <c r="I45" s="100">
        <v>15629156</v>
      </c>
      <c r="J45" s="100">
        <v>11779141</v>
      </c>
      <c r="K45" s="100">
        <v>1453210</v>
      </c>
      <c r="L45" s="100">
        <v>27890013</v>
      </c>
      <c r="M45" s="100">
        <v>27890013</v>
      </c>
      <c r="N45" s="100">
        <v>23946780</v>
      </c>
      <c r="O45" s="100">
        <v>7926358</v>
      </c>
      <c r="P45" s="100">
        <v>45987234</v>
      </c>
      <c r="Q45" s="100">
        <v>23946780</v>
      </c>
      <c r="R45" s="100">
        <v>27508490</v>
      </c>
      <c r="S45" s="100">
        <v>12508954</v>
      </c>
      <c r="T45" s="100">
        <v>5114875</v>
      </c>
      <c r="U45" s="100">
        <v>5114875</v>
      </c>
      <c r="V45" s="100">
        <v>5114875</v>
      </c>
      <c r="W45" s="100">
        <v>4581321</v>
      </c>
      <c r="X45" s="100">
        <v>533554</v>
      </c>
      <c r="Y45" s="101">
        <v>11.65</v>
      </c>
      <c r="Z45" s="102">
        <v>4581321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1698639</v>
      </c>
      <c r="C49" s="52">
        <v>0</v>
      </c>
      <c r="D49" s="129">
        <v>-18829</v>
      </c>
      <c r="E49" s="54">
        <v>5355794</v>
      </c>
      <c r="F49" s="54">
        <v>0</v>
      </c>
      <c r="G49" s="54">
        <v>0</v>
      </c>
      <c r="H49" s="54">
        <v>0</v>
      </c>
      <c r="I49" s="54">
        <v>206934</v>
      </c>
      <c r="J49" s="54">
        <v>0</v>
      </c>
      <c r="K49" s="54">
        <v>0</v>
      </c>
      <c r="L49" s="54">
        <v>0</v>
      </c>
      <c r="M49" s="54">
        <v>459350</v>
      </c>
      <c r="N49" s="54">
        <v>0</v>
      </c>
      <c r="O49" s="54">
        <v>0</v>
      </c>
      <c r="P49" s="54">
        <v>0</v>
      </c>
      <c r="Q49" s="54">
        <v>-7036</v>
      </c>
      <c r="R49" s="54">
        <v>0</v>
      </c>
      <c r="S49" s="54">
        <v>0</v>
      </c>
      <c r="T49" s="54">
        <v>0</v>
      </c>
      <c r="U49" s="54">
        <v>1541792</v>
      </c>
      <c r="V49" s="54">
        <v>4824997</v>
      </c>
      <c r="W49" s="54">
        <v>14061641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6061669</v>
      </c>
      <c r="C51" s="52">
        <v>0</v>
      </c>
      <c r="D51" s="129">
        <v>2108013</v>
      </c>
      <c r="E51" s="54">
        <v>23958</v>
      </c>
      <c r="F51" s="54">
        <v>0</v>
      </c>
      <c r="G51" s="54">
        <v>0</v>
      </c>
      <c r="H51" s="54">
        <v>0</v>
      </c>
      <c r="I51" s="54">
        <v>23384</v>
      </c>
      <c r="J51" s="54">
        <v>0</v>
      </c>
      <c r="K51" s="54">
        <v>0</v>
      </c>
      <c r="L51" s="54">
        <v>0</v>
      </c>
      <c r="M51" s="54">
        <v>179308</v>
      </c>
      <c r="N51" s="54">
        <v>0</v>
      </c>
      <c r="O51" s="54">
        <v>0</v>
      </c>
      <c r="P51" s="54">
        <v>0</v>
      </c>
      <c r="Q51" s="54">
        <v>4000</v>
      </c>
      <c r="R51" s="54">
        <v>0</v>
      </c>
      <c r="S51" s="54">
        <v>0</v>
      </c>
      <c r="T51" s="54">
        <v>0</v>
      </c>
      <c r="U51" s="54">
        <v>2581478</v>
      </c>
      <c r="V51" s="54">
        <v>11671</v>
      </c>
      <c r="W51" s="54">
        <v>10993481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37.75030226030103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66.40872411648984</v>
      </c>
      <c r="F58" s="7">
        <f t="shared" si="6"/>
        <v>41.39209765268057</v>
      </c>
      <c r="G58" s="7">
        <f t="shared" si="6"/>
        <v>133.190731940594</v>
      </c>
      <c r="H58" s="7">
        <f t="shared" si="6"/>
        <v>117.78639730873725</v>
      </c>
      <c r="I58" s="7">
        <f t="shared" si="6"/>
        <v>95.35724834213116</v>
      </c>
      <c r="J58" s="7">
        <f t="shared" si="6"/>
        <v>84.38770705081274</v>
      </c>
      <c r="K58" s="7">
        <f t="shared" si="6"/>
        <v>128.89831856998885</v>
      </c>
      <c r="L58" s="7">
        <f t="shared" si="6"/>
        <v>78.6930472879828</v>
      </c>
      <c r="M58" s="7">
        <f t="shared" si="6"/>
        <v>97.15414021045424</v>
      </c>
      <c r="N58" s="7">
        <f t="shared" si="6"/>
        <v>379.3758660866931</v>
      </c>
      <c r="O58" s="7">
        <f t="shared" si="6"/>
        <v>93.38195189214034</v>
      </c>
      <c r="P58" s="7">
        <f t="shared" si="6"/>
        <v>562.4589177870381</v>
      </c>
      <c r="Q58" s="7">
        <f t="shared" si="6"/>
        <v>345.8043078677043</v>
      </c>
      <c r="R58" s="7">
        <f t="shared" si="6"/>
        <v>7.112887903736542</v>
      </c>
      <c r="S58" s="7">
        <f t="shared" si="6"/>
        <v>51.18522808028234</v>
      </c>
      <c r="T58" s="7">
        <f t="shared" si="6"/>
        <v>510.67335087362267</v>
      </c>
      <c r="U58" s="7">
        <f t="shared" si="6"/>
        <v>41.038206039858686</v>
      </c>
      <c r="V58" s="7">
        <f t="shared" si="6"/>
        <v>92.09147314046301</v>
      </c>
      <c r="W58" s="7">
        <f t="shared" si="6"/>
        <v>157.99586776859505</v>
      </c>
      <c r="X58" s="7">
        <f t="shared" si="6"/>
        <v>0</v>
      </c>
      <c r="Y58" s="7">
        <f t="shared" si="6"/>
        <v>0</v>
      </c>
      <c r="Z58" s="8">
        <f t="shared" si="6"/>
        <v>66.40872411648984</v>
      </c>
    </row>
    <row r="59" spans="1:26" ht="12.75">
      <c r="A59" s="37" t="s">
        <v>31</v>
      </c>
      <c r="B59" s="9">
        <f aca="true" t="shared" si="7" ref="B59:Z66">IF(B68=0,0,+(B77/B68)*100)</f>
        <v>39.083694785740626</v>
      </c>
      <c r="C59" s="9">
        <f t="shared" si="7"/>
        <v>0</v>
      </c>
      <c r="D59" s="2">
        <f t="shared" si="7"/>
        <v>100.00003705075954</v>
      </c>
      <c r="E59" s="10">
        <f t="shared" si="7"/>
        <v>65.01269314841336</v>
      </c>
      <c r="F59" s="10">
        <f t="shared" si="7"/>
        <v>38.5292588289604</v>
      </c>
      <c r="G59" s="10">
        <f t="shared" si="7"/>
        <v>139.43830709216954</v>
      </c>
      <c r="H59" s="10">
        <f t="shared" si="7"/>
        <v>126.28632883950952</v>
      </c>
      <c r="I59" s="10">
        <f t="shared" si="7"/>
        <v>97.8678902846685</v>
      </c>
      <c r="J59" s="10">
        <f t="shared" si="7"/>
        <v>93.64140594171577</v>
      </c>
      <c r="K59" s="10">
        <f t="shared" si="7"/>
        <v>131.13533829511718</v>
      </c>
      <c r="L59" s="10">
        <f t="shared" si="7"/>
        <v>80.31224587178161</v>
      </c>
      <c r="M59" s="10">
        <f t="shared" si="7"/>
        <v>101.65459009579105</v>
      </c>
      <c r="N59" s="10">
        <f t="shared" si="7"/>
        <v>409.96043400659204</v>
      </c>
      <c r="O59" s="10">
        <f t="shared" si="7"/>
        <v>96.34064615236908</v>
      </c>
      <c r="P59" s="10">
        <f t="shared" si="7"/>
        <v>614.6593815613667</v>
      </c>
      <c r="Q59" s="10">
        <f t="shared" si="7"/>
        <v>374.1346021480718</v>
      </c>
      <c r="R59" s="10">
        <f t="shared" si="7"/>
        <v>6.62005224165937</v>
      </c>
      <c r="S59" s="10">
        <f t="shared" si="7"/>
        <v>50.528055239653305</v>
      </c>
      <c r="T59" s="10">
        <f t="shared" si="7"/>
        <v>557.1798593458057</v>
      </c>
      <c r="U59" s="10">
        <f t="shared" si="7"/>
        <v>40.597029834189904</v>
      </c>
      <c r="V59" s="10">
        <f t="shared" si="7"/>
        <v>93.51069535923321</v>
      </c>
      <c r="W59" s="10">
        <f t="shared" si="7"/>
        <v>159.78567625577017</v>
      </c>
      <c r="X59" s="10">
        <f t="shared" si="7"/>
        <v>0</v>
      </c>
      <c r="Y59" s="10">
        <f t="shared" si="7"/>
        <v>0</v>
      </c>
      <c r="Z59" s="11">
        <f t="shared" si="7"/>
        <v>65.01269314841336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99.99900000000001</v>
      </c>
      <c r="E60" s="13">
        <f t="shared" si="7"/>
        <v>100.07095442497595</v>
      </c>
      <c r="F60" s="13">
        <f t="shared" si="7"/>
        <v>48.344346946881885</v>
      </c>
      <c r="G60" s="13">
        <f t="shared" si="7"/>
        <v>41.56319183752045</v>
      </c>
      <c r="H60" s="13">
        <f t="shared" si="7"/>
        <v>38.676894407246095</v>
      </c>
      <c r="I60" s="13">
        <f t="shared" si="7"/>
        <v>43.14242898097472</v>
      </c>
      <c r="J60" s="13">
        <f t="shared" si="7"/>
        <v>4.551147179641318</v>
      </c>
      <c r="K60" s="13">
        <f t="shared" si="7"/>
        <v>133.67475850809507</v>
      </c>
      <c r="L60" s="13">
        <f t="shared" si="7"/>
        <v>60.91194906372965</v>
      </c>
      <c r="M60" s="13">
        <f t="shared" si="7"/>
        <v>71.43390537379885</v>
      </c>
      <c r="N60" s="13">
        <f t="shared" si="7"/>
        <v>82.53305359828992</v>
      </c>
      <c r="O60" s="13">
        <f t="shared" si="7"/>
        <v>85.30887171811158</v>
      </c>
      <c r="P60" s="13">
        <f t="shared" si="7"/>
        <v>72.25225936303723</v>
      </c>
      <c r="Q60" s="13">
        <f t="shared" si="7"/>
        <v>79.98539564524695</v>
      </c>
      <c r="R60" s="13">
        <f t="shared" si="7"/>
        <v>89.77405078034009</v>
      </c>
      <c r="S60" s="13">
        <f t="shared" si="7"/>
        <v>115.21513665031536</v>
      </c>
      <c r="T60" s="13">
        <f t="shared" si="7"/>
        <v>79.29615232710417</v>
      </c>
      <c r="U60" s="13">
        <f t="shared" si="7"/>
        <v>92.75672958949873</v>
      </c>
      <c r="V60" s="13">
        <f t="shared" si="7"/>
        <v>71.14313530547022</v>
      </c>
      <c r="W60" s="13">
        <f t="shared" si="7"/>
        <v>170.65470654706547</v>
      </c>
      <c r="X60" s="13">
        <f t="shared" si="7"/>
        <v>0</v>
      </c>
      <c r="Y60" s="13">
        <f t="shared" si="7"/>
        <v>0</v>
      </c>
      <c r="Z60" s="14">
        <f t="shared" si="7"/>
        <v>100.07095442497595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99.99900000000001</v>
      </c>
      <c r="E64" s="13">
        <f t="shared" si="7"/>
        <v>100.07095442497595</v>
      </c>
      <c r="F64" s="13">
        <f t="shared" si="7"/>
        <v>48.344346946881885</v>
      </c>
      <c r="G64" s="13">
        <f t="shared" si="7"/>
        <v>41.56319183752045</v>
      </c>
      <c r="H64" s="13">
        <f t="shared" si="7"/>
        <v>38.676894407246095</v>
      </c>
      <c r="I64" s="13">
        <f t="shared" si="7"/>
        <v>43.14242898097472</v>
      </c>
      <c r="J64" s="13">
        <f t="shared" si="7"/>
        <v>4.551147179641318</v>
      </c>
      <c r="K64" s="13">
        <f t="shared" si="7"/>
        <v>133.67475850809507</v>
      </c>
      <c r="L64" s="13">
        <f t="shared" si="7"/>
        <v>60.91194906372965</v>
      </c>
      <c r="M64" s="13">
        <f t="shared" si="7"/>
        <v>71.43390537379885</v>
      </c>
      <c r="N64" s="13">
        <f t="shared" si="7"/>
        <v>82.53305359828992</v>
      </c>
      <c r="O64" s="13">
        <f t="shared" si="7"/>
        <v>85.30887171811158</v>
      </c>
      <c r="P64" s="13">
        <f t="shared" si="7"/>
        <v>72.25225936303723</v>
      </c>
      <c r="Q64" s="13">
        <f t="shared" si="7"/>
        <v>79.98539564524695</v>
      </c>
      <c r="R64" s="13">
        <f t="shared" si="7"/>
        <v>89.77405078034009</v>
      </c>
      <c r="S64" s="13">
        <f t="shared" si="7"/>
        <v>115.21513665031536</v>
      </c>
      <c r="T64" s="13">
        <f t="shared" si="7"/>
        <v>79.29615232710417</v>
      </c>
      <c r="U64" s="13">
        <f t="shared" si="7"/>
        <v>92.75672958949873</v>
      </c>
      <c r="V64" s="13">
        <f t="shared" si="7"/>
        <v>71.14313530547022</v>
      </c>
      <c r="W64" s="13">
        <f t="shared" si="7"/>
        <v>170.65470654706547</v>
      </c>
      <c r="X64" s="13">
        <f t="shared" si="7"/>
        <v>0</v>
      </c>
      <c r="Y64" s="13">
        <f t="shared" si="7"/>
        <v>0</v>
      </c>
      <c r="Z64" s="14">
        <f t="shared" si="7"/>
        <v>100.07095442497595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99.93333333333332</v>
      </c>
      <c r="F66" s="16">
        <f t="shared" si="7"/>
        <v>5991.7338709677415</v>
      </c>
      <c r="G66" s="16">
        <f t="shared" si="7"/>
        <v>87.1679285745547</v>
      </c>
      <c r="H66" s="16">
        <f t="shared" si="7"/>
        <v>47.67246214245653</v>
      </c>
      <c r="I66" s="16">
        <f t="shared" si="7"/>
        <v>98.05798484125722</v>
      </c>
      <c r="J66" s="16">
        <f t="shared" si="7"/>
        <v>5.957519240355506</v>
      </c>
      <c r="K66" s="16">
        <f t="shared" si="7"/>
        <v>68.67048495375803</v>
      </c>
      <c r="L66" s="16">
        <f t="shared" si="7"/>
        <v>62.36309326252905</v>
      </c>
      <c r="M66" s="16">
        <f t="shared" si="7"/>
        <v>37.10815386660041</v>
      </c>
      <c r="N66" s="16">
        <f t="shared" si="7"/>
        <v>44.07271859336463</v>
      </c>
      <c r="O66" s="16">
        <f t="shared" si="7"/>
        <v>41.02699221265882</v>
      </c>
      <c r="P66" s="16">
        <f t="shared" si="7"/>
        <v>22.681083426752974</v>
      </c>
      <c r="Q66" s="16">
        <f t="shared" si="7"/>
        <v>35.53332185513235</v>
      </c>
      <c r="R66" s="16">
        <f t="shared" si="7"/>
        <v>70.79726824814047</v>
      </c>
      <c r="S66" s="16">
        <f t="shared" si="7"/>
        <v>22.73148850778233</v>
      </c>
      <c r="T66" s="16">
        <f t="shared" si="7"/>
        <v>44.19442271660633</v>
      </c>
      <c r="U66" s="16">
        <f t="shared" si="7"/>
        <v>44.94758482627172</v>
      </c>
      <c r="V66" s="16">
        <f t="shared" si="7"/>
        <v>48.6310895451177</v>
      </c>
      <c r="W66" s="16">
        <f t="shared" si="7"/>
        <v>99.93333333333332</v>
      </c>
      <c r="X66" s="16">
        <f t="shared" si="7"/>
        <v>0</v>
      </c>
      <c r="Y66" s="16">
        <f t="shared" si="7"/>
        <v>0</v>
      </c>
      <c r="Z66" s="17">
        <f t="shared" si="7"/>
        <v>99.93333333333332</v>
      </c>
    </row>
    <row r="67" spans="1:26" ht="12.75" hidden="1">
      <c r="A67" s="41" t="s">
        <v>287</v>
      </c>
      <c r="B67" s="24">
        <v>13959822</v>
      </c>
      <c r="C67" s="24"/>
      <c r="D67" s="25">
        <v>11616000</v>
      </c>
      <c r="E67" s="26">
        <v>27636128</v>
      </c>
      <c r="F67" s="26">
        <v>1221308</v>
      </c>
      <c r="G67" s="26">
        <v>1196108</v>
      </c>
      <c r="H67" s="26">
        <v>920906</v>
      </c>
      <c r="I67" s="26">
        <v>3338322</v>
      </c>
      <c r="J67" s="26">
        <v>1163724</v>
      </c>
      <c r="K67" s="26">
        <v>1131180</v>
      </c>
      <c r="L67" s="26">
        <v>1140332</v>
      </c>
      <c r="M67" s="26">
        <v>3435236</v>
      </c>
      <c r="N67" s="26">
        <v>1142351</v>
      </c>
      <c r="O67" s="26">
        <v>1142225</v>
      </c>
      <c r="P67" s="26">
        <v>1153784</v>
      </c>
      <c r="Q67" s="26">
        <v>3438360</v>
      </c>
      <c r="R67" s="26">
        <v>15537360</v>
      </c>
      <c r="S67" s="26">
        <v>1003309</v>
      </c>
      <c r="T67" s="26">
        <v>1100704</v>
      </c>
      <c r="U67" s="26">
        <v>17641373</v>
      </c>
      <c r="V67" s="26">
        <v>27853291</v>
      </c>
      <c r="W67" s="26">
        <v>11616000</v>
      </c>
      <c r="X67" s="26"/>
      <c r="Y67" s="25"/>
      <c r="Z67" s="27">
        <v>27636128</v>
      </c>
    </row>
    <row r="68" spans="1:26" ht="12.75" hidden="1">
      <c r="A68" s="37" t="s">
        <v>31</v>
      </c>
      <c r="B68" s="19">
        <v>13483564</v>
      </c>
      <c r="C68" s="19"/>
      <c r="D68" s="20">
        <v>10796000</v>
      </c>
      <c r="E68" s="21">
        <v>26534000</v>
      </c>
      <c r="F68" s="21">
        <v>1165426</v>
      </c>
      <c r="G68" s="21">
        <v>1098465</v>
      </c>
      <c r="H68" s="21">
        <v>826616</v>
      </c>
      <c r="I68" s="21">
        <v>3090507</v>
      </c>
      <c r="J68" s="21">
        <v>1041551</v>
      </c>
      <c r="K68" s="21">
        <v>1037127</v>
      </c>
      <c r="L68" s="21">
        <v>1041551</v>
      </c>
      <c r="M68" s="21">
        <v>3120229</v>
      </c>
      <c r="N68" s="21">
        <v>1041551</v>
      </c>
      <c r="O68" s="21">
        <v>1041550</v>
      </c>
      <c r="P68" s="21">
        <v>1047800</v>
      </c>
      <c r="Q68" s="21">
        <v>3130901</v>
      </c>
      <c r="R68" s="21">
        <v>15433277</v>
      </c>
      <c r="S68" s="21">
        <v>908333</v>
      </c>
      <c r="T68" s="21">
        <v>997624</v>
      </c>
      <c r="U68" s="21">
        <v>17339234</v>
      </c>
      <c r="V68" s="21">
        <v>26680871</v>
      </c>
      <c r="W68" s="21">
        <v>10796004</v>
      </c>
      <c r="X68" s="21"/>
      <c r="Y68" s="20"/>
      <c r="Z68" s="23">
        <v>26534000</v>
      </c>
    </row>
    <row r="69" spans="1:26" ht="12.75" hidden="1">
      <c r="A69" s="38" t="s">
        <v>32</v>
      </c>
      <c r="B69" s="19">
        <v>476258</v>
      </c>
      <c r="C69" s="19"/>
      <c r="D69" s="20">
        <v>400000</v>
      </c>
      <c r="E69" s="21">
        <v>682128</v>
      </c>
      <c r="F69" s="21">
        <v>55386</v>
      </c>
      <c r="G69" s="21">
        <v>51945</v>
      </c>
      <c r="H69" s="21">
        <v>46149</v>
      </c>
      <c r="I69" s="21">
        <v>153480</v>
      </c>
      <c r="J69" s="21">
        <v>39924</v>
      </c>
      <c r="K69" s="21">
        <v>51451</v>
      </c>
      <c r="L69" s="21">
        <v>50573</v>
      </c>
      <c r="M69" s="21">
        <v>141948</v>
      </c>
      <c r="N69" s="21">
        <v>50524</v>
      </c>
      <c r="O69" s="21">
        <v>49438</v>
      </c>
      <c r="P69" s="21">
        <v>50678</v>
      </c>
      <c r="Q69" s="21">
        <v>150640</v>
      </c>
      <c r="R69" s="21">
        <v>51516</v>
      </c>
      <c r="S69" s="21">
        <v>35675</v>
      </c>
      <c r="T69" s="21">
        <v>48107</v>
      </c>
      <c r="U69" s="21">
        <v>135298</v>
      </c>
      <c r="V69" s="21">
        <v>581366</v>
      </c>
      <c r="W69" s="21">
        <v>399996</v>
      </c>
      <c r="X69" s="21"/>
      <c r="Y69" s="20"/>
      <c r="Z69" s="23">
        <v>682128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400000</v>
      </c>
      <c r="E73" s="21">
        <v>682128</v>
      </c>
      <c r="F73" s="21">
        <v>55386</v>
      </c>
      <c r="G73" s="21">
        <v>51945</v>
      </c>
      <c r="H73" s="21">
        <v>46149</v>
      </c>
      <c r="I73" s="21">
        <v>153480</v>
      </c>
      <c r="J73" s="21">
        <v>39924</v>
      </c>
      <c r="K73" s="21">
        <v>51451</v>
      </c>
      <c r="L73" s="21">
        <v>50573</v>
      </c>
      <c r="M73" s="21">
        <v>141948</v>
      </c>
      <c r="N73" s="21">
        <v>50524</v>
      </c>
      <c r="O73" s="21">
        <v>49438</v>
      </c>
      <c r="P73" s="21">
        <v>50678</v>
      </c>
      <c r="Q73" s="21">
        <v>150640</v>
      </c>
      <c r="R73" s="21">
        <v>51516</v>
      </c>
      <c r="S73" s="21">
        <v>35675</v>
      </c>
      <c r="T73" s="21">
        <v>48107</v>
      </c>
      <c r="U73" s="21">
        <v>135298</v>
      </c>
      <c r="V73" s="21">
        <v>581366</v>
      </c>
      <c r="W73" s="21">
        <v>399996</v>
      </c>
      <c r="X73" s="21"/>
      <c r="Y73" s="20"/>
      <c r="Z73" s="23">
        <v>682128</v>
      </c>
    </row>
    <row r="74" spans="1:26" ht="12.75" hidden="1">
      <c r="A74" s="39" t="s">
        <v>107</v>
      </c>
      <c r="B74" s="19">
        <v>476258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420000</v>
      </c>
      <c r="E75" s="30">
        <v>420000</v>
      </c>
      <c r="F75" s="30">
        <v>496</v>
      </c>
      <c r="G75" s="30">
        <v>45698</v>
      </c>
      <c r="H75" s="30">
        <v>48141</v>
      </c>
      <c r="I75" s="30">
        <v>94335</v>
      </c>
      <c r="J75" s="30">
        <v>82249</v>
      </c>
      <c r="K75" s="30">
        <v>42602</v>
      </c>
      <c r="L75" s="30">
        <v>48208</v>
      </c>
      <c r="M75" s="30">
        <v>173059</v>
      </c>
      <c r="N75" s="30">
        <v>50276</v>
      </c>
      <c r="O75" s="30">
        <v>51237</v>
      </c>
      <c r="P75" s="30">
        <v>55306</v>
      </c>
      <c r="Q75" s="30">
        <v>156819</v>
      </c>
      <c r="R75" s="30">
        <v>52567</v>
      </c>
      <c r="S75" s="30">
        <v>59301</v>
      </c>
      <c r="T75" s="30">
        <v>54973</v>
      </c>
      <c r="U75" s="30">
        <v>166841</v>
      </c>
      <c r="V75" s="30">
        <v>591054</v>
      </c>
      <c r="W75" s="30">
        <v>420000</v>
      </c>
      <c r="X75" s="30"/>
      <c r="Y75" s="29"/>
      <c r="Z75" s="31">
        <v>420000</v>
      </c>
    </row>
    <row r="76" spans="1:26" ht="12.75" hidden="1">
      <c r="A76" s="42" t="s">
        <v>288</v>
      </c>
      <c r="B76" s="32">
        <v>5269875</v>
      </c>
      <c r="C76" s="32"/>
      <c r="D76" s="33">
        <v>11616000</v>
      </c>
      <c r="E76" s="34">
        <v>18352800</v>
      </c>
      <c r="F76" s="34">
        <v>505525</v>
      </c>
      <c r="G76" s="34">
        <v>1593105</v>
      </c>
      <c r="H76" s="34">
        <v>1084702</v>
      </c>
      <c r="I76" s="34">
        <v>3183332</v>
      </c>
      <c r="J76" s="34">
        <v>982040</v>
      </c>
      <c r="K76" s="34">
        <v>1458072</v>
      </c>
      <c r="L76" s="34">
        <v>897362</v>
      </c>
      <c r="M76" s="34">
        <v>3337474</v>
      </c>
      <c r="N76" s="34">
        <v>4333804</v>
      </c>
      <c r="O76" s="34">
        <v>1066632</v>
      </c>
      <c r="P76" s="34">
        <v>6489561</v>
      </c>
      <c r="Q76" s="34">
        <v>11889997</v>
      </c>
      <c r="R76" s="34">
        <v>1105155</v>
      </c>
      <c r="S76" s="34">
        <v>513546</v>
      </c>
      <c r="T76" s="34">
        <v>5621002</v>
      </c>
      <c r="U76" s="34">
        <v>7239703</v>
      </c>
      <c r="V76" s="34">
        <v>25650506</v>
      </c>
      <c r="W76" s="34">
        <v>18352800</v>
      </c>
      <c r="X76" s="34"/>
      <c r="Y76" s="33"/>
      <c r="Z76" s="35">
        <v>18352800</v>
      </c>
    </row>
    <row r="77" spans="1:26" ht="12.75" hidden="1">
      <c r="A77" s="37" t="s">
        <v>31</v>
      </c>
      <c r="B77" s="19">
        <v>5269875</v>
      </c>
      <c r="C77" s="19"/>
      <c r="D77" s="20">
        <v>10796004</v>
      </c>
      <c r="E77" s="21">
        <v>17250468</v>
      </c>
      <c r="F77" s="21">
        <v>449030</v>
      </c>
      <c r="G77" s="21">
        <v>1531681</v>
      </c>
      <c r="H77" s="21">
        <v>1043903</v>
      </c>
      <c r="I77" s="21">
        <v>3024614</v>
      </c>
      <c r="J77" s="21">
        <v>975323</v>
      </c>
      <c r="K77" s="21">
        <v>1360040</v>
      </c>
      <c r="L77" s="21">
        <v>836493</v>
      </c>
      <c r="M77" s="21">
        <v>3171856</v>
      </c>
      <c r="N77" s="21">
        <v>4269947</v>
      </c>
      <c r="O77" s="21">
        <v>1003436</v>
      </c>
      <c r="P77" s="21">
        <v>6440401</v>
      </c>
      <c r="Q77" s="21">
        <v>11713784</v>
      </c>
      <c r="R77" s="21">
        <v>1021691</v>
      </c>
      <c r="S77" s="21">
        <v>458963</v>
      </c>
      <c r="T77" s="21">
        <v>5558560</v>
      </c>
      <c r="U77" s="21">
        <v>7039214</v>
      </c>
      <c r="V77" s="21">
        <v>24949468</v>
      </c>
      <c r="W77" s="21">
        <v>17250468</v>
      </c>
      <c r="X77" s="21"/>
      <c r="Y77" s="20"/>
      <c r="Z77" s="23">
        <v>17250468</v>
      </c>
    </row>
    <row r="78" spans="1:26" ht="12.75" hidden="1">
      <c r="A78" s="38" t="s">
        <v>32</v>
      </c>
      <c r="B78" s="19"/>
      <c r="C78" s="19"/>
      <c r="D78" s="20">
        <v>399996</v>
      </c>
      <c r="E78" s="21">
        <v>682612</v>
      </c>
      <c r="F78" s="21">
        <v>26776</v>
      </c>
      <c r="G78" s="21">
        <v>21590</v>
      </c>
      <c r="H78" s="21">
        <v>17849</v>
      </c>
      <c r="I78" s="21">
        <v>66215</v>
      </c>
      <c r="J78" s="21">
        <v>1817</v>
      </c>
      <c r="K78" s="21">
        <v>68777</v>
      </c>
      <c r="L78" s="21">
        <v>30805</v>
      </c>
      <c r="M78" s="21">
        <v>101399</v>
      </c>
      <c r="N78" s="21">
        <v>41699</v>
      </c>
      <c r="O78" s="21">
        <v>42175</v>
      </c>
      <c r="P78" s="21">
        <v>36616</v>
      </c>
      <c r="Q78" s="21">
        <v>120490</v>
      </c>
      <c r="R78" s="21">
        <v>46248</v>
      </c>
      <c r="S78" s="21">
        <v>41103</v>
      </c>
      <c r="T78" s="21">
        <v>38147</v>
      </c>
      <c r="U78" s="21">
        <v>125498</v>
      </c>
      <c r="V78" s="21">
        <v>413602</v>
      </c>
      <c r="W78" s="21">
        <v>682612</v>
      </c>
      <c r="X78" s="21"/>
      <c r="Y78" s="20"/>
      <c r="Z78" s="23">
        <v>682612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399996</v>
      </c>
      <c r="E82" s="21">
        <v>682612</v>
      </c>
      <c r="F82" s="21">
        <v>26776</v>
      </c>
      <c r="G82" s="21">
        <v>21590</v>
      </c>
      <c r="H82" s="21">
        <v>17849</v>
      </c>
      <c r="I82" s="21">
        <v>66215</v>
      </c>
      <c r="J82" s="21">
        <v>1817</v>
      </c>
      <c r="K82" s="21">
        <v>68777</v>
      </c>
      <c r="L82" s="21">
        <v>30805</v>
      </c>
      <c r="M82" s="21">
        <v>101399</v>
      </c>
      <c r="N82" s="21">
        <v>41699</v>
      </c>
      <c r="O82" s="21">
        <v>42175</v>
      </c>
      <c r="P82" s="21">
        <v>36616</v>
      </c>
      <c r="Q82" s="21">
        <v>120490</v>
      </c>
      <c r="R82" s="21">
        <v>46248</v>
      </c>
      <c r="S82" s="21">
        <v>41103</v>
      </c>
      <c r="T82" s="21">
        <v>38147</v>
      </c>
      <c r="U82" s="21">
        <v>125498</v>
      </c>
      <c r="V82" s="21">
        <v>413602</v>
      </c>
      <c r="W82" s="21">
        <v>682612</v>
      </c>
      <c r="X82" s="21"/>
      <c r="Y82" s="20"/>
      <c r="Z82" s="23">
        <v>682612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420000</v>
      </c>
      <c r="E84" s="30">
        <v>419720</v>
      </c>
      <c r="F84" s="30">
        <v>29719</v>
      </c>
      <c r="G84" s="30">
        <v>39834</v>
      </c>
      <c r="H84" s="30">
        <v>22950</v>
      </c>
      <c r="I84" s="30">
        <v>92503</v>
      </c>
      <c r="J84" s="30">
        <v>4900</v>
      </c>
      <c r="K84" s="30">
        <v>29255</v>
      </c>
      <c r="L84" s="30">
        <v>30064</v>
      </c>
      <c r="M84" s="30">
        <v>64219</v>
      </c>
      <c r="N84" s="30">
        <v>22158</v>
      </c>
      <c r="O84" s="30">
        <v>21021</v>
      </c>
      <c r="P84" s="30">
        <v>12544</v>
      </c>
      <c r="Q84" s="30">
        <v>55723</v>
      </c>
      <c r="R84" s="30">
        <v>37216</v>
      </c>
      <c r="S84" s="30">
        <v>13480</v>
      </c>
      <c r="T84" s="30">
        <v>24295</v>
      </c>
      <c r="U84" s="30">
        <v>74991</v>
      </c>
      <c r="V84" s="30">
        <v>287436</v>
      </c>
      <c r="W84" s="30">
        <v>419720</v>
      </c>
      <c r="X84" s="30"/>
      <c r="Y84" s="29"/>
      <c r="Z84" s="31">
        <v>419720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1100000</v>
      </c>
      <c r="F5" s="358">
        <f t="shared" si="0"/>
        <v>1400000</v>
      </c>
      <c r="G5" s="358">
        <f t="shared" si="0"/>
        <v>602510</v>
      </c>
      <c r="H5" s="356">
        <f t="shared" si="0"/>
        <v>26974</v>
      </c>
      <c r="I5" s="356">
        <f t="shared" si="0"/>
        <v>0</v>
      </c>
      <c r="J5" s="358">
        <f t="shared" si="0"/>
        <v>629484</v>
      </c>
      <c r="K5" s="358">
        <f t="shared" si="0"/>
        <v>0</v>
      </c>
      <c r="L5" s="356">
        <f t="shared" si="0"/>
        <v>82067</v>
      </c>
      <c r="M5" s="356">
        <f t="shared" si="0"/>
        <v>6000</v>
      </c>
      <c r="N5" s="358">
        <f t="shared" si="0"/>
        <v>88067</v>
      </c>
      <c r="O5" s="358">
        <f t="shared" si="0"/>
        <v>0</v>
      </c>
      <c r="P5" s="356">
        <f t="shared" si="0"/>
        <v>0</v>
      </c>
      <c r="Q5" s="356">
        <f t="shared" si="0"/>
        <v>17501</v>
      </c>
      <c r="R5" s="358">
        <f t="shared" si="0"/>
        <v>17501</v>
      </c>
      <c r="S5" s="358">
        <f t="shared" si="0"/>
        <v>0</v>
      </c>
      <c r="T5" s="356">
        <f t="shared" si="0"/>
        <v>0</v>
      </c>
      <c r="U5" s="356">
        <f t="shared" si="0"/>
        <v>6750</v>
      </c>
      <c r="V5" s="358">
        <f t="shared" si="0"/>
        <v>6750</v>
      </c>
      <c r="W5" s="358">
        <f t="shared" si="0"/>
        <v>741802</v>
      </c>
      <c r="X5" s="356">
        <f t="shared" si="0"/>
        <v>1400000</v>
      </c>
      <c r="Y5" s="358">
        <f t="shared" si="0"/>
        <v>-658198</v>
      </c>
      <c r="Z5" s="359">
        <f>+IF(X5&lt;&gt;0,+(Y5/X5)*100,0)</f>
        <v>-47.01414285714286</v>
      </c>
      <c r="AA5" s="360">
        <f>+AA6+AA8+AA11+AA13+AA15</f>
        <v>1400000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17501</v>
      </c>
      <c r="R6" s="59">
        <f t="shared" si="1"/>
        <v>17501</v>
      </c>
      <c r="S6" s="59">
        <f t="shared" si="1"/>
        <v>0</v>
      </c>
      <c r="T6" s="60">
        <f t="shared" si="1"/>
        <v>0</v>
      </c>
      <c r="U6" s="60">
        <f t="shared" si="1"/>
        <v>6750</v>
      </c>
      <c r="V6" s="59">
        <f t="shared" si="1"/>
        <v>6750</v>
      </c>
      <c r="W6" s="59">
        <f t="shared" si="1"/>
        <v>24251</v>
      </c>
      <c r="X6" s="60">
        <f t="shared" si="1"/>
        <v>0</v>
      </c>
      <c r="Y6" s="59">
        <f t="shared" si="1"/>
        <v>24251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17501</v>
      </c>
      <c r="R7" s="59">
        <v>17501</v>
      </c>
      <c r="S7" s="59"/>
      <c r="T7" s="60"/>
      <c r="U7" s="60">
        <v>6750</v>
      </c>
      <c r="V7" s="59">
        <v>6750</v>
      </c>
      <c r="W7" s="59">
        <v>24251</v>
      </c>
      <c r="X7" s="60"/>
      <c r="Y7" s="59">
        <v>24251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587115</v>
      </c>
      <c r="H8" s="60">
        <f t="shared" si="2"/>
        <v>0</v>
      </c>
      <c r="I8" s="60">
        <f t="shared" si="2"/>
        <v>0</v>
      </c>
      <c r="J8" s="59">
        <f t="shared" si="2"/>
        <v>587115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587115</v>
      </c>
      <c r="X8" s="60">
        <f t="shared" si="2"/>
        <v>0</v>
      </c>
      <c r="Y8" s="59">
        <f t="shared" si="2"/>
        <v>587115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>
        <v>587115</v>
      </c>
      <c r="H10" s="60"/>
      <c r="I10" s="60"/>
      <c r="J10" s="59">
        <v>587115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587115</v>
      </c>
      <c r="X10" s="60"/>
      <c r="Y10" s="59">
        <v>587115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1100000</v>
      </c>
      <c r="F15" s="59">
        <f t="shared" si="5"/>
        <v>1400000</v>
      </c>
      <c r="G15" s="59">
        <f t="shared" si="5"/>
        <v>15395</v>
      </c>
      <c r="H15" s="60">
        <f t="shared" si="5"/>
        <v>26974</v>
      </c>
      <c r="I15" s="60">
        <f t="shared" si="5"/>
        <v>0</v>
      </c>
      <c r="J15" s="59">
        <f t="shared" si="5"/>
        <v>42369</v>
      </c>
      <c r="K15" s="59">
        <f t="shared" si="5"/>
        <v>0</v>
      </c>
      <c r="L15" s="60">
        <f t="shared" si="5"/>
        <v>82067</v>
      </c>
      <c r="M15" s="60">
        <f t="shared" si="5"/>
        <v>6000</v>
      </c>
      <c r="N15" s="59">
        <f t="shared" si="5"/>
        <v>88067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130436</v>
      </c>
      <c r="X15" s="60">
        <f t="shared" si="5"/>
        <v>1400000</v>
      </c>
      <c r="Y15" s="59">
        <f t="shared" si="5"/>
        <v>-1269564</v>
      </c>
      <c r="Z15" s="61">
        <f>+IF(X15&lt;&gt;0,+(Y15/X15)*100,0)</f>
        <v>-90.68314285714287</v>
      </c>
      <c r="AA15" s="62">
        <f>SUM(AA16:AA20)</f>
        <v>1400000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1100000</v>
      </c>
      <c r="F20" s="59">
        <v>1400000</v>
      </c>
      <c r="G20" s="59">
        <v>15395</v>
      </c>
      <c r="H20" s="60">
        <v>26974</v>
      </c>
      <c r="I20" s="60"/>
      <c r="J20" s="59">
        <v>42369</v>
      </c>
      <c r="K20" s="59"/>
      <c r="L20" s="60">
        <v>82067</v>
      </c>
      <c r="M20" s="60">
        <v>6000</v>
      </c>
      <c r="N20" s="59">
        <v>88067</v>
      </c>
      <c r="O20" s="59"/>
      <c r="P20" s="60"/>
      <c r="Q20" s="60"/>
      <c r="R20" s="59"/>
      <c r="S20" s="59"/>
      <c r="T20" s="60"/>
      <c r="U20" s="60"/>
      <c r="V20" s="59"/>
      <c r="W20" s="59">
        <v>130436</v>
      </c>
      <c r="X20" s="60">
        <v>1400000</v>
      </c>
      <c r="Y20" s="59">
        <v>-1269564</v>
      </c>
      <c r="Z20" s="61">
        <v>-90.68</v>
      </c>
      <c r="AA20" s="62">
        <v>1400000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4100000</v>
      </c>
      <c r="F22" s="345">
        <f t="shared" si="6"/>
        <v>3640000</v>
      </c>
      <c r="G22" s="345">
        <f t="shared" si="6"/>
        <v>0</v>
      </c>
      <c r="H22" s="343">
        <f t="shared" si="6"/>
        <v>0</v>
      </c>
      <c r="I22" s="343">
        <f t="shared" si="6"/>
        <v>910</v>
      </c>
      <c r="J22" s="345">
        <f t="shared" si="6"/>
        <v>910</v>
      </c>
      <c r="K22" s="345">
        <f t="shared" si="6"/>
        <v>21704</v>
      </c>
      <c r="L22" s="343">
        <f t="shared" si="6"/>
        <v>0</v>
      </c>
      <c r="M22" s="343">
        <f t="shared" si="6"/>
        <v>172820</v>
      </c>
      <c r="N22" s="345">
        <f t="shared" si="6"/>
        <v>194524</v>
      </c>
      <c r="O22" s="345">
        <f t="shared" si="6"/>
        <v>11673</v>
      </c>
      <c r="P22" s="343">
        <f t="shared" si="6"/>
        <v>0</v>
      </c>
      <c r="Q22" s="343">
        <f t="shared" si="6"/>
        <v>146332</v>
      </c>
      <c r="R22" s="345">
        <f t="shared" si="6"/>
        <v>158005</v>
      </c>
      <c r="S22" s="345">
        <f t="shared" si="6"/>
        <v>157165</v>
      </c>
      <c r="T22" s="343">
        <f t="shared" si="6"/>
        <v>472449</v>
      </c>
      <c r="U22" s="343">
        <f t="shared" si="6"/>
        <v>520651</v>
      </c>
      <c r="V22" s="345">
        <f t="shared" si="6"/>
        <v>1150265</v>
      </c>
      <c r="W22" s="345">
        <f t="shared" si="6"/>
        <v>1503704</v>
      </c>
      <c r="X22" s="343">
        <f t="shared" si="6"/>
        <v>3640000</v>
      </c>
      <c r="Y22" s="345">
        <f t="shared" si="6"/>
        <v>-2136296</v>
      </c>
      <c r="Z22" s="336">
        <f>+IF(X22&lt;&gt;0,+(Y22/X22)*100,0)</f>
        <v>-58.68945054945055</v>
      </c>
      <c r="AA22" s="350">
        <f>SUM(AA23:AA32)</f>
        <v>3640000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4100000</v>
      </c>
      <c r="F25" s="59">
        <v>3640000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146332</v>
      </c>
      <c r="R25" s="59">
        <v>146332</v>
      </c>
      <c r="S25" s="59">
        <v>157165</v>
      </c>
      <c r="T25" s="60">
        <v>472449</v>
      </c>
      <c r="U25" s="60">
        <v>520651</v>
      </c>
      <c r="V25" s="59">
        <v>1150265</v>
      </c>
      <c r="W25" s="59">
        <v>1296597</v>
      </c>
      <c r="X25" s="60">
        <v>3640000</v>
      </c>
      <c r="Y25" s="59">
        <v>-2343403</v>
      </c>
      <c r="Z25" s="61">
        <v>-64.38</v>
      </c>
      <c r="AA25" s="62">
        <v>3640000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910</v>
      </c>
      <c r="J32" s="59">
        <v>910</v>
      </c>
      <c r="K32" s="59">
        <v>21704</v>
      </c>
      <c r="L32" s="60"/>
      <c r="M32" s="60">
        <v>172820</v>
      </c>
      <c r="N32" s="59">
        <v>194524</v>
      </c>
      <c r="O32" s="59">
        <v>11673</v>
      </c>
      <c r="P32" s="60"/>
      <c r="Q32" s="60"/>
      <c r="R32" s="59">
        <v>11673</v>
      </c>
      <c r="S32" s="59"/>
      <c r="T32" s="60"/>
      <c r="U32" s="60"/>
      <c r="V32" s="59"/>
      <c r="W32" s="59">
        <v>207107</v>
      </c>
      <c r="X32" s="60"/>
      <c r="Y32" s="59">
        <v>207107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1700000</v>
      </c>
      <c r="F40" s="345">
        <f t="shared" si="9"/>
        <v>1901350</v>
      </c>
      <c r="G40" s="345">
        <f t="shared" si="9"/>
        <v>46818</v>
      </c>
      <c r="H40" s="343">
        <f t="shared" si="9"/>
        <v>30010</v>
      </c>
      <c r="I40" s="343">
        <f t="shared" si="9"/>
        <v>133758</v>
      </c>
      <c r="J40" s="345">
        <f t="shared" si="9"/>
        <v>210586</v>
      </c>
      <c r="K40" s="345">
        <f t="shared" si="9"/>
        <v>40404</v>
      </c>
      <c r="L40" s="343">
        <f t="shared" si="9"/>
        <v>254351</v>
      </c>
      <c r="M40" s="343">
        <f t="shared" si="9"/>
        <v>15812</v>
      </c>
      <c r="N40" s="345">
        <f t="shared" si="9"/>
        <v>310567</v>
      </c>
      <c r="O40" s="345">
        <f t="shared" si="9"/>
        <v>354466</v>
      </c>
      <c r="P40" s="343">
        <f t="shared" si="9"/>
        <v>0</v>
      </c>
      <c r="Q40" s="343">
        <f t="shared" si="9"/>
        <v>130099</v>
      </c>
      <c r="R40" s="345">
        <f t="shared" si="9"/>
        <v>484565</v>
      </c>
      <c r="S40" s="345">
        <f t="shared" si="9"/>
        <v>133343</v>
      </c>
      <c r="T40" s="343">
        <f t="shared" si="9"/>
        <v>633</v>
      </c>
      <c r="U40" s="343">
        <f t="shared" si="9"/>
        <v>138883</v>
      </c>
      <c r="V40" s="345">
        <f t="shared" si="9"/>
        <v>272859</v>
      </c>
      <c r="W40" s="345">
        <f t="shared" si="9"/>
        <v>1278577</v>
      </c>
      <c r="X40" s="343">
        <f t="shared" si="9"/>
        <v>1901350</v>
      </c>
      <c r="Y40" s="345">
        <f t="shared" si="9"/>
        <v>-622773</v>
      </c>
      <c r="Z40" s="336">
        <f>+IF(X40&lt;&gt;0,+(Y40/X40)*100,0)</f>
        <v>-32.75425355668341</v>
      </c>
      <c r="AA40" s="350">
        <f>SUM(AA41:AA49)</f>
        <v>1901350</v>
      </c>
    </row>
    <row r="41" spans="1:27" ht="12.75">
      <c r="A41" s="361" t="s">
        <v>249</v>
      </c>
      <c r="B41" s="142"/>
      <c r="C41" s="362"/>
      <c r="D41" s="363"/>
      <c r="E41" s="362"/>
      <c r="F41" s="364">
        <v>1430000</v>
      </c>
      <c r="G41" s="364">
        <v>46818</v>
      </c>
      <c r="H41" s="362">
        <v>6883</v>
      </c>
      <c r="I41" s="362">
        <v>133758</v>
      </c>
      <c r="J41" s="364">
        <v>187459</v>
      </c>
      <c r="K41" s="364">
        <v>40404</v>
      </c>
      <c r="L41" s="362">
        <v>115407</v>
      </c>
      <c r="M41" s="362">
        <v>15812</v>
      </c>
      <c r="N41" s="364">
        <v>171623</v>
      </c>
      <c r="O41" s="364">
        <v>306402</v>
      </c>
      <c r="P41" s="362"/>
      <c r="Q41" s="362">
        <v>51785</v>
      </c>
      <c r="R41" s="364">
        <v>358187</v>
      </c>
      <c r="S41" s="364">
        <v>103449</v>
      </c>
      <c r="T41" s="362">
        <v>-46669</v>
      </c>
      <c r="U41" s="362">
        <v>59007</v>
      </c>
      <c r="V41" s="364">
        <v>115787</v>
      </c>
      <c r="W41" s="364">
        <v>833056</v>
      </c>
      <c r="X41" s="362">
        <v>1430000</v>
      </c>
      <c r="Y41" s="364">
        <v>-596944</v>
      </c>
      <c r="Z41" s="365">
        <v>-41.74</v>
      </c>
      <c r="AA41" s="366">
        <v>1430000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78314</v>
      </c>
      <c r="R43" s="370">
        <v>78314</v>
      </c>
      <c r="S43" s="370">
        <v>16890</v>
      </c>
      <c r="T43" s="305">
        <v>23270</v>
      </c>
      <c r="U43" s="305">
        <v>77911</v>
      </c>
      <c r="V43" s="370">
        <v>118071</v>
      </c>
      <c r="W43" s="370">
        <v>196385</v>
      </c>
      <c r="X43" s="305"/>
      <c r="Y43" s="370">
        <v>196385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>
        <v>131350</v>
      </c>
      <c r="G44" s="53"/>
      <c r="H44" s="54"/>
      <c r="I44" s="54"/>
      <c r="J44" s="53"/>
      <c r="K44" s="53"/>
      <c r="L44" s="54"/>
      <c r="M44" s="54"/>
      <c r="N44" s="53"/>
      <c r="O44" s="53">
        <v>48064</v>
      </c>
      <c r="P44" s="54"/>
      <c r="Q44" s="54"/>
      <c r="R44" s="53">
        <v>48064</v>
      </c>
      <c r="S44" s="53">
        <v>13004</v>
      </c>
      <c r="T44" s="54">
        <v>24032</v>
      </c>
      <c r="U44" s="54">
        <v>1965</v>
      </c>
      <c r="V44" s="53">
        <v>39001</v>
      </c>
      <c r="W44" s="53">
        <v>87065</v>
      </c>
      <c r="X44" s="54">
        <v>131350</v>
      </c>
      <c r="Y44" s="53">
        <v>-44285</v>
      </c>
      <c r="Z44" s="94">
        <v>-33.72</v>
      </c>
      <c r="AA44" s="95">
        <v>131350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>
        <v>19352</v>
      </c>
      <c r="I48" s="54"/>
      <c r="J48" s="53">
        <v>19352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19352</v>
      </c>
      <c r="X48" s="54"/>
      <c r="Y48" s="53">
        <v>19352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1700000</v>
      </c>
      <c r="F49" s="53">
        <v>340000</v>
      </c>
      <c r="G49" s="53"/>
      <c r="H49" s="54">
        <v>3775</v>
      </c>
      <c r="I49" s="54"/>
      <c r="J49" s="53">
        <v>3775</v>
      </c>
      <c r="K49" s="53"/>
      <c r="L49" s="54">
        <v>138944</v>
      </c>
      <c r="M49" s="54"/>
      <c r="N49" s="53">
        <v>138944</v>
      </c>
      <c r="O49" s="53"/>
      <c r="P49" s="54"/>
      <c r="Q49" s="54"/>
      <c r="R49" s="53"/>
      <c r="S49" s="53"/>
      <c r="T49" s="54"/>
      <c r="U49" s="54"/>
      <c r="V49" s="53"/>
      <c r="W49" s="53">
        <v>142719</v>
      </c>
      <c r="X49" s="54">
        <v>340000</v>
      </c>
      <c r="Y49" s="53">
        <v>-197281</v>
      </c>
      <c r="Z49" s="94">
        <v>-58.02</v>
      </c>
      <c r="AA49" s="95">
        <v>340000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6900000</v>
      </c>
      <c r="F60" s="264">
        <f t="shared" si="14"/>
        <v>6941350</v>
      </c>
      <c r="G60" s="264">
        <f t="shared" si="14"/>
        <v>649328</v>
      </c>
      <c r="H60" s="219">
        <f t="shared" si="14"/>
        <v>56984</v>
      </c>
      <c r="I60" s="219">
        <f t="shared" si="14"/>
        <v>134668</v>
      </c>
      <c r="J60" s="264">
        <f t="shared" si="14"/>
        <v>840980</v>
      </c>
      <c r="K60" s="264">
        <f t="shared" si="14"/>
        <v>62108</v>
      </c>
      <c r="L60" s="219">
        <f t="shared" si="14"/>
        <v>336418</v>
      </c>
      <c r="M60" s="219">
        <f t="shared" si="14"/>
        <v>194632</v>
      </c>
      <c r="N60" s="264">
        <f t="shared" si="14"/>
        <v>593158</v>
      </c>
      <c r="O60" s="264">
        <f t="shared" si="14"/>
        <v>366139</v>
      </c>
      <c r="P60" s="219">
        <f t="shared" si="14"/>
        <v>0</v>
      </c>
      <c r="Q60" s="219">
        <f t="shared" si="14"/>
        <v>293932</v>
      </c>
      <c r="R60" s="264">
        <f t="shared" si="14"/>
        <v>660071</v>
      </c>
      <c r="S60" s="264">
        <f t="shared" si="14"/>
        <v>290508</v>
      </c>
      <c r="T60" s="219">
        <f t="shared" si="14"/>
        <v>473082</v>
      </c>
      <c r="U60" s="219">
        <f t="shared" si="14"/>
        <v>666284</v>
      </c>
      <c r="V60" s="264">
        <f t="shared" si="14"/>
        <v>1429874</v>
      </c>
      <c r="W60" s="264">
        <f t="shared" si="14"/>
        <v>3524083</v>
      </c>
      <c r="X60" s="219">
        <f t="shared" si="14"/>
        <v>6941350</v>
      </c>
      <c r="Y60" s="264">
        <f t="shared" si="14"/>
        <v>-3417267</v>
      </c>
      <c r="Z60" s="337">
        <f>+IF(X60&lt;&gt;0,+(Y60/X60)*100,0)</f>
        <v>-49.23058194731572</v>
      </c>
      <c r="AA60" s="232">
        <f>+AA57+AA54+AA51+AA40+AA37+AA34+AA22+AA5</f>
        <v>6941350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180232504</v>
      </c>
      <c r="D5" s="153">
        <f>SUM(D6:D8)</f>
        <v>0</v>
      </c>
      <c r="E5" s="154">
        <f t="shared" si="0"/>
        <v>130029000</v>
      </c>
      <c r="F5" s="100">
        <f t="shared" si="0"/>
        <v>179380872</v>
      </c>
      <c r="G5" s="100">
        <f t="shared" si="0"/>
        <v>49188706</v>
      </c>
      <c r="H5" s="100">
        <f t="shared" si="0"/>
        <v>1804315</v>
      </c>
      <c r="I5" s="100">
        <f t="shared" si="0"/>
        <v>1528652</v>
      </c>
      <c r="J5" s="100">
        <f t="shared" si="0"/>
        <v>52521673</v>
      </c>
      <c r="K5" s="100">
        <f t="shared" si="0"/>
        <v>1309126</v>
      </c>
      <c r="L5" s="100">
        <f t="shared" si="0"/>
        <v>1484032</v>
      </c>
      <c r="M5" s="100">
        <f t="shared" si="0"/>
        <v>39904844</v>
      </c>
      <c r="N5" s="100">
        <f t="shared" si="0"/>
        <v>42698002</v>
      </c>
      <c r="O5" s="100">
        <f t="shared" si="0"/>
        <v>1329331</v>
      </c>
      <c r="P5" s="100">
        <f t="shared" si="0"/>
        <v>1698798</v>
      </c>
      <c r="Q5" s="100">
        <f t="shared" si="0"/>
        <v>31035304</v>
      </c>
      <c r="R5" s="100">
        <f t="shared" si="0"/>
        <v>34063433</v>
      </c>
      <c r="S5" s="100">
        <f t="shared" si="0"/>
        <v>37347695</v>
      </c>
      <c r="T5" s="100">
        <f t="shared" si="0"/>
        <v>10341593</v>
      </c>
      <c r="U5" s="100">
        <f t="shared" si="0"/>
        <v>1597690</v>
      </c>
      <c r="V5" s="100">
        <f t="shared" si="0"/>
        <v>49286978</v>
      </c>
      <c r="W5" s="100">
        <f t="shared" si="0"/>
        <v>178570086</v>
      </c>
      <c r="X5" s="100">
        <f t="shared" si="0"/>
        <v>130029000</v>
      </c>
      <c r="Y5" s="100">
        <f t="shared" si="0"/>
        <v>48541086</v>
      </c>
      <c r="Z5" s="137">
        <f>+IF(X5&lt;&gt;0,+(Y5/X5)*100,0)</f>
        <v>37.3309692453222</v>
      </c>
      <c r="AA5" s="153">
        <f>SUM(AA6:AA8)</f>
        <v>179380872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180232504</v>
      </c>
      <c r="D7" s="157"/>
      <c r="E7" s="158">
        <v>130029000</v>
      </c>
      <c r="F7" s="159">
        <v>178909000</v>
      </c>
      <c r="G7" s="159">
        <v>49188706</v>
      </c>
      <c r="H7" s="159">
        <v>1795168</v>
      </c>
      <c r="I7" s="159">
        <v>1528652</v>
      </c>
      <c r="J7" s="159">
        <v>52512526</v>
      </c>
      <c r="K7" s="159">
        <v>1309126</v>
      </c>
      <c r="L7" s="159">
        <v>1484032</v>
      </c>
      <c r="M7" s="159">
        <v>39904844</v>
      </c>
      <c r="N7" s="159">
        <v>42698002</v>
      </c>
      <c r="O7" s="159">
        <v>1317546</v>
      </c>
      <c r="P7" s="159">
        <v>1681930</v>
      </c>
      <c r="Q7" s="159">
        <v>31014896</v>
      </c>
      <c r="R7" s="159">
        <v>34014372</v>
      </c>
      <c r="S7" s="159">
        <v>37334907</v>
      </c>
      <c r="T7" s="159">
        <v>940815</v>
      </c>
      <c r="U7" s="159">
        <v>1189215</v>
      </c>
      <c r="V7" s="159">
        <v>39464937</v>
      </c>
      <c r="W7" s="159">
        <v>168689837</v>
      </c>
      <c r="X7" s="159">
        <v>130029000</v>
      </c>
      <c r="Y7" s="159">
        <v>38660837</v>
      </c>
      <c r="Z7" s="141">
        <v>29.73</v>
      </c>
      <c r="AA7" s="157">
        <v>178909000</v>
      </c>
    </row>
    <row r="8" spans="1:27" ht="12.75">
      <c r="A8" s="138" t="s">
        <v>77</v>
      </c>
      <c r="B8" s="136"/>
      <c r="C8" s="155"/>
      <c r="D8" s="155"/>
      <c r="E8" s="156"/>
      <c r="F8" s="60">
        <v>471872</v>
      </c>
      <c r="G8" s="60"/>
      <c r="H8" s="60">
        <v>9147</v>
      </c>
      <c r="I8" s="60"/>
      <c r="J8" s="60">
        <v>9147</v>
      </c>
      <c r="K8" s="60"/>
      <c r="L8" s="60"/>
      <c r="M8" s="60"/>
      <c r="N8" s="60"/>
      <c r="O8" s="60">
        <v>11785</v>
      </c>
      <c r="P8" s="60">
        <v>16868</v>
      </c>
      <c r="Q8" s="60">
        <v>20408</v>
      </c>
      <c r="R8" s="60">
        <v>49061</v>
      </c>
      <c r="S8" s="60">
        <v>12788</v>
      </c>
      <c r="T8" s="60">
        <v>9400778</v>
      </c>
      <c r="U8" s="60">
        <v>408475</v>
      </c>
      <c r="V8" s="60">
        <v>9822041</v>
      </c>
      <c r="W8" s="60">
        <v>9880249</v>
      </c>
      <c r="X8" s="60"/>
      <c r="Y8" s="60">
        <v>9880249</v>
      </c>
      <c r="Z8" s="140">
        <v>0</v>
      </c>
      <c r="AA8" s="155">
        <v>471872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2715000</v>
      </c>
      <c r="F9" s="100">
        <f t="shared" si="1"/>
        <v>7176000</v>
      </c>
      <c r="G9" s="100">
        <f t="shared" si="1"/>
        <v>0</v>
      </c>
      <c r="H9" s="100">
        <f t="shared" si="1"/>
        <v>420840</v>
      </c>
      <c r="I9" s="100">
        <f t="shared" si="1"/>
        <v>162094</v>
      </c>
      <c r="J9" s="100">
        <f t="shared" si="1"/>
        <v>582934</v>
      </c>
      <c r="K9" s="100">
        <f t="shared" si="1"/>
        <v>1131567</v>
      </c>
      <c r="L9" s="100">
        <f t="shared" si="1"/>
        <v>307007</v>
      </c>
      <c r="M9" s="100">
        <f t="shared" si="1"/>
        <v>613499</v>
      </c>
      <c r="N9" s="100">
        <f t="shared" si="1"/>
        <v>2052073</v>
      </c>
      <c r="O9" s="100">
        <f t="shared" si="1"/>
        <v>243146</v>
      </c>
      <c r="P9" s="100">
        <f t="shared" si="1"/>
        <v>3194130</v>
      </c>
      <c r="Q9" s="100">
        <f t="shared" si="1"/>
        <v>350260</v>
      </c>
      <c r="R9" s="100">
        <f t="shared" si="1"/>
        <v>3787536</v>
      </c>
      <c r="S9" s="100">
        <f t="shared" si="1"/>
        <v>2340468</v>
      </c>
      <c r="T9" s="100">
        <f t="shared" si="1"/>
        <v>507567</v>
      </c>
      <c r="U9" s="100">
        <f t="shared" si="1"/>
        <v>1151279</v>
      </c>
      <c r="V9" s="100">
        <f t="shared" si="1"/>
        <v>3999314</v>
      </c>
      <c r="W9" s="100">
        <f t="shared" si="1"/>
        <v>10421857</v>
      </c>
      <c r="X9" s="100">
        <f t="shared" si="1"/>
        <v>2715000</v>
      </c>
      <c r="Y9" s="100">
        <f t="shared" si="1"/>
        <v>7706857</v>
      </c>
      <c r="Z9" s="137">
        <f>+IF(X9&lt;&gt;0,+(Y9/X9)*100,0)</f>
        <v>283.86213627992635</v>
      </c>
      <c r="AA9" s="153">
        <f>SUM(AA10:AA14)</f>
        <v>7176000</v>
      </c>
    </row>
    <row r="10" spans="1:27" ht="12.75">
      <c r="A10" s="138" t="s">
        <v>79</v>
      </c>
      <c r="B10" s="136"/>
      <c r="C10" s="155"/>
      <c r="D10" s="155"/>
      <c r="E10" s="156">
        <v>2626000</v>
      </c>
      <c r="F10" s="60">
        <v>2626000</v>
      </c>
      <c r="G10" s="60"/>
      <c r="H10" s="60">
        <v>420840</v>
      </c>
      <c r="I10" s="60">
        <v>162094</v>
      </c>
      <c r="J10" s="60">
        <v>582934</v>
      </c>
      <c r="K10" s="60">
        <v>229390</v>
      </c>
      <c r="L10" s="60">
        <v>307007</v>
      </c>
      <c r="M10" s="60">
        <v>271712</v>
      </c>
      <c r="N10" s="60">
        <v>808109</v>
      </c>
      <c r="O10" s="60">
        <v>243146</v>
      </c>
      <c r="P10" s="60">
        <v>278780</v>
      </c>
      <c r="Q10" s="60">
        <v>342510</v>
      </c>
      <c r="R10" s="60">
        <v>864436</v>
      </c>
      <c r="S10" s="60">
        <v>335058</v>
      </c>
      <c r="T10" s="60">
        <v>505017</v>
      </c>
      <c r="U10" s="60">
        <v>312258</v>
      </c>
      <c r="V10" s="60">
        <v>1152333</v>
      </c>
      <c r="W10" s="60">
        <v>3407812</v>
      </c>
      <c r="X10" s="60">
        <v>2626000</v>
      </c>
      <c r="Y10" s="60">
        <v>781812</v>
      </c>
      <c r="Z10" s="140">
        <v>29.77</v>
      </c>
      <c r="AA10" s="155">
        <v>2626000</v>
      </c>
    </row>
    <row r="11" spans="1:27" ht="12.75">
      <c r="A11" s="138" t="s">
        <v>80</v>
      </c>
      <c r="B11" s="136"/>
      <c r="C11" s="155"/>
      <c r="D11" s="155"/>
      <c r="E11" s="156">
        <v>89000</v>
      </c>
      <c r="F11" s="60">
        <v>4550000</v>
      </c>
      <c r="G11" s="60"/>
      <c r="H11" s="60"/>
      <c r="I11" s="60"/>
      <c r="J11" s="60"/>
      <c r="K11" s="60">
        <v>902177</v>
      </c>
      <c r="L11" s="60"/>
      <c r="M11" s="60">
        <v>341787</v>
      </c>
      <c r="N11" s="60">
        <v>1243964</v>
      </c>
      <c r="O11" s="60"/>
      <c r="P11" s="60">
        <v>2915350</v>
      </c>
      <c r="Q11" s="60"/>
      <c r="R11" s="60">
        <v>2915350</v>
      </c>
      <c r="S11" s="60">
        <v>2000510</v>
      </c>
      <c r="T11" s="60">
        <v>2550</v>
      </c>
      <c r="U11" s="60">
        <v>835421</v>
      </c>
      <c r="V11" s="60">
        <v>2838481</v>
      </c>
      <c r="W11" s="60">
        <v>6997795</v>
      </c>
      <c r="X11" s="60">
        <v>89000</v>
      </c>
      <c r="Y11" s="60">
        <v>6908795</v>
      </c>
      <c r="Z11" s="140">
        <v>7762.69</v>
      </c>
      <c r="AA11" s="155">
        <v>4550000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7750</v>
      </c>
      <c r="R12" s="60">
        <v>7750</v>
      </c>
      <c r="S12" s="60">
        <v>4900</v>
      </c>
      <c r="T12" s="60"/>
      <c r="U12" s="60">
        <v>3600</v>
      </c>
      <c r="V12" s="60">
        <v>8500</v>
      </c>
      <c r="W12" s="60">
        <v>16250</v>
      </c>
      <c r="X12" s="60"/>
      <c r="Y12" s="60">
        <v>16250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26236000</v>
      </c>
      <c r="F15" s="100">
        <f t="shared" si="2"/>
        <v>26061000</v>
      </c>
      <c r="G15" s="100">
        <f t="shared" si="2"/>
        <v>32013</v>
      </c>
      <c r="H15" s="100">
        <f t="shared" si="2"/>
        <v>658502</v>
      </c>
      <c r="I15" s="100">
        <f t="shared" si="2"/>
        <v>4009734</v>
      </c>
      <c r="J15" s="100">
        <f t="shared" si="2"/>
        <v>4700249</v>
      </c>
      <c r="K15" s="100">
        <f t="shared" si="2"/>
        <v>1867302</v>
      </c>
      <c r="L15" s="100">
        <f t="shared" si="2"/>
        <v>1534916</v>
      </c>
      <c r="M15" s="100">
        <f t="shared" si="2"/>
        <v>2552924</v>
      </c>
      <c r="N15" s="100">
        <f t="shared" si="2"/>
        <v>5955142</v>
      </c>
      <c r="O15" s="100">
        <f t="shared" si="2"/>
        <v>1882765</v>
      </c>
      <c r="P15" s="100">
        <f t="shared" si="2"/>
        <v>4523872</v>
      </c>
      <c r="Q15" s="100">
        <f t="shared" si="2"/>
        <v>19360</v>
      </c>
      <c r="R15" s="100">
        <f t="shared" si="2"/>
        <v>6425997</v>
      </c>
      <c r="S15" s="100">
        <f t="shared" si="2"/>
        <v>2021439</v>
      </c>
      <c r="T15" s="100">
        <f t="shared" si="2"/>
        <v>926980</v>
      </c>
      <c r="U15" s="100">
        <f t="shared" si="2"/>
        <v>6334991</v>
      </c>
      <c r="V15" s="100">
        <f t="shared" si="2"/>
        <v>9283410</v>
      </c>
      <c r="W15" s="100">
        <f t="shared" si="2"/>
        <v>26364798</v>
      </c>
      <c r="X15" s="100">
        <f t="shared" si="2"/>
        <v>26236000</v>
      </c>
      <c r="Y15" s="100">
        <f t="shared" si="2"/>
        <v>128798</v>
      </c>
      <c r="Z15" s="137">
        <f>+IF(X15&lt;&gt;0,+(Y15/X15)*100,0)</f>
        <v>0.4909208720841592</v>
      </c>
      <c r="AA15" s="153">
        <f>SUM(AA16:AA18)</f>
        <v>26061000</v>
      </c>
    </row>
    <row r="16" spans="1:27" ht="12.75">
      <c r="A16" s="138" t="s">
        <v>85</v>
      </c>
      <c r="B16" s="136"/>
      <c r="C16" s="155"/>
      <c r="D16" s="155"/>
      <c r="E16" s="156">
        <v>1288050</v>
      </c>
      <c r="F16" s="60">
        <v>1288050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76955</v>
      </c>
      <c r="V16" s="60">
        <v>76955</v>
      </c>
      <c r="W16" s="60">
        <v>76955</v>
      </c>
      <c r="X16" s="60">
        <v>1288050</v>
      </c>
      <c r="Y16" s="60">
        <v>-1211095</v>
      </c>
      <c r="Z16" s="140">
        <v>-94.03</v>
      </c>
      <c r="AA16" s="155">
        <v>1288050</v>
      </c>
    </row>
    <row r="17" spans="1:27" ht="12.75">
      <c r="A17" s="138" t="s">
        <v>86</v>
      </c>
      <c r="B17" s="136"/>
      <c r="C17" s="155"/>
      <c r="D17" s="155"/>
      <c r="E17" s="156">
        <v>24947950</v>
      </c>
      <c r="F17" s="60">
        <v>24772950</v>
      </c>
      <c r="G17" s="60">
        <v>32013</v>
      </c>
      <c r="H17" s="60">
        <v>658502</v>
      </c>
      <c r="I17" s="60">
        <v>4009734</v>
      </c>
      <c r="J17" s="60">
        <v>4700249</v>
      </c>
      <c r="K17" s="60">
        <v>1867302</v>
      </c>
      <c r="L17" s="60">
        <v>1534916</v>
      </c>
      <c r="M17" s="60">
        <v>2552924</v>
      </c>
      <c r="N17" s="60">
        <v>5955142</v>
      </c>
      <c r="O17" s="60">
        <v>1882765</v>
      </c>
      <c r="P17" s="60">
        <v>4523872</v>
      </c>
      <c r="Q17" s="60">
        <v>19360</v>
      </c>
      <c r="R17" s="60">
        <v>6425997</v>
      </c>
      <c r="S17" s="60">
        <v>2021439</v>
      </c>
      <c r="T17" s="60">
        <v>926980</v>
      </c>
      <c r="U17" s="60">
        <v>6258036</v>
      </c>
      <c r="V17" s="60">
        <v>9206455</v>
      </c>
      <c r="W17" s="60">
        <v>26287843</v>
      </c>
      <c r="X17" s="60">
        <v>24947950</v>
      </c>
      <c r="Y17" s="60">
        <v>1339893</v>
      </c>
      <c r="Z17" s="140">
        <v>5.37</v>
      </c>
      <c r="AA17" s="155">
        <v>24772950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13020000</v>
      </c>
      <c r="F19" s="100">
        <f t="shared" si="3"/>
        <v>13302128</v>
      </c>
      <c r="G19" s="100">
        <f t="shared" si="3"/>
        <v>55386</v>
      </c>
      <c r="H19" s="100">
        <f t="shared" si="3"/>
        <v>2559626</v>
      </c>
      <c r="I19" s="100">
        <f t="shared" si="3"/>
        <v>255683</v>
      </c>
      <c r="J19" s="100">
        <f t="shared" si="3"/>
        <v>2870695</v>
      </c>
      <c r="K19" s="100">
        <f t="shared" si="3"/>
        <v>345111</v>
      </c>
      <c r="L19" s="100">
        <f t="shared" si="3"/>
        <v>286807</v>
      </c>
      <c r="M19" s="100">
        <f t="shared" si="3"/>
        <v>1038765</v>
      </c>
      <c r="N19" s="100">
        <f t="shared" si="3"/>
        <v>1670683</v>
      </c>
      <c r="O19" s="100">
        <f t="shared" si="3"/>
        <v>243696</v>
      </c>
      <c r="P19" s="100">
        <f t="shared" si="3"/>
        <v>49438</v>
      </c>
      <c r="Q19" s="100">
        <f t="shared" si="3"/>
        <v>1394985</v>
      </c>
      <c r="R19" s="100">
        <f t="shared" si="3"/>
        <v>1688119</v>
      </c>
      <c r="S19" s="100">
        <f t="shared" si="3"/>
        <v>1265124</v>
      </c>
      <c r="T19" s="100">
        <f t="shared" si="3"/>
        <v>2653462</v>
      </c>
      <c r="U19" s="100">
        <f t="shared" si="3"/>
        <v>2348916</v>
      </c>
      <c r="V19" s="100">
        <f t="shared" si="3"/>
        <v>6267502</v>
      </c>
      <c r="W19" s="100">
        <f t="shared" si="3"/>
        <v>12496999</v>
      </c>
      <c r="X19" s="100">
        <f t="shared" si="3"/>
        <v>13020000</v>
      </c>
      <c r="Y19" s="100">
        <f t="shared" si="3"/>
        <v>-523001</v>
      </c>
      <c r="Z19" s="137">
        <f>+IF(X19&lt;&gt;0,+(Y19/X19)*100,0)</f>
        <v>-4.016904761904762</v>
      </c>
      <c r="AA19" s="153">
        <f>SUM(AA20:AA23)</f>
        <v>13302128</v>
      </c>
    </row>
    <row r="20" spans="1:27" ht="12.75">
      <c r="A20" s="138" t="s">
        <v>89</v>
      </c>
      <c r="B20" s="136"/>
      <c r="C20" s="155"/>
      <c r="D20" s="155"/>
      <c r="E20" s="156">
        <v>11000000</v>
      </c>
      <c r="F20" s="60">
        <v>11000000</v>
      </c>
      <c r="G20" s="60"/>
      <c r="H20" s="60">
        <v>2077047</v>
      </c>
      <c r="I20" s="60"/>
      <c r="J20" s="60">
        <v>2077047</v>
      </c>
      <c r="K20" s="60"/>
      <c r="L20" s="60"/>
      <c r="M20" s="60">
        <v>742075</v>
      </c>
      <c r="N20" s="60">
        <v>742075</v>
      </c>
      <c r="O20" s="60"/>
      <c r="P20" s="60"/>
      <c r="Q20" s="60">
        <v>1344307</v>
      </c>
      <c r="R20" s="60">
        <v>1344307</v>
      </c>
      <c r="S20" s="60">
        <v>1213608</v>
      </c>
      <c r="T20" s="60">
        <v>2617787</v>
      </c>
      <c r="U20" s="60">
        <v>2300809</v>
      </c>
      <c r="V20" s="60">
        <v>6132204</v>
      </c>
      <c r="W20" s="60">
        <v>10295633</v>
      </c>
      <c r="X20" s="60">
        <v>11000000</v>
      </c>
      <c r="Y20" s="60">
        <v>-704367</v>
      </c>
      <c r="Z20" s="140">
        <v>-6.4</v>
      </c>
      <c r="AA20" s="155">
        <v>11000000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2020000</v>
      </c>
      <c r="F23" s="60">
        <v>2302128</v>
      </c>
      <c r="G23" s="60">
        <v>55386</v>
      </c>
      <c r="H23" s="60">
        <v>482579</v>
      </c>
      <c r="I23" s="60">
        <v>255683</v>
      </c>
      <c r="J23" s="60">
        <v>793648</v>
      </c>
      <c r="K23" s="60">
        <v>345111</v>
      </c>
      <c r="L23" s="60">
        <v>286807</v>
      </c>
      <c r="M23" s="60">
        <v>296690</v>
      </c>
      <c r="N23" s="60">
        <v>928608</v>
      </c>
      <c r="O23" s="60">
        <v>243696</v>
      </c>
      <c r="P23" s="60">
        <v>49438</v>
      </c>
      <c r="Q23" s="60">
        <v>50678</v>
      </c>
      <c r="R23" s="60">
        <v>343812</v>
      </c>
      <c r="S23" s="60">
        <v>51516</v>
      </c>
      <c r="T23" s="60">
        <v>35675</v>
      </c>
      <c r="U23" s="60">
        <v>48107</v>
      </c>
      <c r="V23" s="60">
        <v>135298</v>
      </c>
      <c r="W23" s="60">
        <v>2201366</v>
      </c>
      <c r="X23" s="60">
        <v>2020000</v>
      </c>
      <c r="Y23" s="60">
        <v>181366</v>
      </c>
      <c r="Z23" s="140">
        <v>8.98</v>
      </c>
      <c r="AA23" s="155">
        <v>2302128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180232504</v>
      </c>
      <c r="D25" s="168">
        <f>+D5+D9+D15+D19+D24</f>
        <v>0</v>
      </c>
      <c r="E25" s="169">
        <f t="shared" si="4"/>
        <v>172000000</v>
      </c>
      <c r="F25" s="73">
        <f t="shared" si="4"/>
        <v>225920000</v>
      </c>
      <c r="G25" s="73">
        <f t="shared" si="4"/>
        <v>49276105</v>
      </c>
      <c r="H25" s="73">
        <f t="shared" si="4"/>
        <v>5443283</v>
      </c>
      <c r="I25" s="73">
        <f t="shared" si="4"/>
        <v>5956163</v>
      </c>
      <c r="J25" s="73">
        <f t="shared" si="4"/>
        <v>60675551</v>
      </c>
      <c r="K25" s="73">
        <f t="shared" si="4"/>
        <v>4653106</v>
      </c>
      <c r="L25" s="73">
        <f t="shared" si="4"/>
        <v>3612762</v>
      </c>
      <c r="M25" s="73">
        <f t="shared" si="4"/>
        <v>44110032</v>
      </c>
      <c r="N25" s="73">
        <f t="shared" si="4"/>
        <v>52375900</v>
      </c>
      <c r="O25" s="73">
        <f t="shared" si="4"/>
        <v>3698938</v>
      </c>
      <c r="P25" s="73">
        <f t="shared" si="4"/>
        <v>9466238</v>
      </c>
      <c r="Q25" s="73">
        <f t="shared" si="4"/>
        <v>32799909</v>
      </c>
      <c r="R25" s="73">
        <f t="shared" si="4"/>
        <v>45965085</v>
      </c>
      <c r="S25" s="73">
        <f t="shared" si="4"/>
        <v>42974726</v>
      </c>
      <c r="T25" s="73">
        <f t="shared" si="4"/>
        <v>14429602</v>
      </c>
      <c r="U25" s="73">
        <f t="shared" si="4"/>
        <v>11432876</v>
      </c>
      <c r="V25" s="73">
        <f t="shared" si="4"/>
        <v>68837204</v>
      </c>
      <c r="W25" s="73">
        <f t="shared" si="4"/>
        <v>227853740</v>
      </c>
      <c r="X25" s="73">
        <f t="shared" si="4"/>
        <v>172000000</v>
      </c>
      <c r="Y25" s="73">
        <f t="shared" si="4"/>
        <v>55853740</v>
      </c>
      <c r="Z25" s="170">
        <f>+IF(X25&lt;&gt;0,+(Y25/X25)*100,0)</f>
        <v>32.47310465116279</v>
      </c>
      <c r="AA25" s="168">
        <f>+AA5+AA9+AA15+AA19+AA24</f>
        <v>225920000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159365776</v>
      </c>
      <c r="D28" s="153">
        <f>SUM(D29:D31)</f>
        <v>0</v>
      </c>
      <c r="E28" s="154">
        <f t="shared" si="5"/>
        <v>86529931</v>
      </c>
      <c r="F28" s="100">
        <f t="shared" si="5"/>
        <v>106865413</v>
      </c>
      <c r="G28" s="100">
        <f t="shared" si="5"/>
        <v>6805117</v>
      </c>
      <c r="H28" s="100">
        <f t="shared" si="5"/>
        <v>6555586</v>
      </c>
      <c r="I28" s="100">
        <f t="shared" si="5"/>
        <v>7149702</v>
      </c>
      <c r="J28" s="100">
        <f t="shared" si="5"/>
        <v>20510405</v>
      </c>
      <c r="K28" s="100">
        <f t="shared" si="5"/>
        <v>7446228</v>
      </c>
      <c r="L28" s="100">
        <f t="shared" si="5"/>
        <v>10309788</v>
      </c>
      <c r="M28" s="100">
        <f t="shared" si="5"/>
        <v>8912732</v>
      </c>
      <c r="N28" s="100">
        <f t="shared" si="5"/>
        <v>26668748</v>
      </c>
      <c r="O28" s="100">
        <f t="shared" si="5"/>
        <v>7527847</v>
      </c>
      <c r="P28" s="100">
        <f t="shared" si="5"/>
        <v>8820074</v>
      </c>
      <c r="Q28" s="100">
        <f t="shared" si="5"/>
        <v>8868143</v>
      </c>
      <c r="R28" s="100">
        <f t="shared" si="5"/>
        <v>25216064</v>
      </c>
      <c r="S28" s="100">
        <f t="shared" si="5"/>
        <v>7640857</v>
      </c>
      <c r="T28" s="100">
        <f t="shared" si="5"/>
        <v>8930456</v>
      </c>
      <c r="U28" s="100">
        <f t="shared" si="5"/>
        <v>8829790</v>
      </c>
      <c r="V28" s="100">
        <f t="shared" si="5"/>
        <v>25401103</v>
      </c>
      <c r="W28" s="100">
        <f t="shared" si="5"/>
        <v>97796320</v>
      </c>
      <c r="X28" s="100">
        <f t="shared" si="5"/>
        <v>86529931</v>
      </c>
      <c r="Y28" s="100">
        <f t="shared" si="5"/>
        <v>11266389</v>
      </c>
      <c r="Z28" s="137">
        <f>+IF(X28&lt;&gt;0,+(Y28/X28)*100,0)</f>
        <v>13.020221869817508</v>
      </c>
      <c r="AA28" s="153">
        <f>SUM(AA29:AA31)</f>
        <v>106865413</v>
      </c>
    </row>
    <row r="29" spans="1:27" ht="12.75">
      <c r="A29" s="138" t="s">
        <v>75</v>
      </c>
      <c r="B29" s="136"/>
      <c r="C29" s="155">
        <v>10490739</v>
      </c>
      <c r="D29" s="155"/>
      <c r="E29" s="156">
        <v>32060832</v>
      </c>
      <c r="F29" s="60">
        <v>39350646</v>
      </c>
      <c r="G29" s="60">
        <v>3597667</v>
      </c>
      <c r="H29" s="60">
        <v>2869826</v>
      </c>
      <c r="I29" s="60">
        <v>2610787</v>
      </c>
      <c r="J29" s="60">
        <v>9078280</v>
      </c>
      <c r="K29" s="60">
        <v>3369758</v>
      </c>
      <c r="L29" s="60">
        <v>3861048</v>
      </c>
      <c r="M29" s="60">
        <v>3901898</v>
      </c>
      <c r="N29" s="60">
        <v>11132704</v>
      </c>
      <c r="O29" s="60">
        <v>2510511</v>
      </c>
      <c r="P29" s="60">
        <v>2804155</v>
      </c>
      <c r="Q29" s="60">
        <v>2900298</v>
      </c>
      <c r="R29" s="60">
        <v>8214964</v>
      </c>
      <c r="S29" s="60">
        <v>3345022</v>
      </c>
      <c r="T29" s="60">
        <v>3314280</v>
      </c>
      <c r="U29" s="60">
        <v>3407061</v>
      </c>
      <c r="V29" s="60">
        <v>10066363</v>
      </c>
      <c r="W29" s="60">
        <v>38492311</v>
      </c>
      <c r="X29" s="60">
        <v>32060832</v>
      </c>
      <c r="Y29" s="60">
        <v>6431479</v>
      </c>
      <c r="Z29" s="140">
        <v>20.06</v>
      </c>
      <c r="AA29" s="155">
        <v>39350646</v>
      </c>
    </row>
    <row r="30" spans="1:27" ht="12.75">
      <c r="A30" s="138" t="s">
        <v>76</v>
      </c>
      <c r="B30" s="136"/>
      <c r="C30" s="157">
        <v>148875037</v>
      </c>
      <c r="D30" s="157"/>
      <c r="E30" s="158">
        <v>54469099</v>
      </c>
      <c r="F30" s="159">
        <v>28654788</v>
      </c>
      <c r="G30" s="159">
        <v>1257044</v>
      </c>
      <c r="H30" s="159">
        <v>1753511</v>
      </c>
      <c r="I30" s="159">
        <v>1675542</v>
      </c>
      <c r="J30" s="159">
        <v>4686097</v>
      </c>
      <c r="K30" s="159">
        <v>1781096</v>
      </c>
      <c r="L30" s="159">
        <v>4351500</v>
      </c>
      <c r="M30" s="159">
        <v>3046892</v>
      </c>
      <c r="N30" s="159">
        <v>9179488</v>
      </c>
      <c r="O30" s="159">
        <v>2091111</v>
      </c>
      <c r="P30" s="159">
        <v>2889627</v>
      </c>
      <c r="Q30" s="159">
        <v>3061014</v>
      </c>
      <c r="R30" s="159">
        <v>8041752</v>
      </c>
      <c r="S30" s="159">
        <v>1813254</v>
      </c>
      <c r="T30" s="159">
        <v>2820687</v>
      </c>
      <c r="U30" s="159">
        <v>2275579</v>
      </c>
      <c r="V30" s="159">
        <v>6909520</v>
      </c>
      <c r="W30" s="159">
        <v>28816857</v>
      </c>
      <c r="X30" s="159">
        <v>54469099</v>
      </c>
      <c r="Y30" s="159">
        <v>-25652242</v>
      </c>
      <c r="Z30" s="141">
        <v>-47.1</v>
      </c>
      <c r="AA30" s="157">
        <v>28654788</v>
      </c>
    </row>
    <row r="31" spans="1:27" ht="12.75">
      <c r="A31" s="138" t="s">
        <v>77</v>
      </c>
      <c r="B31" s="136"/>
      <c r="C31" s="155"/>
      <c r="D31" s="155"/>
      <c r="E31" s="156"/>
      <c r="F31" s="60">
        <v>38859979</v>
      </c>
      <c r="G31" s="60">
        <v>1950406</v>
      </c>
      <c r="H31" s="60">
        <v>1932249</v>
      </c>
      <c r="I31" s="60">
        <v>2863373</v>
      </c>
      <c r="J31" s="60">
        <v>6746028</v>
      </c>
      <c r="K31" s="60">
        <v>2295374</v>
      </c>
      <c r="L31" s="60">
        <v>2097240</v>
      </c>
      <c r="M31" s="60">
        <v>1963942</v>
      </c>
      <c r="N31" s="60">
        <v>6356556</v>
      </c>
      <c r="O31" s="60">
        <v>2926225</v>
      </c>
      <c r="P31" s="60">
        <v>3126292</v>
      </c>
      <c r="Q31" s="60">
        <v>2906831</v>
      </c>
      <c r="R31" s="60">
        <v>8959348</v>
      </c>
      <c r="S31" s="60">
        <v>2482581</v>
      </c>
      <c r="T31" s="60">
        <v>2795489</v>
      </c>
      <c r="U31" s="60">
        <v>3147150</v>
      </c>
      <c r="V31" s="60">
        <v>8425220</v>
      </c>
      <c r="W31" s="60">
        <v>30487152</v>
      </c>
      <c r="X31" s="60"/>
      <c r="Y31" s="60">
        <v>30487152</v>
      </c>
      <c r="Z31" s="140">
        <v>0</v>
      </c>
      <c r="AA31" s="155">
        <v>38859979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14319497</v>
      </c>
      <c r="F32" s="100">
        <f t="shared" si="6"/>
        <v>21856495</v>
      </c>
      <c r="G32" s="100">
        <f t="shared" si="6"/>
        <v>801370</v>
      </c>
      <c r="H32" s="100">
        <f t="shared" si="6"/>
        <v>835896</v>
      </c>
      <c r="I32" s="100">
        <f t="shared" si="6"/>
        <v>850280</v>
      </c>
      <c r="J32" s="100">
        <f t="shared" si="6"/>
        <v>2487546</v>
      </c>
      <c r="K32" s="100">
        <f t="shared" si="6"/>
        <v>813280</v>
      </c>
      <c r="L32" s="100">
        <f t="shared" si="6"/>
        <v>1143605</v>
      </c>
      <c r="M32" s="100">
        <f t="shared" si="6"/>
        <v>969006</v>
      </c>
      <c r="N32" s="100">
        <f t="shared" si="6"/>
        <v>2925891</v>
      </c>
      <c r="O32" s="100">
        <f t="shared" si="6"/>
        <v>890305</v>
      </c>
      <c r="P32" s="100">
        <f t="shared" si="6"/>
        <v>1049391</v>
      </c>
      <c r="Q32" s="100">
        <f t="shared" si="6"/>
        <v>1925139</v>
      </c>
      <c r="R32" s="100">
        <f t="shared" si="6"/>
        <v>3864835</v>
      </c>
      <c r="S32" s="100">
        <f t="shared" si="6"/>
        <v>2669103</v>
      </c>
      <c r="T32" s="100">
        <f t="shared" si="6"/>
        <v>2070622</v>
      </c>
      <c r="U32" s="100">
        <f t="shared" si="6"/>
        <v>2088427</v>
      </c>
      <c r="V32" s="100">
        <f t="shared" si="6"/>
        <v>6828152</v>
      </c>
      <c r="W32" s="100">
        <f t="shared" si="6"/>
        <v>16106424</v>
      </c>
      <c r="X32" s="100">
        <f t="shared" si="6"/>
        <v>14319493</v>
      </c>
      <c r="Y32" s="100">
        <f t="shared" si="6"/>
        <v>1786931</v>
      </c>
      <c r="Z32" s="137">
        <f>+IF(X32&lt;&gt;0,+(Y32/X32)*100,0)</f>
        <v>12.47901025546086</v>
      </c>
      <c r="AA32" s="153">
        <f>SUM(AA33:AA37)</f>
        <v>21856495</v>
      </c>
    </row>
    <row r="33" spans="1:27" ht="12.75">
      <c r="A33" s="138" t="s">
        <v>79</v>
      </c>
      <c r="B33" s="136"/>
      <c r="C33" s="155"/>
      <c r="D33" s="155"/>
      <c r="E33" s="156">
        <v>14319497</v>
      </c>
      <c r="F33" s="60">
        <v>7662166</v>
      </c>
      <c r="G33" s="60">
        <v>383903</v>
      </c>
      <c r="H33" s="60">
        <v>341309</v>
      </c>
      <c r="I33" s="60">
        <v>350947</v>
      </c>
      <c r="J33" s="60">
        <v>1076159</v>
      </c>
      <c r="K33" s="60">
        <v>313245</v>
      </c>
      <c r="L33" s="60">
        <v>427182</v>
      </c>
      <c r="M33" s="60">
        <v>427966</v>
      </c>
      <c r="N33" s="60">
        <v>1168393</v>
      </c>
      <c r="O33" s="60">
        <v>326188</v>
      </c>
      <c r="P33" s="60">
        <v>425766</v>
      </c>
      <c r="Q33" s="60">
        <v>725636</v>
      </c>
      <c r="R33" s="60">
        <v>1477590</v>
      </c>
      <c r="S33" s="60">
        <v>735681</v>
      </c>
      <c r="T33" s="60">
        <v>786542</v>
      </c>
      <c r="U33" s="60">
        <v>815876</v>
      </c>
      <c r="V33" s="60">
        <v>2338099</v>
      </c>
      <c r="W33" s="60">
        <v>6060241</v>
      </c>
      <c r="X33" s="60">
        <v>9190684</v>
      </c>
      <c r="Y33" s="60">
        <v>-3130443</v>
      </c>
      <c r="Z33" s="140">
        <v>-34.06</v>
      </c>
      <c r="AA33" s="155">
        <v>7662166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42197</v>
      </c>
      <c r="I34" s="60">
        <v>64340</v>
      </c>
      <c r="J34" s="60">
        <v>106537</v>
      </c>
      <c r="K34" s="60">
        <v>40042</v>
      </c>
      <c r="L34" s="60">
        <v>66336</v>
      </c>
      <c r="M34" s="60">
        <v>40003</v>
      </c>
      <c r="N34" s="60">
        <v>146381</v>
      </c>
      <c r="O34" s="60">
        <v>40123</v>
      </c>
      <c r="P34" s="60">
        <v>40105</v>
      </c>
      <c r="Q34" s="60">
        <v>43147</v>
      </c>
      <c r="R34" s="60">
        <v>123375</v>
      </c>
      <c r="S34" s="60">
        <v>73467</v>
      </c>
      <c r="T34" s="60">
        <v>43154</v>
      </c>
      <c r="U34" s="60">
        <v>43161</v>
      </c>
      <c r="V34" s="60">
        <v>159782</v>
      </c>
      <c r="W34" s="60">
        <v>536075</v>
      </c>
      <c r="X34" s="60"/>
      <c r="Y34" s="60">
        <v>536075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>
        <v>14194329</v>
      </c>
      <c r="G35" s="60">
        <v>354949</v>
      </c>
      <c r="H35" s="60">
        <v>378415</v>
      </c>
      <c r="I35" s="60">
        <v>364528</v>
      </c>
      <c r="J35" s="60">
        <v>1097892</v>
      </c>
      <c r="K35" s="60">
        <v>389485</v>
      </c>
      <c r="L35" s="60">
        <v>529017</v>
      </c>
      <c r="M35" s="60">
        <v>430546</v>
      </c>
      <c r="N35" s="60">
        <v>1349048</v>
      </c>
      <c r="O35" s="60">
        <v>453227</v>
      </c>
      <c r="P35" s="60">
        <v>512754</v>
      </c>
      <c r="Q35" s="60">
        <v>1085974</v>
      </c>
      <c r="R35" s="60">
        <v>2051955</v>
      </c>
      <c r="S35" s="60">
        <v>1759242</v>
      </c>
      <c r="T35" s="60">
        <v>1168958</v>
      </c>
      <c r="U35" s="60">
        <v>1157420</v>
      </c>
      <c r="V35" s="60">
        <v>4085620</v>
      </c>
      <c r="W35" s="60">
        <v>8584515</v>
      </c>
      <c r="X35" s="60">
        <v>5128809</v>
      </c>
      <c r="Y35" s="60">
        <v>3455706</v>
      </c>
      <c r="Z35" s="140">
        <v>67.38</v>
      </c>
      <c r="AA35" s="155">
        <v>14194329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62518</v>
      </c>
      <c r="H36" s="60">
        <v>73975</v>
      </c>
      <c r="I36" s="60">
        <v>70465</v>
      </c>
      <c r="J36" s="60">
        <v>206958</v>
      </c>
      <c r="K36" s="60">
        <v>70508</v>
      </c>
      <c r="L36" s="60">
        <v>110870</v>
      </c>
      <c r="M36" s="60">
        <v>70491</v>
      </c>
      <c r="N36" s="60">
        <v>251869</v>
      </c>
      <c r="O36" s="60">
        <v>70767</v>
      </c>
      <c r="P36" s="60">
        <v>70766</v>
      </c>
      <c r="Q36" s="60">
        <v>70382</v>
      </c>
      <c r="R36" s="60">
        <v>211915</v>
      </c>
      <c r="S36" s="60">
        <v>100713</v>
      </c>
      <c r="T36" s="60">
        <v>71968</v>
      </c>
      <c r="U36" s="60">
        <v>71970</v>
      </c>
      <c r="V36" s="60">
        <v>244651</v>
      </c>
      <c r="W36" s="60">
        <v>915393</v>
      </c>
      <c r="X36" s="60"/>
      <c r="Y36" s="60">
        <v>915393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>
        <v>10200</v>
      </c>
      <c r="M37" s="159"/>
      <c r="N37" s="159">
        <v>10200</v>
      </c>
      <c r="O37" s="159"/>
      <c r="P37" s="159"/>
      <c r="Q37" s="159"/>
      <c r="R37" s="159"/>
      <c r="S37" s="159"/>
      <c r="T37" s="159"/>
      <c r="U37" s="159"/>
      <c r="V37" s="159"/>
      <c r="W37" s="159">
        <v>10200</v>
      </c>
      <c r="X37" s="159"/>
      <c r="Y37" s="159">
        <v>10200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35355949</v>
      </c>
      <c r="F38" s="100">
        <f t="shared" si="7"/>
        <v>26812887</v>
      </c>
      <c r="G38" s="100">
        <f t="shared" si="7"/>
        <v>1689963</v>
      </c>
      <c r="H38" s="100">
        <f t="shared" si="7"/>
        <v>3473813</v>
      </c>
      <c r="I38" s="100">
        <f t="shared" si="7"/>
        <v>1312200</v>
      </c>
      <c r="J38" s="100">
        <f t="shared" si="7"/>
        <v>6475976</v>
      </c>
      <c r="K38" s="100">
        <f t="shared" si="7"/>
        <v>1257552</v>
      </c>
      <c r="L38" s="100">
        <f t="shared" si="7"/>
        <v>1618623</v>
      </c>
      <c r="M38" s="100">
        <f t="shared" si="7"/>
        <v>2191645</v>
      </c>
      <c r="N38" s="100">
        <f t="shared" si="7"/>
        <v>5067820</v>
      </c>
      <c r="O38" s="100">
        <f t="shared" si="7"/>
        <v>1404668</v>
      </c>
      <c r="P38" s="100">
        <f t="shared" si="7"/>
        <v>1294632</v>
      </c>
      <c r="Q38" s="100">
        <f t="shared" si="7"/>
        <v>2367574</v>
      </c>
      <c r="R38" s="100">
        <f t="shared" si="7"/>
        <v>5066874</v>
      </c>
      <c r="S38" s="100">
        <f t="shared" si="7"/>
        <v>1721195</v>
      </c>
      <c r="T38" s="100">
        <f t="shared" si="7"/>
        <v>3686160</v>
      </c>
      <c r="U38" s="100">
        <f t="shared" si="7"/>
        <v>2074729</v>
      </c>
      <c r="V38" s="100">
        <f t="shared" si="7"/>
        <v>7482084</v>
      </c>
      <c r="W38" s="100">
        <f t="shared" si="7"/>
        <v>24092754</v>
      </c>
      <c r="X38" s="100">
        <f t="shared" si="7"/>
        <v>35355949</v>
      </c>
      <c r="Y38" s="100">
        <f t="shared" si="7"/>
        <v>-11263195</v>
      </c>
      <c r="Z38" s="137">
        <f>+IF(X38&lt;&gt;0,+(Y38/X38)*100,0)</f>
        <v>-31.856576668328152</v>
      </c>
      <c r="AA38" s="153">
        <f>SUM(AA39:AA41)</f>
        <v>26812887</v>
      </c>
    </row>
    <row r="39" spans="1:27" ht="12.75">
      <c r="A39" s="138" t="s">
        <v>85</v>
      </c>
      <c r="B39" s="136"/>
      <c r="C39" s="155"/>
      <c r="D39" s="155"/>
      <c r="E39" s="156"/>
      <c r="F39" s="60">
        <v>18423360</v>
      </c>
      <c r="G39" s="60">
        <v>443683</v>
      </c>
      <c r="H39" s="60">
        <v>2639170</v>
      </c>
      <c r="I39" s="60">
        <v>619873</v>
      </c>
      <c r="J39" s="60">
        <v>3702726</v>
      </c>
      <c r="K39" s="60">
        <v>510127</v>
      </c>
      <c r="L39" s="60">
        <v>462382</v>
      </c>
      <c r="M39" s="60">
        <v>1393789</v>
      </c>
      <c r="N39" s="60">
        <v>2366298</v>
      </c>
      <c r="O39" s="60">
        <v>526752</v>
      </c>
      <c r="P39" s="60">
        <v>403069</v>
      </c>
      <c r="Q39" s="60">
        <v>2155961</v>
      </c>
      <c r="R39" s="60">
        <v>3085782</v>
      </c>
      <c r="S39" s="60">
        <v>1599739</v>
      </c>
      <c r="T39" s="60">
        <v>3574637</v>
      </c>
      <c r="U39" s="60">
        <v>1963336</v>
      </c>
      <c r="V39" s="60">
        <v>7137712</v>
      </c>
      <c r="W39" s="60">
        <v>16292518</v>
      </c>
      <c r="X39" s="60">
        <v>18495360</v>
      </c>
      <c r="Y39" s="60">
        <v>-2202842</v>
      </c>
      <c r="Z39" s="140">
        <v>-11.91</v>
      </c>
      <c r="AA39" s="155">
        <v>18423360</v>
      </c>
    </row>
    <row r="40" spans="1:27" ht="12.75">
      <c r="A40" s="138" t="s">
        <v>86</v>
      </c>
      <c r="B40" s="136"/>
      <c r="C40" s="155"/>
      <c r="D40" s="155"/>
      <c r="E40" s="156">
        <v>35355949</v>
      </c>
      <c r="F40" s="60">
        <v>8364600</v>
      </c>
      <c r="G40" s="60">
        <v>1246280</v>
      </c>
      <c r="H40" s="60">
        <v>720683</v>
      </c>
      <c r="I40" s="60">
        <v>692327</v>
      </c>
      <c r="J40" s="60">
        <v>2659290</v>
      </c>
      <c r="K40" s="60">
        <v>722498</v>
      </c>
      <c r="L40" s="60">
        <v>1156241</v>
      </c>
      <c r="M40" s="60">
        <v>770773</v>
      </c>
      <c r="N40" s="60">
        <v>2649512</v>
      </c>
      <c r="O40" s="60">
        <v>877916</v>
      </c>
      <c r="P40" s="60">
        <v>891563</v>
      </c>
      <c r="Q40" s="60">
        <v>211613</v>
      </c>
      <c r="R40" s="60">
        <v>1981092</v>
      </c>
      <c r="S40" s="60">
        <v>121456</v>
      </c>
      <c r="T40" s="60">
        <v>111523</v>
      </c>
      <c r="U40" s="60">
        <v>111393</v>
      </c>
      <c r="V40" s="60">
        <v>344372</v>
      </c>
      <c r="W40" s="60">
        <v>7634266</v>
      </c>
      <c r="X40" s="60">
        <v>16810589</v>
      </c>
      <c r="Y40" s="60">
        <v>-9176323</v>
      </c>
      <c r="Z40" s="140">
        <v>-54.59</v>
      </c>
      <c r="AA40" s="155">
        <v>8364600</v>
      </c>
    </row>
    <row r="41" spans="1:27" ht="12.75">
      <c r="A41" s="138" t="s">
        <v>87</v>
      </c>
      <c r="B41" s="136"/>
      <c r="C41" s="155"/>
      <c r="D41" s="155"/>
      <c r="E41" s="156"/>
      <c r="F41" s="60">
        <v>24927</v>
      </c>
      <c r="G41" s="60"/>
      <c r="H41" s="60">
        <v>113960</v>
      </c>
      <c r="I41" s="60"/>
      <c r="J41" s="60">
        <v>113960</v>
      </c>
      <c r="K41" s="60">
        <v>24927</v>
      </c>
      <c r="L41" s="60"/>
      <c r="M41" s="60">
        <v>27083</v>
      </c>
      <c r="N41" s="60">
        <v>52010</v>
      </c>
      <c r="O41" s="60"/>
      <c r="P41" s="60"/>
      <c r="Q41" s="60"/>
      <c r="R41" s="60"/>
      <c r="S41" s="60"/>
      <c r="T41" s="60"/>
      <c r="U41" s="60"/>
      <c r="V41" s="60"/>
      <c r="W41" s="60">
        <v>165970</v>
      </c>
      <c r="X41" s="60">
        <v>50000</v>
      </c>
      <c r="Y41" s="60">
        <v>115970</v>
      </c>
      <c r="Z41" s="140">
        <v>231.94</v>
      </c>
      <c r="AA41" s="155">
        <v>24927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7060672</v>
      </c>
      <c r="F42" s="100">
        <f t="shared" si="8"/>
        <v>6070672</v>
      </c>
      <c r="G42" s="100">
        <f t="shared" si="8"/>
        <v>239716</v>
      </c>
      <c r="H42" s="100">
        <f t="shared" si="8"/>
        <v>274947</v>
      </c>
      <c r="I42" s="100">
        <f t="shared" si="8"/>
        <v>331632</v>
      </c>
      <c r="J42" s="100">
        <f t="shared" si="8"/>
        <v>846295</v>
      </c>
      <c r="K42" s="100">
        <f t="shared" si="8"/>
        <v>302644</v>
      </c>
      <c r="L42" s="100">
        <f t="shared" si="8"/>
        <v>376305</v>
      </c>
      <c r="M42" s="100">
        <f t="shared" si="8"/>
        <v>411511</v>
      </c>
      <c r="N42" s="100">
        <f t="shared" si="8"/>
        <v>1090460</v>
      </c>
      <c r="O42" s="100">
        <f t="shared" si="8"/>
        <v>608827</v>
      </c>
      <c r="P42" s="100">
        <f t="shared" si="8"/>
        <v>145351</v>
      </c>
      <c r="Q42" s="100">
        <f t="shared" si="8"/>
        <v>343487</v>
      </c>
      <c r="R42" s="100">
        <f t="shared" si="8"/>
        <v>1097665</v>
      </c>
      <c r="S42" s="100">
        <f t="shared" si="8"/>
        <v>442788</v>
      </c>
      <c r="T42" s="100">
        <f t="shared" si="8"/>
        <v>362931</v>
      </c>
      <c r="U42" s="100">
        <f t="shared" si="8"/>
        <v>-1287950</v>
      </c>
      <c r="V42" s="100">
        <f t="shared" si="8"/>
        <v>-482231</v>
      </c>
      <c r="W42" s="100">
        <f t="shared" si="8"/>
        <v>2552189</v>
      </c>
      <c r="X42" s="100">
        <f t="shared" si="8"/>
        <v>7060672</v>
      </c>
      <c r="Y42" s="100">
        <f t="shared" si="8"/>
        <v>-4508483</v>
      </c>
      <c r="Z42" s="137">
        <f>+IF(X42&lt;&gt;0,+(Y42/X42)*100,0)</f>
        <v>-63.85345474198489</v>
      </c>
      <c r="AA42" s="153">
        <f>SUM(AA43:AA46)</f>
        <v>6070672</v>
      </c>
    </row>
    <row r="43" spans="1:27" ht="12.75">
      <c r="A43" s="138" t="s">
        <v>89</v>
      </c>
      <c r="B43" s="136"/>
      <c r="C43" s="155"/>
      <c r="D43" s="155"/>
      <c r="E43" s="156">
        <v>400000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>
        <v>-101387</v>
      </c>
      <c r="Q43" s="60"/>
      <c r="R43" s="60">
        <v>-101387</v>
      </c>
      <c r="S43" s="60"/>
      <c r="T43" s="60"/>
      <c r="U43" s="60">
        <v>-1565284</v>
      </c>
      <c r="V43" s="60">
        <v>-1565284</v>
      </c>
      <c r="W43" s="60">
        <v>-1666671</v>
      </c>
      <c r="X43" s="60">
        <v>400000</v>
      </c>
      <c r="Y43" s="60">
        <v>-2066671</v>
      </c>
      <c r="Z43" s="140">
        <v>-516.67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>
        <v>30000</v>
      </c>
      <c r="G44" s="60"/>
      <c r="H44" s="60"/>
      <c r="I44" s="60"/>
      <c r="J44" s="60"/>
      <c r="K44" s="60"/>
      <c r="L44" s="60"/>
      <c r="M44" s="60"/>
      <c r="N44" s="60"/>
      <c r="O44" s="60"/>
      <c r="P44" s="60">
        <v>1495</v>
      </c>
      <c r="Q44" s="60">
        <v>25539</v>
      </c>
      <c r="R44" s="60">
        <v>27034</v>
      </c>
      <c r="S44" s="60"/>
      <c r="T44" s="60"/>
      <c r="U44" s="60"/>
      <c r="V44" s="60"/>
      <c r="W44" s="60">
        <v>27034</v>
      </c>
      <c r="X44" s="60">
        <v>50000</v>
      </c>
      <c r="Y44" s="60">
        <v>-22966</v>
      </c>
      <c r="Z44" s="140">
        <v>-45.93</v>
      </c>
      <c r="AA44" s="155">
        <v>30000</v>
      </c>
    </row>
    <row r="45" spans="1:27" ht="12.75">
      <c r="A45" s="138" t="s">
        <v>91</v>
      </c>
      <c r="B45" s="136"/>
      <c r="C45" s="157"/>
      <c r="D45" s="157"/>
      <c r="E45" s="158"/>
      <c r="F45" s="159">
        <v>315000</v>
      </c>
      <c r="G45" s="159"/>
      <c r="H45" s="159"/>
      <c r="I45" s="159">
        <v>77200</v>
      </c>
      <c r="J45" s="159">
        <v>77200</v>
      </c>
      <c r="K45" s="159">
        <v>38600</v>
      </c>
      <c r="L45" s="159"/>
      <c r="M45" s="159">
        <v>38600</v>
      </c>
      <c r="N45" s="159">
        <v>77200</v>
      </c>
      <c r="O45" s="159">
        <v>118600</v>
      </c>
      <c r="P45" s="159"/>
      <c r="Q45" s="159">
        <v>38600</v>
      </c>
      <c r="R45" s="159">
        <v>157200</v>
      </c>
      <c r="S45" s="159"/>
      <c r="T45" s="159"/>
      <c r="U45" s="159"/>
      <c r="V45" s="159"/>
      <c r="W45" s="159">
        <v>311600</v>
      </c>
      <c r="X45" s="159">
        <v>315000</v>
      </c>
      <c r="Y45" s="159">
        <v>-3400</v>
      </c>
      <c r="Z45" s="141">
        <v>-1.08</v>
      </c>
      <c r="AA45" s="157">
        <v>315000</v>
      </c>
    </row>
    <row r="46" spans="1:27" ht="12.75">
      <c r="A46" s="138" t="s">
        <v>92</v>
      </c>
      <c r="B46" s="136"/>
      <c r="C46" s="155"/>
      <c r="D46" s="155"/>
      <c r="E46" s="156">
        <v>6660672</v>
      </c>
      <c r="F46" s="60">
        <v>5725672</v>
      </c>
      <c r="G46" s="60">
        <v>239716</v>
      </c>
      <c r="H46" s="60">
        <v>274947</v>
      </c>
      <c r="I46" s="60">
        <v>254432</v>
      </c>
      <c r="J46" s="60">
        <v>769095</v>
      </c>
      <c r="K46" s="60">
        <v>264044</v>
      </c>
      <c r="L46" s="60">
        <v>376305</v>
      </c>
      <c r="M46" s="60">
        <v>372911</v>
      </c>
      <c r="N46" s="60">
        <v>1013260</v>
      </c>
      <c r="O46" s="60">
        <v>490227</v>
      </c>
      <c r="P46" s="60">
        <v>245243</v>
      </c>
      <c r="Q46" s="60">
        <v>279348</v>
      </c>
      <c r="R46" s="60">
        <v>1014818</v>
      </c>
      <c r="S46" s="60">
        <v>442788</v>
      </c>
      <c r="T46" s="60">
        <v>362931</v>
      </c>
      <c r="U46" s="60">
        <v>277334</v>
      </c>
      <c r="V46" s="60">
        <v>1083053</v>
      </c>
      <c r="W46" s="60">
        <v>3880226</v>
      </c>
      <c r="X46" s="60">
        <v>6295672</v>
      </c>
      <c r="Y46" s="60">
        <v>-2415446</v>
      </c>
      <c r="Z46" s="140">
        <v>-38.37</v>
      </c>
      <c r="AA46" s="155">
        <v>5725672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159365776</v>
      </c>
      <c r="D48" s="168">
        <f>+D28+D32+D38+D42+D47</f>
        <v>0</v>
      </c>
      <c r="E48" s="169">
        <f t="shared" si="9"/>
        <v>143266049</v>
      </c>
      <c r="F48" s="73">
        <f t="shared" si="9"/>
        <v>161605467</v>
      </c>
      <c r="G48" s="73">
        <f t="shared" si="9"/>
        <v>9536166</v>
      </c>
      <c r="H48" s="73">
        <f t="shared" si="9"/>
        <v>11140242</v>
      </c>
      <c r="I48" s="73">
        <f t="shared" si="9"/>
        <v>9643814</v>
      </c>
      <c r="J48" s="73">
        <f t="shared" si="9"/>
        <v>30320222</v>
      </c>
      <c r="K48" s="73">
        <f t="shared" si="9"/>
        <v>9819704</v>
      </c>
      <c r="L48" s="73">
        <f t="shared" si="9"/>
        <v>13448321</v>
      </c>
      <c r="M48" s="73">
        <f t="shared" si="9"/>
        <v>12484894</v>
      </c>
      <c r="N48" s="73">
        <f t="shared" si="9"/>
        <v>35752919</v>
      </c>
      <c r="O48" s="73">
        <f t="shared" si="9"/>
        <v>10431647</v>
      </c>
      <c r="P48" s="73">
        <f t="shared" si="9"/>
        <v>11309448</v>
      </c>
      <c r="Q48" s="73">
        <f t="shared" si="9"/>
        <v>13504343</v>
      </c>
      <c r="R48" s="73">
        <f t="shared" si="9"/>
        <v>35245438</v>
      </c>
      <c r="S48" s="73">
        <f t="shared" si="9"/>
        <v>12473943</v>
      </c>
      <c r="T48" s="73">
        <f t="shared" si="9"/>
        <v>15050169</v>
      </c>
      <c r="U48" s="73">
        <f t="shared" si="9"/>
        <v>11704996</v>
      </c>
      <c r="V48" s="73">
        <f t="shared" si="9"/>
        <v>39229108</v>
      </c>
      <c r="W48" s="73">
        <f t="shared" si="9"/>
        <v>140547687</v>
      </c>
      <c r="X48" s="73">
        <f t="shared" si="9"/>
        <v>143266045</v>
      </c>
      <c r="Y48" s="73">
        <f t="shared" si="9"/>
        <v>-2718358</v>
      </c>
      <c r="Z48" s="170">
        <f>+IF(X48&lt;&gt;0,+(Y48/X48)*100,0)</f>
        <v>-1.897419587453538</v>
      </c>
      <c r="AA48" s="168">
        <f>+AA28+AA32+AA38+AA42+AA47</f>
        <v>161605467</v>
      </c>
    </row>
    <row r="49" spans="1:27" ht="12.75">
      <c r="A49" s="148" t="s">
        <v>49</v>
      </c>
      <c r="B49" s="149"/>
      <c r="C49" s="171">
        <f aca="true" t="shared" si="10" ref="C49:Y49">+C25-C48</f>
        <v>20866728</v>
      </c>
      <c r="D49" s="171">
        <f>+D25-D48</f>
        <v>0</v>
      </c>
      <c r="E49" s="172">
        <f t="shared" si="10"/>
        <v>28733951</v>
      </c>
      <c r="F49" s="173">
        <f t="shared" si="10"/>
        <v>64314533</v>
      </c>
      <c r="G49" s="173">
        <f t="shared" si="10"/>
        <v>39739939</v>
      </c>
      <c r="H49" s="173">
        <f t="shared" si="10"/>
        <v>-5696959</v>
      </c>
      <c r="I49" s="173">
        <f t="shared" si="10"/>
        <v>-3687651</v>
      </c>
      <c r="J49" s="173">
        <f t="shared" si="10"/>
        <v>30355329</v>
      </c>
      <c r="K49" s="173">
        <f t="shared" si="10"/>
        <v>-5166598</v>
      </c>
      <c r="L49" s="173">
        <f t="shared" si="10"/>
        <v>-9835559</v>
      </c>
      <c r="M49" s="173">
        <f t="shared" si="10"/>
        <v>31625138</v>
      </c>
      <c r="N49" s="173">
        <f t="shared" si="10"/>
        <v>16622981</v>
      </c>
      <c r="O49" s="173">
        <f t="shared" si="10"/>
        <v>-6732709</v>
      </c>
      <c r="P49" s="173">
        <f t="shared" si="10"/>
        <v>-1843210</v>
      </c>
      <c r="Q49" s="173">
        <f t="shared" si="10"/>
        <v>19295566</v>
      </c>
      <c r="R49" s="173">
        <f t="shared" si="10"/>
        <v>10719647</v>
      </c>
      <c r="S49" s="173">
        <f t="shared" si="10"/>
        <v>30500783</v>
      </c>
      <c r="T49" s="173">
        <f t="shared" si="10"/>
        <v>-620567</v>
      </c>
      <c r="U49" s="173">
        <f t="shared" si="10"/>
        <v>-272120</v>
      </c>
      <c r="V49" s="173">
        <f t="shared" si="10"/>
        <v>29608096</v>
      </c>
      <c r="W49" s="173">
        <f t="shared" si="10"/>
        <v>87306053</v>
      </c>
      <c r="X49" s="173">
        <f>IF(F25=F48,0,X25-X48)</f>
        <v>28733955</v>
      </c>
      <c r="Y49" s="173">
        <f t="shared" si="10"/>
        <v>58572098</v>
      </c>
      <c r="Z49" s="174">
        <f>+IF(X49&lt;&gt;0,+(Y49/X49)*100,0)</f>
        <v>203.8427985287789</v>
      </c>
      <c r="AA49" s="171">
        <f>+AA25-AA48</f>
        <v>64314533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13483564</v>
      </c>
      <c r="D5" s="155">
        <v>0</v>
      </c>
      <c r="E5" s="156">
        <v>10796000</v>
      </c>
      <c r="F5" s="60">
        <v>26534000</v>
      </c>
      <c r="G5" s="60">
        <v>1165426</v>
      </c>
      <c r="H5" s="60">
        <v>1098465</v>
      </c>
      <c r="I5" s="60">
        <v>826616</v>
      </c>
      <c r="J5" s="60">
        <v>3090507</v>
      </c>
      <c r="K5" s="60">
        <v>1041551</v>
      </c>
      <c r="L5" s="60">
        <v>1037127</v>
      </c>
      <c r="M5" s="60">
        <v>1041551</v>
      </c>
      <c r="N5" s="60">
        <v>3120229</v>
      </c>
      <c r="O5" s="60">
        <v>1041551</v>
      </c>
      <c r="P5" s="60">
        <v>1041550</v>
      </c>
      <c r="Q5" s="60">
        <v>1047800</v>
      </c>
      <c r="R5" s="60">
        <v>3130901</v>
      </c>
      <c r="S5" s="60">
        <v>15433277</v>
      </c>
      <c r="T5" s="60">
        <v>908333</v>
      </c>
      <c r="U5" s="60">
        <v>997624</v>
      </c>
      <c r="V5" s="60">
        <v>17339234</v>
      </c>
      <c r="W5" s="60">
        <v>26680871</v>
      </c>
      <c r="X5" s="60">
        <v>10796004</v>
      </c>
      <c r="Y5" s="60">
        <v>15884867</v>
      </c>
      <c r="Z5" s="140">
        <v>147.14</v>
      </c>
      <c r="AA5" s="155">
        <v>26534000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400000</v>
      </c>
      <c r="F10" s="54">
        <v>682128</v>
      </c>
      <c r="G10" s="54">
        <v>55386</v>
      </c>
      <c r="H10" s="54">
        <v>51945</v>
      </c>
      <c r="I10" s="54">
        <v>46149</v>
      </c>
      <c r="J10" s="54">
        <v>153480</v>
      </c>
      <c r="K10" s="54">
        <v>39924</v>
      </c>
      <c r="L10" s="54">
        <v>51451</v>
      </c>
      <c r="M10" s="54">
        <v>50573</v>
      </c>
      <c r="N10" s="54">
        <v>141948</v>
      </c>
      <c r="O10" s="54">
        <v>50524</v>
      </c>
      <c r="P10" s="54">
        <v>49438</v>
      </c>
      <c r="Q10" s="54">
        <v>50678</v>
      </c>
      <c r="R10" s="54">
        <v>150640</v>
      </c>
      <c r="S10" s="54">
        <v>51516</v>
      </c>
      <c r="T10" s="54">
        <v>35675</v>
      </c>
      <c r="U10" s="54">
        <v>48107</v>
      </c>
      <c r="V10" s="54">
        <v>135298</v>
      </c>
      <c r="W10" s="54">
        <v>581366</v>
      </c>
      <c r="X10" s="54">
        <v>399996</v>
      </c>
      <c r="Y10" s="54">
        <v>181370</v>
      </c>
      <c r="Z10" s="184">
        <v>45.34</v>
      </c>
      <c r="AA10" s="130">
        <v>682128</v>
      </c>
    </row>
    <row r="11" spans="1:27" ht="12.75">
      <c r="A11" s="183" t="s">
        <v>107</v>
      </c>
      <c r="B11" s="185"/>
      <c r="C11" s="155">
        <v>476258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163424</v>
      </c>
      <c r="D12" s="155">
        <v>0</v>
      </c>
      <c r="E12" s="156">
        <v>220000</v>
      </c>
      <c r="F12" s="60">
        <v>141872</v>
      </c>
      <c r="G12" s="60">
        <v>10608</v>
      </c>
      <c r="H12" s="60">
        <v>11604</v>
      </c>
      <c r="I12" s="60">
        <v>2139</v>
      </c>
      <c r="J12" s="60">
        <v>24351</v>
      </c>
      <c r="K12" s="60">
        <v>13945</v>
      </c>
      <c r="L12" s="60">
        <v>3520</v>
      </c>
      <c r="M12" s="60">
        <v>14437</v>
      </c>
      <c r="N12" s="60">
        <v>31902</v>
      </c>
      <c r="O12" s="60">
        <v>12935</v>
      </c>
      <c r="P12" s="60">
        <v>14351</v>
      </c>
      <c r="Q12" s="60">
        <v>21582</v>
      </c>
      <c r="R12" s="60">
        <v>48868</v>
      </c>
      <c r="S12" s="60">
        <v>16301</v>
      </c>
      <c r="T12" s="60">
        <v>6195</v>
      </c>
      <c r="U12" s="60">
        <v>6140</v>
      </c>
      <c r="V12" s="60">
        <v>28636</v>
      </c>
      <c r="W12" s="60">
        <v>133757</v>
      </c>
      <c r="X12" s="60">
        <v>219996</v>
      </c>
      <c r="Y12" s="60">
        <v>-86239</v>
      </c>
      <c r="Z12" s="140">
        <v>-39.2</v>
      </c>
      <c r="AA12" s="155">
        <v>141872</v>
      </c>
    </row>
    <row r="13" spans="1:27" ht="12.75">
      <c r="A13" s="181" t="s">
        <v>109</v>
      </c>
      <c r="B13" s="185"/>
      <c r="C13" s="155">
        <v>1123224</v>
      </c>
      <c r="D13" s="155">
        <v>0</v>
      </c>
      <c r="E13" s="156">
        <v>326000</v>
      </c>
      <c r="F13" s="60">
        <v>708000</v>
      </c>
      <c r="G13" s="60">
        <v>23278</v>
      </c>
      <c r="H13" s="60">
        <v>70641</v>
      </c>
      <c r="I13" s="60">
        <v>35693</v>
      </c>
      <c r="J13" s="60">
        <v>129612</v>
      </c>
      <c r="K13" s="60">
        <v>10800</v>
      </c>
      <c r="L13" s="60">
        <v>336300</v>
      </c>
      <c r="M13" s="60">
        <v>35964</v>
      </c>
      <c r="N13" s="60">
        <v>383064</v>
      </c>
      <c r="O13" s="60">
        <v>122012</v>
      </c>
      <c r="P13" s="60">
        <v>133368</v>
      </c>
      <c r="Q13" s="60">
        <v>67085</v>
      </c>
      <c r="R13" s="60">
        <v>322465</v>
      </c>
      <c r="S13" s="60">
        <v>64571</v>
      </c>
      <c r="T13" s="60">
        <v>175648</v>
      </c>
      <c r="U13" s="60">
        <v>98217</v>
      </c>
      <c r="V13" s="60">
        <v>338436</v>
      </c>
      <c r="W13" s="60">
        <v>1173577</v>
      </c>
      <c r="X13" s="60">
        <v>326004</v>
      </c>
      <c r="Y13" s="60">
        <v>847573</v>
      </c>
      <c r="Z13" s="140">
        <v>259.99</v>
      </c>
      <c r="AA13" s="155">
        <v>708000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420000</v>
      </c>
      <c r="F14" s="60">
        <v>420000</v>
      </c>
      <c r="G14" s="60">
        <v>496</v>
      </c>
      <c r="H14" s="60">
        <v>45698</v>
      </c>
      <c r="I14" s="60">
        <v>48141</v>
      </c>
      <c r="J14" s="60">
        <v>94335</v>
      </c>
      <c r="K14" s="60">
        <v>82249</v>
      </c>
      <c r="L14" s="60">
        <v>42602</v>
      </c>
      <c r="M14" s="60">
        <v>48208</v>
      </c>
      <c r="N14" s="60">
        <v>173059</v>
      </c>
      <c r="O14" s="60">
        <v>50276</v>
      </c>
      <c r="P14" s="60">
        <v>51237</v>
      </c>
      <c r="Q14" s="60">
        <v>55306</v>
      </c>
      <c r="R14" s="60">
        <v>156819</v>
      </c>
      <c r="S14" s="60">
        <v>52567</v>
      </c>
      <c r="T14" s="60">
        <v>59301</v>
      </c>
      <c r="U14" s="60">
        <v>54973</v>
      </c>
      <c r="V14" s="60">
        <v>166841</v>
      </c>
      <c r="W14" s="60">
        <v>591054</v>
      </c>
      <c r="X14" s="60">
        <v>420000</v>
      </c>
      <c r="Y14" s="60">
        <v>171054</v>
      </c>
      <c r="Z14" s="140">
        <v>40.73</v>
      </c>
      <c r="AA14" s="155">
        <v>420000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5416098</v>
      </c>
      <c r="D16" s="155">
        <v>0</v>
      </c>
      <c r="E16" s="156">
        <v>450000</v>
      </c>
      <c r="F16" s="60">
        <v>300000</v>
      </c>
      <c r="G16" s="60">
        <v>41425</v>
      </c>
      <c r="H16" s="60">
        <v>39087</v>
      </c>
      <c r="I16" s="60">
        <v>31438</v>
      </c>
      <c r="J16" s="60">
        <v>111950</v>
      </c>
      <c r="K16" s="60">
        <v>26779</v>
      </c>
      <c r="L16" s="60">
        <v>22787</v>
      </c>
      <c r="M16" s="60">
        <v>23025</v>
      </c>
      <c r="N16" s="60">
        <v>72591</v>
      </c>
      <c r="O16" s="60">
        <v>9562</v>
      </c>
      <c r="P16" s="60">
        <v>3100</v>
      </c>
      <c r="Q16" s="60">
        <v>7827</v>
      </c>
      <c r="R16" s="60">
        <v>20489</v>
      </c>
      <c r="S16" s="60">
        <v>7110</v>
      </c>
      <c r="T16" s="60">
        <v>2667</v>
      </c>
      <c r="U16" s="60">
        <v>23071</v>
      </c>
      <c r="V16" s="60">
        <v>32848</v>
      </c>
      <c r="W16" s="60">
        <v>237878</v>
      </c>
      <c r="X16" s="60">
        <v>450000</v>
      </c>
      <c r="Y16" s="60">
        <v>-212122</v>
      </c>
      <c r="Z16" s="140">
        <v>-47.14</v>
      </c>
      <c r="AA16" s="155">
        <v>300000</v>
      </c>
    </row>
    <row r="17" spans="1:27" ht="12.75">
      <c r="A17" s="181" t="s">
        <v>113</v>
      </c>
      <c r="B17" s="185"/>
      <c r="C17" s="155">
        <v>517889</v>
      </c>
      <c r="D17" s="155">
        <v>0</v>
      </c>
      <c r="E17" s="156">
        <v>475000</v>
      </c>
      <c r="F17" s="60">
        <v>300000</v>
      </c>
      <c r="G17" s="60">
        <v>32013</v>
      </c>
      <c r="H17" s="60">
        <v>35920</v>
      </c>
      <c r="I17" s="60">
        <v>36240</v>
      </c>
      <c r="J17" s="60">
        <v>104173</v>
      </c>
      <c r="K17" s="60">
        <v>18720</v>
      </c>
      <c r="L17" s="60">
        <v>12470</v>
      </c>
      <c r="M17" s="60">
        <v>15410</v>
      </c>
      <c r="N17" s="60">
        <v>46600</v>
      </c>
      <c r="O17" s="60">
        <v>35120</v>
      </c>
      <c r="P17" s="60">
        <v>24447</v>
      </c>
      <c r="Q17" s="60">
        <v>19882</v>
      </c>
      <c r="R17" s="60">
        <v>79449</v>
      </c>
      <c r="S17" s="60">
        <v>20260</v>
      </c>
      <c r="T17" s="60">
        <v>600</v>
      </c>
      <c r="U17" s="60">
        <v>36520</v>
      </c>
      <c r="V17" s="60">
        <v>57380</v>
      </c>
      <c r="W17" s="60">
        <v>287602</v>
      </c>
      <c r="X17" s="60">
        <v>474996</v>
      </c>
      <c r="Y17" s="60">
        <v>-187394</v>
      </c>
      <c r="Z17" s="140">
        <v>-39.45</v>
      </c>
      <c r="AA17" s="155">
        <v>300000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130769155</v>
      </c>
      <c r="D19" s="155">
        <v>0</v>
      </c>
      <c r="E19" s="156">
        <v>134164050</v>
      </c>
      <c r="F19" s="60">
        <v>134025050</v>
      </c>
      <c r="G19" s="60">
        <v>47934000</v>
      </c>
      <c r="H19" s="60">
        <v>3441070</v>
      </c>
      <c r="I19" s="60">
        <v>915054</v>
      </c>
      <c r="J19" s="60">
        <v>52290124</v>
      </c>
      <c r="K19" s="60">
        <v>1480834</v>
      </c>
      <c r="L19" s="60">
        <v>577486</v>
      </c>
      <c r="M19" s="60">
        <v>39582803</v>
      </c>
      <c r="N19" s="60">
        <v>41641123</v>
      </c>
      <c r="O19" s="60">
        <v>470091</v>
      </c>
      <c r="P19" s="60">
        <v>732183</v>
      </c>
      <c r="Q19" s="60">
        <v>30089926</v>
      </c>
      <c r="R19" s="60">
        <v>31292200</v>
      </c>
      <c r="S19" s="60">
        <v>2370734</v>
      </c>
      <c r="T19" s="60">
        <v>572640</v>
      </c>
      <c r="U19" s="60">
        <v>1587992</v>
      </c>
      <c r="V19" s="60">
        <v>4531366</v>
      </c>
      <c r="W19" s="60">
        <v>129754813</v>
      </c>
      <c r="X19" s="60">
        <v>134164050</v>
      </c>
      <c r="Y19" s="60">
        <v>-4409237</v>
      </c>
      <c r="Z19" s="140">
        <v>-3.29</v>
      </c>
      <c r="AA19" s="155">
        <v>134025050</v>
      </c>
    </row>
    <row r="20" spans="1:27" ht="12.75">
      <c r="A20" s="181" t="s">
        <v>35</v>
      </c>
      <c r="B20" s="185"/>
      <c r="C20" s="155">
        <v>1502775</v>
      </c>
      <c r="D20" s="155">
        <v>0</v>
      </c>
      <c r="E20" s="156">
        <v>276000</v>
      </c>
      <c r="F20" s="54">
        <v>33836000</v>
      </c>
      <c r="G20" s="54">
        <v>13473</v>
      </c>
      <c r="H20" s="54">
        <v>14088</v>
      </c>
      <c r="I20" s="54">
        <v>104</v>
      </c>
      <c r="J20" s="54">
        <v>27665</v>
      </c>
      <c r="K20" s="54">
        <v>0</v>
      </c>
      <c r="L20" s="54">
        <v>15978</v>
      </c>
      <c r="M20" s="54">
        <v>832</v>
      </c>
      <c r="N20" s="54">
        <v>16810</v>
      </c>
      <c r="O20" s="54">
        <v>57</v>
      </c>
      <c r="P20" s="54">
        <v>1889</v>
      </c>
      <c r="Q20" s="54">
        <v>22240</v>
      </c>
      <c r="R20" s="54">
        <v>24186</v>
      </c>
      <c r="S20" s="54">
        <v>1869</v>
      </c>
      <c r="T20" s="54">
        <v>1391</v>
      </c>
      <c r="U20" s="54">
        <v>1222</v>
      </c>
      <c r="V20" s="54">
        <v>4482</v>
      </c>
      <c r="W20" s="54">
        <v>73143</v>
      </c>
      <c r="X20" s="54">
        <v>276000</v>
      </c>
      <c r="Y20" s="54">
        <v>-202857</v>
      </c>
      <c r="Z20" s="184">
        <v>-73.5</v>
      </c>
      <c r="AA20" s="130">
        <v>33836000</v>
      </c>
    </row>
    <row r="21" spans="1:27" ht="12.75">
      <c r="A21" s="181" t="s">
        <v>115</v>
      </c>
      <c r="B21" s="185"/>
      <c r="C21" s="155">
        <v>216227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153668614</v>
      </c>
      <c r="D22" s="188">
        <f>SUM(D5:D21)</f>
        <v>0</v>
      </c>
      <c r="E22" s="189">
        <f t="shared" si="0"/>
        <v>147527050</v>
      </c>
      <c r="F22" s="190">
        <f t="shared" si="0"/>
        <v>196947050</v>
      </c>
      <c r="G22" s="190">
        <f t="shared" si="0"/>
        <v>49276105</v>
      </c>
      <c r="H22" s="190">
        <f t="shared" si="0"/>
        <v>4808518</v>
      </c>
      <c r="I22" s="190">
        <f t="shared" si="0"/>
        <v>1941574</v>
      </c>
      <c r="J22" s="190">
        <f t="shared" si="0"/>
        <v>56026197</v>
      </c>
      <c r="K22" s="190">
        <f t="shared" si="0"/>
        <v>2714802</v>
      </c>
      <c r="L22" s="190">
        <f t="shared" si="0"/>
        <v>2099721</v>
      </c>
      <c r="M22" s="190">
        <f t="shared" si="0"/>
        <v>40812803</v>
      </c>
      <c r="N22" s="190">
        <f t="shared" si="0"/>
        <v>45627326</v>
      </c>
      <c r="O22" s="190">
        <f t="shared" si="0"/>
        <v>1792128</v>
      </c>
      <c r="P22" s="190">
        <f t="shared" si="0"/>
        <v>2051563</v>
      </c>
      <c r="Q22" s="190">
        <f t="shared" si="0"/>
        <v>31382326</v>
      </c>
      <c r="R22" s="190">
        <f t="shared" si="0"/>
        <v>35226017</v>
      </c>
      <c r="S22" s="190">
        <f t="shared" si="0"/>
        <v>18018205</v>
      </c>
      <c r="T22" s="190">
        <f t="shared" si="0"/>
        <v>1762450</v>
      </c>
      <c r="U22" s="190">
        <f t="shared" si="0"/>
        <v>2853866</v>
      </c>
      <c r="V22" s="190">
        <f t="shared" si="0"/>
        <v>22634521</v>
      </c>
      <c r="W22" s="190">
        <f t="shared" si="0"/>
        <v>159514061</v>
      </c>
      <c r="X22" s="190">
        <f t="shared" si="0"/>
        <v>147527046</v>
      </c>
      <c r="Y22" s="190">
        <f t="shared" si="0"/>
        <v>11987015</v>
      </c>
      <c r="Z22" s="191">
        <f>+IF(X22&lt;&gt;0,+(Y22/X22)*100,0)</f>
        <v>8.125299953474293</v>
      </c>
      <c r="AA22" s="188">
        <f>SUM(AA5:AA21)</f>
        <v>196947050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47634576</v>
      </c>
      <c r="D25" s="155">
        <v>0</v>
      </c>
      <c r="E25" s="156">
        <v>56655935</v>
      </c>
      <c r="F25" s="60">
        <v>56655935</v>
      </c>
      <c r="G25" s="60">
        <v>3932217</v>
      </c>
      <c r="H25" s="60">
        <v>4268540</v>
      </c>
      <c r="I25" s="60">
        <v>4155141</v>
      </c>
      <c r="J25" s="60">
        <v>12355898</v>
      </c>
      <c r="K25" s="60">
        <v>4268343</v>
      </c>
      <c r="L25" s="60">
        <v>5870074</v>
      </c>
      <c r="M25" s="60">
        <v>4309468</v>
      </c>
      <c r="N25" s="60">
        <v>14447885</v>
      </c>
      <c r="O25" s="60">
        <v>4389312</v>
      </c>
      <c r="P25" s="60">
        <v>4348103</v>
      </c>
      <c r="Q25" s="60">
        <v>4341479</v>
      </c>
      <c r="R25" s="60">
        <v>13078894</v>
      </c>
      <c r="S25" s="60">
        <v>5796639</v>
      </c>
      <c r="T25" s="60">
        <v>4685745</v>
      </c>
      <c r="U25" s="60">
        <v>4580128</v>
      </c>
      <c r="V25" s="60">
        <v>15062512</v>
      </c>
      <c r="W25" s="60">
        <v>54945189</v>
      </c>
      <c r="X25" s="60">
        <v>56655936</v>
      </c>
      <c r="Y25" s="60">
        <v>-1710747</v>
      </c>
      <c r="Z25" s="140">
        <v>-3.02</v>
      </c>
      <c r="AA25" s="155">
        <v>56655935</v>
      </c>
    </row>
    <row r="26" spans="1:27" ht="12.75">
      <c r="A26" s="183" t="s">
        <v>38</v>
      </c>
      <c r="B26" s="182"/>
      <c r="C26" s="155">
        <v>10490739</v>
      </c>
      <c r="D26" s="155">
        <v>0</v>
      </c>
      <c r="E26" s="156">
        <v>10490740</v>
      </c>
      <c r="F26" s="60">
        <v>10833709</v>
      </c>
      <c r="G26" s="60">
        <v>874228</v>
      </c>
      <c r="H26" s="60">
        <v>874228</v>
      </c>
      <c r="I26" s="60">
        <v>874228</v>
      </c>
      <c r="J26" s="60">
        <v>2622684</v>
      </c>
      <c r="K26" s="60">
        <v>874228</v>
      </c>
      <c r="L26" s="60">
        <v>874228</v>
      </c>
      <c r="M26" s="60">
        <v>874228</v>
      </c>
      <c r="N26" s="60">
        <v>2622684</v>
      </c>
      <c r="O26" s="60">
        <v>874228</v>
      </c>
      <c r="P26" s="60">
        <v>1110815</v>
      </c>
      <c r="Q26" s="60">
        <v>902809</v>
      </c>
      <c r="R26" s="60">
        <v>2887852</v>
      </c>
      <c r="S26" s="60">
        <v>902809</v>
      </c>
      <c r="T26" s="60">
        <v>902809</v>
      </c>
      <c r="U26" s="60">
        <v>902809</v>
      </c>
      <c r="V26" s="60">
        <v>2708427</v>
      </c>
      <c r="W26" s="60">
        <v>10841647</v>
      </c>
      <c r="X26" s="60">
        <v>10490736</v>
      </c>
      <c r="Y26" s="60">
        <v>350911</v>
      </c>
      <c r="Z26" s="140">
        <v>3.34</v>
      </c>
      <c r="AA26" s="155">
        <v>10833709</v>
      </c>
    </row>
    <row r="27" spans="1:27" ht="12.75">
      <c r="A27" s="183" t="s">
        <v>118</v>
      </c>
      <c r="B27" s="182"/>
      <c r="C27" s="155">
        <v>6456397</v>
      </c>
      <c r="D27" s="155">
        <v>0</v>
      </c>
      <c r="E27" s="156">
        <v>750000</v>
      </c>
      <c r="F27" s="60">
        <v>6108010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775435</v>
      </c>
      <c r="Q27" s="60">
        <v>0</v>
      </c>
      <c r="R27" s="60">
        <v>775435</v>
      </c>
      <c r="S27" s="60">
        <v>0</v>
      </c>
      <c r="T27" s="60">
        <v>0</v>
      </c>
      <c r="U27" s="60">
        <v>0</v>
      </c>
      <c r="V27" s="60">
        <v>0</v>
      </c>
      <c r="W27" s="60">
        <v>775435</v>
      </c>
      <c r="X27" s="60">
        <v>750000</v>
      </c>
      <c r="Y27" s="60">
        <v>25435</v>
      </c>
      <c r="Z27" s="140">
        <v>3.39</v>
      </c>
      <c r="AA27" s="155">
        <v>6108010</v>
      </c>
    </row>
    <row r="28" spans="1:27" ht="12.75">
      <c r="A28" s="183" t="s">
        <v>39</v>
      </c>
      <c r="B28" s="182"/>
      <c r="C28" s="155">
        <v>15695783</v>
      </c>
      <c r="D28" s="155">
        <v>0</v>
      </c>
      <c r="E28" s="156">
        <v>2000000</v>
      </c>
      <c r="F28" s="60">
        <v>8020196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2000004</v>
      </c>
      <c r="Y28" s="60">
        <v>-2000004</v>
      </c>
      <c r="Z28" s="140">
        <v>-100</v>
      </c>
      <c r="AA28" s="155">
        <v>8020196</v>
      </c>
    </row>
    <row r="29" spans="1:27" ht="12.75">
      <c r="A29" s="183" t="s">
        <v>40</v>
      </c>
      <c r="B29" s="182"/>
      <c r="C29" s="155">
        <v>1609652</v>
      </c>
      <c r="D29" s="155">
        <v>0</v>
      </c>
      <c r="E29" s="156">
        <v>530000</v>
      </c>
      <c r="F29" s="60">
        <v>530000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385</v>
      </c>
      <c r="T29" s="60">
        <v>11845</v>
      </c>
      <c r="U29" s="60">
        <v>701516</v>
      </c>
      <c r="V29" s="60">
        <v>713746</v>
      </c>
      <c r="W29" s="60">
        <v>713746</v>
      </c>
      <c r="X29" s="60">
        <v>530004</v>
      </c>
      <c r="Y29" s="60">
        <v>183742</v>
      </c>
      <c r="Z29" s="140">
        <v>34.67</v>
      </c>
      <c r="AA29" s="155">
        <v>530000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2729200</v>
      </c>
      <c r="F31" s="60">
        <v>2689200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41604</v>
      </c>
      <c r="M31" s="60">
        <v>218151</v>
      </c>
      <c r="N31" s="60">
        <v>259755</v>
      </c>
      <c r="O31" s="60">
        <v>84267</v>
      </c>
      <c r="P31" s="60">
        <v>123627</v>
      </c>
      <c r="Q31" s="60">
        <v>0</v>
      </c>
      <c r="R31" s="60">
        <v>207894</v>
      </c>
      <c r="S31" s="60">
        <v>0</v>
      </c>
      <c r="T31" s="60">
        <v>0</v>
      </c>
      <c r="U31" s="60">
        <v>0</v>
      </c>
      <c r="V31" s="60">
        <v>0</v>
      </c>
      <c r="W31" s="60">
        <v>467649</v>
      </c>
      <c r="X31" s="60">
        <v>2729196</v>
      </c>
      <c r="Y31" s="60">
        <v>-2261547</v>
      </c>
      <c r="Z31" s="140">
        <v>-82.86</v>
      </c>
      <c r="AA31" s="155">
        <v>2689200</v>
      </c>
    </row>
    <row r="32" spans="1:27" ht="12.75">
      <c r="A32" s="183" t="s">
        <v>121</v>
      </c>
      <c r="B32" s="182"/>
      <c r="C32" s="155">
        <v>44698139</v>
      </c>
      <c r="D32" s="155">
        <v>0</v>
      </c>
      <c r="E32" s="156">
        <v>37761924</v>
      </c>
      <c r="F32" s="60">
        <v>40265991</v>
      </c>
      <c r="G32" s="60">
        <v>3538535</v>
      </c>
      <c r="H32" s="60">
        <v>3902493</v>
      </c>
      <c r="I32" s="60">
        <v>3113810</v>
      </c>
      <c r="J32" s="60">
        <v>10554838</v>
      </c>
      <c r="K32" s="60">
        <v>2273005</v>
      </c>
      <c r="L32" s="60">
        <v>2634554</v>
      </c>
      <c r="M32" s="60">
        <v>3020391</v>
      </c>
      <c r="N32" s="60">
        <v>7927950</v>
      </c>
      <c r="O32" s="60">
        <v>3466277</v>
      </c>
      <c r="P32" s="60">
        <v>1909869</v>
      </c>
      <c r="Q32" s="60">
        <v>5993913</v>
      </c>
      <c r="R32" s="60">
        <v>11370059</v>
      </c>
      <c r="S32" s="60">
        <v>2538375</v>
      </c>
      <c r="T32" s="60">
        <v>6292986</v>
      </c>
      <c r="U32" s="60">
        <v>2473574</v>
      </c>
      <c r="V32" s="60">
        <v>11304935</v>
      </c>
      <c r="W32" s="60">
        <v>41157782</v>
      </c>
      <c r="X32" s="60">
        <v>37762320</v>
      </c>
      <c r="Y32" s="60">
        <v>3395462</v>
      </c>
      <c r="Z32" s="140">
        <v>8.99</v>
      </c>
      <c r="AA32" s="155">
        <v>40265991</v>
      </c>
    </row>
    <row r="33" spans="1:27" ht="12.75">
      <c r="A33" s="183" t="s">
        <v>42</v>
      </c>
      <c r="B33" s="182"/>
      <c r="C33" s="155">
        <v>1531755</v>
      </c>
      <c r="D33" s="155">
        <v>0</v>
      </c>
      <c r="E33" s="156">
        <v>610000</v>
      </c>
      <c r="F33" s="60">
        <v>610000</v>
      </c>
      <c r="G33" s="60">
        <v>98850</v>
      </c>
      <c r="H33" s="60">
        <v>125474</v>
      </c>
      <c r="I33" s="60">
        <v>59000</v>
      </c>
      <c r="J33" s="60">
        <v>283324</v>
      </c>
      <c r="K33" s="60">
        <v>31609</v>
      </c>
      <c r="L33" s="60">
        <v>96700</v>
      </c>
      <c r="M33" s="60">
        <v>50000</v>
      </c>
      <c r="N33" s="60">
        <v>178309</v>
      </c>
      <c r="O33" s="60">
        <v>19000</v>
      </c>
      <c r="P33" s="60">
        <v>-800</v>
      </c>
      <c r="Q33" s="60">
        <v>8100</v>
      </c>
      <c r="R33" s="60">
        <v>26300</v>
      </c>
      <c r="S33" s="60">
        <v>28000</v>
      </c>
      <c r="T33" s="60">
        <v>6500</v>
      </c>
      <c r="U33" s="60">
        <v>39655</v>
      </c>
      <c r="V33" s="60">
        <v>74155</v>
      </c>
      <c r="W33" s="60">
        <v>562088</v>
      </c>
      <c r="X33" s="60">
        <v>609996</v>
      </c>
      <c r="Y33" s="60">
        <v>-47908</v>
      </c>
      <c r="Z33" s="140">
        <v>-7.85</v>
      </c>
      <c r="AA33" s="155">
        <v>610000</v>
      </c>
    </row>
    <row r="34" spans="1:27" ht="12.75">
      <c r="A34" s="183" t="s">
        <v>43</v>
      </c>
      <c r="B34" s="182"/>
      <c r="C34" s="155">
        <v>31248735</v>
      </c>
      <c r="D34" s="155">
        <v>0</v>
      </c>
      <c r="E34" s="156">
        <v>31738250</v>
      </c>
      <c r="F34" s="60">
        <v>35892426</v>
      </c>
      <c r="G34" s="60">
        <v>1092336</v>
      </c>
      <c r="H34" s="60">
        <v>1969507</v>
      </c>
      <c r="I34" s="60">
        <v>1441635</v>
      </c>
      <c r="J34" s="60">
        <v>4503478</v>
      </c>
      <c r="K34" s="60">
        <v>2372519</v>
      </c>
      <c r="L34" s="60">
        <v>3931161</v>
      </c>
      <c r="M34" s="60">
        <v>4012656</v>
      </c>
      <c r="N34" s="60">
        <v>10316336</v>
      </c>
      <c r="O34" s="60">
        <v>1598563</v>
      </c>
      <c r="P34" s="60">
        <v>3042399</v>
      </c>
      <c r="Q34" s="60">
        <v>2258042</v>
      </c>
      <c r="R34" s="60">
        <v>6899004</v>
      </c>
      <c r="S34" s="60">
        <v>3207735</v>
      </c>
      <c r="T34" s="60">
        <v>3150284</v>
      </c>
      <c r="U34" s="60">
        <v>3007314</v>
      </c>
      <c r="V34" s="60">
        <v>9365333</v>
      </c>
      <c r="W34" s="60">
        <v>31084151</v>
      </c>
      <c r="X34" s="60">
        <v>31738028</v>
      </c>
      <c r="Y34" s="60">
        <v>-653877</v>
      </c>
      <c r="Z34" s="140">
        <v>-2.06</v>
      </c>
      <c r="AA34" s="155">
        <v>35892426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159365776</v>
      </c>
      <c r="D36" s="188">
        <f>SUM(D25:D35)</f>
        <v>0</v>
      </c>
      <c r="E36" s="189">
        <f t="shared" si="1"/>
        <v>143266049</v>
      </c>
      <c r="F36" s="190">
        <f t="shared" si="1"/>
        <v>161605467</v>
      </c>
      <c r="G36" s="190">
        <f t="shared" si="1"/>
        <v>9536166</v>
      </c>
      <c r="H36" s="190">
        <f t="shared" si="1"/>
        <v>11140242</v>
      </c>
      <c r="I36" s="190">
        <f t="shared" si="1"/>
        <v>9643814</v>
      </c>
      <c r="J36" s="190">
        <f t="shared" si="1"/>
        <v>30320222</v>
      </c>
      <c r="K36" s="190">
        <f t="shared" si="1"/>
        <v>9819704</v>
      </c>
      <c r="L36" s="190">
        <f t="shared" si="1"/>
        <v>13448321</v>
      </c>
      <c r="M36" s="190">
        <f t="shared" si="1"/>
        <v>12484894</v>
      </c>
      <c r="N36" s="190">
        <f t="shared" si="1"/>
        <v>35752919</v>
      </c>
      <c r="O36" s="190">
        <f t="shared" si="1"/>
        <v>10431647</v>
      </c>
      <c r="P36" s="190">
        <f t="shared" si="1"/>
        <v>11309448</v>
      </c>
      <c r="Q36" s="190">
        <f t="shared" si="1"/>
        <v>13504343</v>
      </c>
      <c r="R36" s="190">
        <f t="shared" si="1"/>
        <v>35245438</v>
      </c>
      <c r="S36" s="190">
        <f t="shared" si="1"/>
        <v>12473943</v>
      </c>
      <c r="T36" s="190">
        <f t="shared" si="1"/>
        <v>15050169</v>
      </c>
      <c r="U36" s="190">
        <f t="shared" si="1"/>
        <v>11704996</v>
      </c>
      <c r="V36" s="190">
        <f t="shared" si="1"/>
        <v>39229108</v>
      </c>
      <c r="W36" s="190">
        <f t="shared" si="1"/>
        <v>140547687</v>
      </c>
      <c r="X36" s="190">
        <f t="shared" si="1"/>
        <v>143266220</v>
      </c>
      <c r="Y36" s="190">
        <f t="shared" si="1"/>
        <v>-2718533</v>
      </c>
      <c r="Z36" s="191">
        <f>+IF(X36&lt;&gt;0,+(Y36/X36)*100,0)</f>
        <v>-1.8975394199693412</v>
      </c>
      <c r="AA36" s="188">
        <f>SUM(AA25:AA35)</f>
        <v>161605467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-5697162</v>
      </c>
      <c r="D38" s="199">
        <f>+D22-D36</f>
        <v>0</v>
      </c>
      <c r="E38" s="200">
        <f t="shared" si="2"/>
        <v>4261001</v>
      </c>
      <c r="F38" s="106">
        <f t="shared" si="2"/>
        <v>35341583</v>
      </c>
      <c r="G38" s="106">
        <f t="shared" si="2"/>
        <v>39739939</v>
      </c>
      <c r="H38" s="106">
        <f t="shared" si="2"/>
        <v>-6331724</v>
      </c>
      <c r="I38" s="106">
        <f t="shared" si="2"/>
        <v>-7702240</v>
      </c>
      <c r="J38" s="106">
        <f t="shared" si="2"/>
        <v>25705975</v>
      </c>
      <c r="K38" s="106">
        <f t="shared" si="2"/>
        <v>-7104902</v>
      </c>
      <c r="L38" s="106">
        <f t="shared" si="2"/>
        <v>-11348600</v>
      </c>
      <c r="M38" s="106">
        <f t="shared" si="2"/>
        <v>28327909</v>
      </c>
      <c r="N38" s="106">
        <f t="shared" si="2"/>
        <v>9874407</v>
      </c>
      <c r="O38" s="106">
        <f t="shared" si="2"/>
        <v>-8639519</v>
      </c>
      <c r="P38" s="106">
        <f t="shared" si="2"/>
        <v>-9257885</v>
      </c>
      <c r="Q38" s="106">
        <f t="shared" si="2"/>
        <v>17877983</v>
      </c>
      <c r="R38" s="106">
        <f t="shared" si="2"/>
        <v>-19421</v>
      </c>
      <c r="S38" s="106">
        <f t="shared" si="2"/>
        <v>5544262</v>
      </c>
      <c r="T38" s="106">
        <f t="shared" si="2"/>
        <v>-13287719</v>
      </c>
      <c r="U38" s="106">
        <f t="shared" si="2"/>
        <v>-8851130</v>
      </c>
      <c r="V38" s="106">
        <f t="shared" si="2"/>
        <v>-16594587</v>
      </c>
      <c r="W38" s="106">
        <f t="shared" si="2"/>
        <v>18966374</v>
      </c>
      <c r="X38" s="106">
        <f>IF(F22=F36,0,X22-X36)</f>
        <v>4260826</v>
      </c>
      <c r="Y38" s="106">
        <f t="shared" si="2"/>
        <v>14705548</v>
      </c>
      <c r="Z38" s="201">
        <f>+IF(X38&lt;&gt;0,+(Y38/X38)*100,0)</f>
        <v>345.13373697963726</v>
      </c>
      <c r="AA38" s="199">
        <f>+AA22-AA36</f>
        <v>35341583</v>
      </c>
    </row>
    <row r="39" spans="1:27" ht="12.75">
      <c r="A39" s="181" t="s">
        <v>46</v>
      </c>
      <c r="B39" s="185"/>
      <c r="C39" s="155">
        <v>26563890</v>
      </c>
      <c r="D39" s="155">
        <v>0</v>
      </c>
      <c r="E39" s="156">
        <v>24472950</v>
      </c>
      <c r="F39" s="60">
        <v>28972950</v>
      </c>
      <c r="G39" s="60">
        <v>0</v>
      </c>
      <c r="H39" s="60">
        <v>585257</v>
      </c>
      <c r="I39" s="60">
        <v>3942349</v>
      </c>
      <c r="J39" s="60">
        <v>4527606</v>
      </c>
      <c r="K39" s="60">
        <v>1822203</v>
      </c>
      <c r="L39" s="60">
        <v>1499723</v>
      </c>
      <c r="M39" s="60">
        <v>3256564</v>
      </c>
      <c r="N39" s="60">
        <v>6578490</v>
      </c>
      <c r="O39" s="60">
        <v>1844995</v>
      </c>
      <c r="P39" s="60">
        <v>7414675</v>
      </c>
      <c r="Q39" s="60">
        <v>1344307</v>
      </c>
      <c r="R39" s="60">
        <v>10603977</v>
      </c>
      <c r="S39" s="60">
        <v>24937799</v>
      </c>
      <c r="T39" s="60">
        <v>12636970</v>
      </c>
      <c r="U39" s="60">
        <v>8522525</v>
      </c>
      <c r="V39" s="60">
        <v>46097294</v>
      </c>
      <c r="W39" s="60">
        <v>67807367</v>
      </c>
      <c r="X39" s="60">
        <v>24472950</v>
      </c>
      <c r="Y39" s="60">
        <v>43334417</v>
      </c>
      <c r="Z39" s="140">
        <v>177.07</v>
      </c>
      <c r="AA39" s="155">
        <v>28972950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49508</v>
      </c>
      <c r="I41" s="202">
        <v>72240</v>
      </c>
      <c r="J41" s="60">
        <v>121748</v>
      </c>
      <c r="K41" s="202">
        <v>116101</v>
      </c>
      <c r="L41" s="202">
        <v>13318</v>
      </c>
      <c r="M41" s="60">
        <v>40665</v>
      </c>
      <c r="N41" s="202">
        <v>170084</v>
      </c>
      <c r="O41" s="202">
        <v>61815</v>
      </c>
      <c r="P41" s="202">
        <v>0</v>
      </c>
      <c r="Q41" s="60">
        <v>73276</v>
      </c>
      <c r="R41" s="202">
        <v>135091</v>
      </c>
      <c r="S41" s="202">
        <v>18722</v>
      </c>
      <c r="T41" s="60">
        <v>30182</v>
      </c>
      <c r="U41" s="202">
        <v>56485</v>
      </c>
      <c r="V41" s="202">
        <v>105389</v>
      </c>
      <c r="W41" s="202">
        <v>532312</v>
      </c>
      <c r="X41" s="60"/>
      <c r="Y41" s="202">
        <v>532312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20866728</v>
      </c>
      <c r="D42" s="206">
        <f>SUM(D38:D41)</f>
        <v>0</v>
      </c>
      <c r="E42" s="207">
        <f t="shared" si="3"/>
        <v>28733951</v>
      </c>
      <c r="F42" s="88">
        <f t="shared" si="3"/>
        <v>64314533</v>
      </c>
      <c r="G42" s="88">
        <f t="shared" si="3"/>
        <v>39739939</v>
      </c>
      <c r="H42" s="88">
        <f t="shared" si="3"/>
        <v>-5696959</v>
      </c>
      <c r="I42" s="88">
        <f t="shared" si="3"/>
        <v>-3687651</v>
      </c>
      <c r="J42" s="88">
        <f t="shared" si="3"/>
        <v>30355329</v>
      </c>
      <c r="K42" s="88">
        <f t="shared" si="3"/>
        <v>-5166598</v>
      </c>
      <c r="L42" s="88">
        <f t="shared" si="3"/>
        <v>-9835559</v>
      </c>
      <c r="M42" s="88">
        <f t="shared" si="3"/>
        <v>31625138</v>
      </c>
      <c r="N42" s="88">
        <f t="shared" si="3"/>
        <v>16622981</v>
      </c>
      <c r="O42" s="88">
        <f t="shared" si="3"/>
        <v>-6732709</v>
      </c>
      <c r="P42" s="88">
        <f t="shared" si="3"/>
        <v>-1843210</v>
      </c>
      <c r="Q42" s="88">
        <f t="shared" si="3"/>
        <v>19295566</v>
      </c>
      <c r="R42" s="88">
        <f t="shared" si="3"/>
        <v>10719647</v>
      </c>
      <c r="S42" s="88">
        <f t="shared" si="3"/>
        <v>30500783</v>
      </c>
      <c r="T42" s="88">
        <f t="shared" si="3"/>
        <v>-620567</v>
      </c>
      <c r="U42" s="88">
        <f t="shared" si="3"/>
        <v>-272120</v>
      </c>
      <c r="V42" s="88">
        <f t="shared" si="3"/>
        <v>29608096</v>
      </c>
      <c r="W42" s="88">
        <f t="shared" si="3"/>
        <v>87306053</v>
      </c>
      <c r="X42" s="88">
        <f t="shared" si="3"/>
        <v>28733776</v>
      </c>
      <c r="Y42" s="88">
        <f t="shared" si="3"/>
        <v>58572277</v>
      </c>
      <c r="Z42" s="208">
        <f>+IF(X42&lt;&gt;0,+(Y42/X42)*100,0)</f>
        <v>203.8446913486066</v>
      </c>
      <c r="AA42" s="206">
        <f>SUM(AA38:AA41)</f>
        <v>64314533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20866728</v>
      </c>
      <c r="D44" s="210">
        <f>+D42-D43</f>
        <v>0</v>
      </c>
      <c r="E44" s="211">
        <f t="shared" si="4"/>
        <v>28733951</v>
      </c>
      <c r="F44" s="77">
        <f t="shared" si="4"/>
        <v>64314533</v>
      </c>
      <c r="G44" s="77">
        <f t="shared" si="4"/>
        <v>39739939</v>
      </c>
      <c r="H44" s="77">
        <f t="shared" si="4"/>
        <v>-5696959</v>
      </c>
      <c r="I44" s="77">
        <f t="shared" si="4"/>
        <v>-3687651</v>
      </c>
      <c r="J44" s="77">
        <f t="shared" si="4"/>
        <v>30355329</v>
      </c>
      <c r="K44" s="77">
        <f t="shared" si="4"/>
        <v>-5166598</v>
      </c>
      <c r="L44" s="77">
        <f t="shared" si="4"/>
        <v>-9835559</v>
      </c>
      <c r="M44" s="77">
        <f t="shared" si="4"/>
        <v>31625138</v>
      </c>
      <c r="N44" s="77">
        <f t="shared" si="4"/>
        <v>16622981</v>
      </c>
      <c r="O44" s="77">
        <f t="shared" si="4"/>
        <v>-6732709</v>
      </c>
      <c r="P44" s="77">
        <f t="shared" si="4"/>
        <v>-1843210</v>
      </c>
      <c r="Q44" s="77">
        <f t="shared" si="4"/>
        <v>19295566</v>
      </c>
      <c r="R44" s="77">
        <f t="shared" si="4"/>
        <v>10719647</v>
      </c>
      <c r="S44" s="77">
        <f t="shared" si="4"/>
        <v>30500783</v>
      </c>
      <c r="T44" s="77">
        <f t="shared" si="4"/>
        <v>-620567</v>
      </c>
      <c r="U44" s="77">
        <f t="shared" si="4"/>
        <v>-272120</v>
      </c>
      <c r="V44" s="77">
        <f t="shared" si="4"/>
        <v>29608096</v>
      </c>
      <c r="W44" s="77">
        <f t="shared" si="4"/>
        <v>87306053</v>
      </c>
      <c r="X44" s="77">
        <f t="shared" si="4"/>
        <v>28733776</v>
      </c>
      <c r="Y44" s="77">
        <f t="shared" si="4"/>
        <v>58572277</v>
      </c>
      <c r="Z44" s="212">
        <f>+IF(X44&lt;&gt;0,+(Y44/X44)*100,0)</f>
        <v>203.8446913486066</v>
      </c>
      <c r="AA44" s="210">
        <f>+AA42-AA43</f>
        <v>64314533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20866728</v>
      </c>
      <c r="D46" s="206">
        <f>SUM(D44:D45)</f>
        <v>0</v>
      </c>
      <c r="E46" s="207">
        <f t="shared" si="5"/>
        <v>28733951</v>
      </c>
      <c r="F46" s="88">
        <f t="shared" si="5"/>
        <v>64314533</v>
      </c>
      <c r="G46" s="88">
        <f t="shared" si="5"/>
        <v>39739939</v>
      </c>
      <c r="H46" s="88">
        <f t="shared" si="5"/>
        <v>-5696959</v>
      </c>
      <c r="I46" s="88">
        <f t="shared" si="5"/>
        <v>-3687651</v>
      </c>
      <c r="J46" s="88">
        <f t="shared" si="5"/>
        <v>30355329</v>
      </c>
      <c r="K46" s="88">
        <f t="shared" si="5"/>
        <v>-5166598</v>
      </c>
      <c r="L46" s="88">
        <f t="shared" si="5"/>
        <v>-9835559</v>
      </c>
      <c r="M46" s="88">
        <f t="shared" si="5"/>
        <v>31625138</v>
      </c>
      <c r="N46" s="88">
        <f t="shared" si="5"/>
        <v>16622981</v>
      </c>
      <c r="O46" s="88">
        <f t="shared" si="5"/>
        <v>-6732709</v>
      </c>
      <c r="P46" s="88">
        <f t="shared" si="5"/>
        <v>-1843210</v>
      </c>
      <c r="Q46" s="88">
        <f t="shared" si="5"/>
        <v>19295566</v>
      </c>
      <c r="R46" s="88">
        <f t="shared" si="5"/>
        <v>10719647</v>
      </c>
      <c r="S46" s="88">
        <f t="shared" si="5"/>
        <v>30500783</v>
      </c>
      <c r="T46" s="88">
        <f t="shared" si="5"/>
        <v>-620567</v>
      </c>
      <c r="U46" s="88">
        <f t="shared" si="5"/>
        <v>-272120</v>
      </c>
      <c r="V46" s="88">
        <f t="shared" si="5"/>
        <v>29608096</v>
      </c>
      <c r="W46" s="88">
        <f t="shared" si="5"/>
        <v>87306053</v>
      </c>
      <c r="X46" s="88">
        <f t="shared" si="5"/>
        <v>28733776</v>
      </c>
      <c r="Y46" s="88">
        <f t="shared" si="5"/>
        <v>58572277</v>
      </c>
      <c r="Z46" s="208">
        <f>+IF(X46&lt;&gt;0,+(Y46/X46)*100,0)</f>
        <v>203.8446913486066</v>
      </c>
      <c r="AA46" s="206">
        <f>SUM(AA44:AA45)</f>
        <v>64314533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20866728</v>
      </c>
      <c r="D48" s="217">
        <f>SUM(D46:D47)</f>
        <v>0</v>
      </c>
      <c r="E48" s="218">
        <f t="shared" si="6"/>
        <v>28733951</v>
      </c>
      <c r="F48" s="219">
        <f t="shared" si="6"/>
        <v>64314533</v>
      </c>
      <c r="G48" s="219">
        <f t="shared" si="6"/>
        <v>39739939</v>
      </c>
      <c r="H48" s="220">
        <f t="shared" si="6"/>
        <v>-5696959</v>
      </c>
      <c r="I48" s="220">
        <f t="shared" si="6"/>
        <v>-3687651</v>
      </c>
      <c r="J48" s="220">
        <f t="shared" si="6"/>
        <v>30355329</v>
      </c>
      <c r="K48" s="220">
        <f t="shared" si="6"/>
        <v>-5166598</v>
      </c>
      <c r="L48" s="220">
        <f t="shared" si="6"/>
        <v>-9835559</v>
      </c>
      <c r="M48" s="219">
        <f t="shared" si="6"/>
        <v>31625138</v>
      </c>
      <c r="N48" s="219">
        <f t="shared" si="6"/>
        <v>16622981</v>
      </c>
      <c r="O48" s="220">
        <f t="shared" si="6"/>
        <v>-6732709</v>
      </c>
      <c r="P48" s="220">
        <f t="shared" si="6"/>
        <v>-1843210</v>
      </c>
      <c r="Q48" s="220">
        <f t="shared" si="6"/>
        <v>19295566</v>
      </c>
      <c r="R48" s="220">
        <f t="shared" si="6"/>
        <v>10719647</v>
      </c>
      <c r="S48" s="220">
        <f t="shared" si="6"/>
        <v>30500783</v>
      </c>
      <c r="T48" s="219">
        <f t="shared" si="6"/>
        <v>-620567</v>
      </c>
      <c r="U48" s="219">
        <f t="shared" si="6"/>
        <v>-272120</v>
      </c>
      <c r="V48" s="220">
        <f t="shared" si="6"/>
        <v>29608096</v>
      </c>
      <c r="W48" s="220">
        <f t="shared" si="6"/>
        <v>87306053</v>
      </c>
      <c r="X48" s="220">
        <f t="shared" si="6"/>
        <v>28733776</v>
      </c>
      <c r="Y48" s="220">
        <f t="shared" si="6"/>
        <v>58572277</v>
      </c>
      <c r="Z48" s="221">
        <f>+IF(X48&lt;&gt;0,+(Y48/X48)*100,0)</f>
        <v>203.8446913486066</v>
      </c>
      <c r="AA48" s="222">
        <f>SUM(AA46:AA47)</f>
        <v>64314533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31677680</v>
      </c>
      <c r="D5" s="153">
        <f>SUM(D6:D8)</f>
        <v>0</v>
      </c>
      <c r="E5" s="154">
        <f t="shared" si="0"/>
        <v>3259000</v>
      </c>
      <c r="F5" s="100">
        <f t="shared" si="0"/>
        <v>1364583</v>
      </c>
      <c r="G5" s="100">
        <f t="shared" si="0"/>
        <v>0</v>
      </c>
      <c r="H5" s="100">
        <f t="shared" si="0"/>
        <v>0</v>
      </c>
      <c r="I5" s="100">
        <f t="shared" si="0"/>
        <v>52950</v>
      </c>
      <c r="J5" s="100">
        <f t="shared" si="0"/>
        <v>52950</v>
      </c>
      <c r="K5" s="100">
        <f t="shared" si="0"/>
        <v>25975</v>
      </c>
      <c r="L5" s="100">
        <f t="shared" si="0"/>
        <v>94061</v>
      </c>
      <c r="M5" s="100">
        <f t="shared" si="0"/>
        <v>47943</v>
      </c>
      <c r="N5" s="100">
        <f t="shared" si="0"/>
        <v>167979</v>
      </c>
      <c r="O5" s="100">
        <f t="shared" si="0"/>
        <v>12644</v>
      </c>
      <c r="P5" s="100">
        <f t="shared" si="0"/>
        <v>47886</v>
      </c>
      <c r="Q5" s="100">
        <f t="shared" si="0"/>
        <v>2000</v>
      </c>
      <c r="R5" s="100">
        <f t="shared" si="0"/>
        <v>62530</v>
      </c>
      <c r="S5" s="100">
        <f t="shared" si="0"/>
        <v>18929042</v>
      </c>
      <c r="T5" s="100">
        <f t="shared" si="0"/>
        <v>1224391</v>
      </c>
      <c r="U5" s="100">
        <f t="shared" si="0"/>
        <v>2407087</v>
      </c>
      <c r="V5" s="100">
        <f t="shared" si="0"/>
        <v>22560520</v>
      </c>
      <c r="W5" s="100">
        <f t="shared" si="0"/>
        <v>22843979</v>
      </c>
      <c r="X5" s="100">
        <f t="shared" si="0"/>
        <v>3259000</v>
      </c>
      <c r="Y5" s="100">
        <f t="shared" si="0"/>
        <v>19584979</v>
      </c>
      <c r="Z5" s="137">
        <f>+IF(X5&lt;&gt;0,+(Y5/X5)*100,0)</f>
        <v>600.950567658791</v>
      </c>
      <c r="AA5" s="153">
        <f>SUM(AA6:AA8)</f>
        <v>1364583</v>
      </c>
    </row>
    <row r="6" spans="1:27" ht="12.75">
      <c r="A6" s="138" t="s">
        <v>75</v>
      </c>
      <c r="B6" s="136"/>
      <c r="C6" s="155"/>
      <c r="D6" s="155"/>
      <c r="E6" s="156">
        <v>450000</v>
      </c>
      <c r="F6" s="60">
        <v>300000</v>
      </c>
      <c r="G6" s="60"/>
      <c r="H6" s="60"/>
      <c r="I6" s="60"/>
      <c r="J6" s="60"/>
      <c r="K6" s="60">
        <v>25975</v>
      </c>
      <c r="L6" s="60"/>
      <c r="M6" s="60"/>
      <c r="N6" s="60">
        <v>25975</v>
      </c>
      <c r="O6" s="60">
        <v>9100</v>
      </c>
      <c r="P6" s="60"/>
      <c r="Q6" s="60"/>
      <c r="R6" s="60">
        <v>9100</v>
      </c>
      <c r="S6" s="60">
        <v>165220</v>
      </c>
      <c r="T6" s="60"/>
      <c r="U6" s="60"/>
      <c r="V6" s="60">
        <v>165220</v>
      </c>
      <c r="W6" s="60">
        <v>200295</v>
      </c>
      <c r="X6" s="60">
        <v>450000</v>
      </c>
      <c r="Y6" s="60">
        <v>-249705</v>
      </c>
      <c r="Z6" s="140">
        <v>-55.49</v>
      </c>
      <c r="AA6" s="62">
        <v>300000</v>
      </c>
    </row>
    <row r="7" spans="1:27" ht="12.75">
      <c r="A7" s="138" t="s">
        <v>76</v>
      </c>
      <c r="B7" s="136"/>
      <c r="C7" s="157">
        <v>31677680</v>
      </c>
      <c r="D7" s="157"/>
      <c r="E7" s="158">
        <v>989000</v>
      </c>
      <c r="F7" s="159">
        <v>824583</v>
      </c>
      <c r="G7" s="159"/>
      <c r="H7" s="159"/>
      <c r="I7" s="159"/>
      <c r="J7" s="159"/>
      <c r="K7" s="159"/>
      <c r="L7" s="159"/>
      <c r="M7" s="159"/>
      <c r="N7" s="159"/>
      <c r="O7" s="159">
        <v>3544</v>
      </c>
      <c r="P7" s="159"/>
      <c r="Q7" s="159"/>
      <c r="R7" s="159">
        <v>3544</v>
      </c>
      <c r="S7" s="159">
        <v>1108479</v>
      </c>
      <c r="T7" s="159"/>
      <c r="U7" s="159"/>
      <c r="V7" s="159">
        <v>1108479</v>
      </c>
      <c r="W7" s="159">
        <v>1112023</v>
      </c>
      <c r="X7" s="159">
        <v>2809000</v>
      </c>
      <c r="Y7" s="159">
        <v>-1696977</v>
      </c>
      <c r="Z7" s="141">
        <v>-60.41</v>
      </c>
      <c r="AA7" s="225">
        <v>824583</v>
      </c>
    </row>
    <row r="8" spans="1:27" ht="12.75">
      <c r="A8" s="138" t="s">
        <v>77</v>
      </c>
      <c r="B8" s="136"/>
      <c r="C8" s="155"/>
      <c r="D8" s="155"/>
      <c r="E8" s="156">
        <v>1820000</v>
      </c>
      <c r="F8" s="60">
        <v>240000</v>
      </c>
      <c r="G8" s="60"/>
      <c r="H8" s="60"/>
      <c r="I8" s="60">
        <v>52950</v>
      </c>
      <c r="J8" s="60">
        <v>52950</v>
      </c>
      <c r="K8" s="60"/>
      <c r="L8" s="60">
        <v>94061</v>
      </c>
      <c r="M8" s="60">
        <v>47943</v>
      </c>
      <c r="N8" s="60">
        <v>142004</v>
      </c>
      <c r="O8" s="60"/>
      <c r="P8" s="60">
        <v>47886</v>
      </c>
      <c r="Q8" s="60">
        <v>2000</v>
      </c>
      <c r="R8" s="60">
        <v>49886</v>
      </c>
      <c r="S8" s="60">
        <v>17655343</v>
      </c>
      <c r="T8" s="60">
        <v>1224391</v>
      </c>
      <c r="U8" s="60">
        <v>2407087</v>
      </c>
      <c r="V8" s="60">
        <v>21286821</v>
      </c>
      <c r="W8" s="60">
        <v>21531661</v>
      </c>
      <c r="X8" s="60"/>
      <c r="Y8" s="60">
        <v>21531661</v>
      </c>
      <c r="Z8" s="140"/>
      <c r="AA8" s="62">
        <v>240000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8104916</v>
      </c>
      <c r="F9" s="100">
        <f t="shared" si="1"/>
        <v>337000</v>
      </c>
      <c r="G9" s="100">
        <f t="shared" si="1"/>
        <v>326678</v>
      </c>
      <c r="H9" s="100">
        <f t="shared" si="1"/>
        <v>258579</v>
      </c>
      <c r="I9" s="100">
        <f t="shared" si="1"/>
        <v>1107892</v>
      </c>
      <c r="J9" s="100">
        <f t="shared" si="1"/>
        <v>1693149</v>
      </c>
      <c r="K9" s="100">
        <f t="shared" si="1"/>
        <v>712533</v>
      </c>
      <c r="L9" s="100">
        <f t="shared" si="1"/>
        <v>479702</v>
      </c>
      <c r="M9" s="100">
        <f t="shared" si="1"/>
        <v>171680</v>
      </c>
      <c r="N9" s="100">
        <f t="shared" si="1"/>
        <v>1363915</v>
      </c>
      <c r="O9" s="100">
        <f t="shared" si="1"/>
        <v>1035564</v>
      </c>
      <c r="P9" s="100">
        <f t="shared" si="1"/>
        <v>3679813</v>
      </c>
      <c r="Q9" s="100">
        <f t="shared" si="1"/>
        <v>6000</v>
      </c>
      <c r="R9" s="100">
        <f t="shared" si="1"/>
        <v>4721377</v>
      </c>
      <c r="S9" s="100">
        <f t="shared" si="1"/>
        <v>2052239</v>
      </c>
      <c r="T9" s="100">
        <f t="shared" si="1"/>
        <v>4078989</v>
      </c>
      <c r="U9" s="100">
        <f t="shared" si="1"/>
        <v>3554054</v>
      </c>
      <c r="V9" s="100">
        <f t="shared" si="1"/>
        <v>9685282</v>
      </c>
      <c r="W9" s="100">
        <f t="shared" si="1"/>
        <v>17463723</v>
      </c>
      <c r="X9" s="100">
        <f t="shared" si="1"/>
        <v>8104916</v>
      </c>
      <c r="Y9" s="100">
        <f t="shared" si="1"/>
        <v>9358807</v>
      </c>
      <c r="Z9" s="137">
        <f>+IF(X9&lt;&gt;0,+(Y9/X9)*100,0)</f>
        <v>115.47074639638461</v>
      </c>
      <c r="AA9" s="102">
        <f>SUM(AA10:AA14)</f>
        <v>337000</v>
      </c>
    </row>
    <row r="10" spans="1:27" ht="12.75">
      <c r="A10" s="138" t="s">
        <v>79</v>
      </c>
      <c r="B10" s="136"/>
      <c r="C10" s="155"/>
      <c r="D10" s="155"/>
      <c r="E10" s="156">
        <v>8104916</v>
      </c>
      <c r="F10" s="60">
        <v>246000</v>
      </c>
      <c r="G10" s="60">
        <v>326678</v>
      </c>
      <c r="H10" s="60">
        <v>258579</v>
      </c>
      <c r="I10" s="60">
        <v>1107892</v>
      </c>
      <c r="J10" s="60">
        <v>1693149</v>
      </c>
      <c r="K10" s="60">
        <v>712533</v>
      </c>
      <c r="L10" s="60">
        <v>479702</v>
      </c>
      <c r="M10" s="60">
        <v>171680</v>
      </c>
      <c r="N10" s="60">
        <v>1363915</v>
      </c>
      <c r="O10" s="60">
        <v>1035564</v>
      </c>
      <c r="P10" s="60"/>
      <c r="Q10" s="60">
        <v>6000</v>
      </c>
      <c r="R10" s="60">
        <v>1041564</v>
      </c>
      <c r="S10" s="60">
        <v>9438</v>
      </c>
      <c r="T10" s="60">
        <v>142317</v>
      </c>
      <c r="U10" s="60">
        <v>887242</v>
      </c>
      <c r="V10" s="60">
        <v>1038997</v>
      </c>
      <c r="W10" s="60">
        <v>5137625</v>
      </c>
      <c r="X10" s="60">
        <v>2778307</v>
      </c>
      <c r="Y10" s="60">
        <v>2359318</v>
      </c>
      <c r="Z10" s="140">
        <v>84.92</v>
      </c>
      <c r="AA10" s="62">
        <v>246000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3679813</v>
      </c>
      <c r="Q11" s="60"/>
      <c r="R11" s="60">
        <v>3679813</v>
      </c>
      <c r="S11" s="60">
        <v>2042801</v>
      </c>
      <c r="T11" s="60"/>
      <c r="U11" s="60">
        <v>1623291</v>
      </c>
      <c r="V11" s="60">
        <v>3666092</v>
      </c>
      <c r="W11" s="60">
        <v>7345905</v>
      </c>
      <c r="X11" s="60">
        <v>5326609</v>
      </c>
      <c r="Y11" s="60">
        <v>2019296</v>
      </c>
      <c r="Z11" s="140">
        <v>37.91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91000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3936672</v>
      </c>
      <c r="U12" s="60">
        <v>1043521</v>
      </c>
      <c r="V12" s="60">
        <v>4980193</v>
      </c>
      <c r="W12" s="60">
        <v>4980193</v>
      </c>
      <c r="X12" s="60"/>
      <c r="Y12" s="60">
        <v>4980193</v>
      </c>
      <c r="Z12" s="140"/>
      <c r="AA12" s="62">
        <v>91000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17370035</v>
      </c>
      <c r="F15" s="100">
        <f t="shared" si="2"/>
        <v>62532951</v>
      </c>
      <c r="G15" s="100">
        <f t="shared" si="2"/>
        <v>0</v>
      </c>
      <c r="H15" s="100">
        <f t="shared" si="2"/>
        <v>0</v>
      </c>
      <c r="I15" s="100">
        <f t="shared" si="2"/>
        <v>2614494</v>
      </c>
      <c r="J15" s="100">
        <f t="shared" si="2"/>
        <v>2614494</v>
      </c>
      <c r="K15" s="100">
        <f t="shared" si="2"/>
        <v>1053741</v>
      </c>
      <c r="L15" s="100">
        <f t="shared" si="2"/>
        <v>1032301</v>
      </c>
      <c r="M15" s="100">
        <f t="shared" si="2"/>
        <v>2213923</v>
      </c>
      <c r="N15" s="100">
        <f t="shared" si="2"/>
        <v>4299965</v>
      </c>
      <c r="O15" s="100">
        <f t="shared" si="2"/>
        <v>766469</v>
      </c>
      <c r="P15" s="100">
        <f t="shared" si="2"/>
        <v>3734861</v>
      </c>
      <c r="Q15" s="100">
        <f t="shared" si="2"/>
        <v>7662683</v>
      </c>
      <c r="R15" s="100">
        <f t="shared" si="2"/>
        <v>12164013</v>
      </c>
      <c r="S15" s="100">
        <f t="shared" si="2"/>
        <v>2002879</v>
      </c>
      <c r="T15" s="100">
        <f t="shared" si="2"/>
        <v>798128</v>
      </c>
      <c r="U15" s="100">
        <f t="shared" si="2"/>
        <v>2832670</v>
      </c>
      <c r="V15" s="100">
        <f t="shared" si="2"/>
        <v>5633677</v>
      </c>
      <c r="W15" s="100">
        <f t="shared" si="2"/>
        <v>24712149</v>
      </c>
      <c r="X15" s="100">
        <f t="shared" si="2"/>
        <v>17370035</v>
      </c>
      <c r="Y15" s="100">
        <f t="shared" si="2"/>
        <v>7342114</v>
      </c>
      <c r="Z15" s="137">
        <f>+IF(X15&lt;&gt;0,+(Y15/X15)*100,0)</f>
        <v>42.268849774914095</v>
      </c>
      <c r="AA15" s="102">
        <f>SUM(AA16:AA18)</f>
        <v>62532951</v>
      </c>
    </row>
    <row r="16" spans="1:27" ht="12.75">
      <c r="A16" s="138" t="s">
        <v>85</v>
      </c>
      <c r="B16" s="136"/>
      <c r="C16" s="155"/>
      <c r="D16" s="155"/>
      <c r="E16" s="156">
        <v>200000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200000</v>
      </c>
      <c r="Y16" s="60">
        <v>-200000</v>
      </c>
      <c r="Z16" s="140">
        <v>-100</v>
      </c>
      <c r="AA16" s="62"/>
    </row>
    <row r="17" spans="1:27" ht="12.75">
      <c r="A17" s="138" t="s">
        <v>86</v>
      </c>
      <c r="B17" s="136"/>
      <c r="C17" s="155"/>
      <c r="D17" s="155"/>
      <c r="E17" s="156">
        <v>17170035</v>
      </c>
      <c r="F17" s="60">
        <v>62532951</v>
      </c>
      <c r="G17" s="60"/>
      <c r="H17" s="60"/>
      <c r="I17" s="60">
        <v>2614494</v>
      </c>
      <c r="J17" s="60">
        <v>2614494</v>
      </c>
      <c r="K17" s="60">
        <v>1053741</v>
      </c>
      <c r="L17" s="60">
        <v>1032301</v>
      </c>
      <c r="M17" s="60">
        <v>2213923</v>
      </c>
      <c r="N17" s="60">
        <v>4299965</v>
      </c>
      <c r="O17" s="60">
        <v>766469</v>
      </c>
      <c r="P17" s="60">
        <v>3734861</v>
      </c>
      <c r="Q17" s="60">
        <v>7662683</v>
      </c>
      <c r="R17" s="60">
        <v>12164013</v>
      </c>
      <c r="S17" s="60">
        <v>2002879</v>
      </c>
      <c r="T17" s="60">
        <v>798128</v>
      </c>
      <c r="U17" s="60">
        <v>2832670</v>
      </c>
      <c r="V17" s="60">
        <v>5633677</v>
      </c>
      <c r="W17" s="60">
        <v>24712149</v>
      </c>
      <c r="X17" s="60">
        <v>17170035</v>
      </c>
      <c r="Y17" s="60">
        <v>7542114</v>
      </c>
      <c r="Z17" s="140">
        <v>43.93</v>
      </c>
      <c r="AA17" s="62">
        <v>62532951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80000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18783</v>
      </c>
      <c r="U19" s="100">
        <f t="shared" si="3"/>
        <v>-522</v>
      </c>
      <c r="V19" s="100">
        <f t="shared" si="3"/>
        <v>18261</v>
      </c>
      <c r="W19" s="100">
        <f t="shared" si="3"/>
        <v>18261</v>
      </c>
      <c r="X19" s="100">
        <f t="shared" si="3"/>
        <v>0</v>
      </c>
      <c r="Y19" s="100">
        <f t="shared" si="3"/>
        <v>18261</v>
      </c>
      <c r="Z19" s="137">
        <f>+IF(X19&lt;&gt;0,+(Y19/X19)*100,0)</f>
        <v>0</v>
      </c>
      <c r="AA19" s="102">
        <f>SUM(AA20:AA23)</f>
        <v>80000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>
        <v>80000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>
        <v>18783</v>
      </c>
      <c r="U23" s="60">
        <v>-522</v>
      </c>
      <c r="V23" s="60">
        <v>18261</v>
      </c>
      <c r="W23" s="60">
        <v>18261</v>
      </c>
      <c r="X23" s="60"/>
      <c r="Y23" s="60">
        <v>18261</v>
      </c>
      <c r="Z23" s="140"/>
      <c r="AA23" s="62">
        <v>80000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31677680</v>
      </c>
      <c r="D25" s="217">
        <f>+D5+D9+D15+D19+D24</f>
        <v>0</v>
      </c>
      <c r="E25" s="230">
        <f t="shared" si="4"/>
        <v>28733951</v>
      </c>
      <c r="F25" s="219">
        <f t="shared" si="4"/>
        <v>64314534</v>
      </c>
      <c r="G25" s="219">
        <f t="shared" si="4"/>
        <v>326678</v>
      </c>
      <c r="H25" s="219">
        <f t="shared" si="4"/>
        <v>258579</v>
      </c>
      <c r="I25" s="219">
        <f t="shared" si="4"/>
        <v>3775336</v>
      </c>
      <c r="J25" s="219">
        <f t="shared" si="4"/>
        <v>4360593</v>
      </c>
      <c r="K25" s="219">
        <f t="shared" si="4"/>
        <v>1792249</v>
      </c>
      <c r="L25" s="219">
        <f t="shared" si="4"/>
        <v>1606064</v>
      </c>
      <c r="M25" s="219">
        <f t="shared" si="4"/>
        <v>2433546</v>
      </c>
      <c r="N25" s="219">
        <f t="shared" si="4"/>
        <v>5831859</v>
      </c>
      <c r="O25" s="219">
        <f t="shared" si="4"/>
        <v>1814677</v>
      </c>
      <c r="P25" s="219">
        <f t="shared" si="4"/>
        <v>7462560</v>
      </c>
      <c r="Q25" s="219">
        <f t="shared" si="4"/>
        <v>7670683</v>
      </c>
      <c r="R25" s="219">
        <f t="shared" si="4"/>
        <v>16947920</v>
      </c>
      <c r="S25" s="219">
        <f t="shared" si="4"/>
        <v>22984160</v>
      </c>
      <c r="T25" s="219">
        <f t="shared" si="4"/>
        <v>6120291</v>
      </c>
      <c r="U25" s="219">
        <f t="shared" si="4"/>
        <v>8793289</v>
      </c>
      <c r="V25" s="219">
        <f t="shared" si="4"/>
        <v>37897740</v>
      </c>
      <c r="W25" s="219">
        <f t="shared" si="4"/>
        <v>65038112</v>
      </c>
      <c r="X25" s="219">
        <f t="shared" si="4"/>
        <v>28733951</v>
      </c>
      <c r="Y25" s="219">
        <f t="shared" si="4"/>
        <v>36304161</v>
      </c>
      <c r="Z25" s="231">
        <f>+IF(X25&lt;&gt;0,+(Y25/X25)*100,0)</f>
        <v>126.34587217052051</v>
      </c>
      <c r="AA25" s="232">
        <f>+AA5+AA9+AA15+AA19+AA24</f>
        <v>64314534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26563890</v>
      </c>
      <c r="D28" s="155"/>
      <c r="E28" s="156">
        <v>24472951</v>
      </c>
      <c r="F28" s="60">
        <v>24472951</v>
      </c>
      <c r="G28" s="60">
        <v>326678</v>
      </c>
      <c r="H28" s="60">
        <v>258579</v>
      </c>
      <c r="I28" s="60">
        <v>3722386</v>
      </c>
      <c r="J28" s="60">
        <v>4307643</v>
      </c>
      <c r="K28" s="60">
        <v>1766274</v>
      </c>
      <c r="L28" s="60">
        <v>1499723</v>
      </c>
      <c r="M28" s="60">
        <v>2385603</v>
      </c>
      <c r="N28" s="60">
        <v>5651600</v>
      </c>
      <c r="O28" s="60">
        <v>1802033</v>
      </c>
      <c r="P28" s="60">
        <v>4499324</v>
      </c>
      <c r="Q28" s="60"/>
      <c r="R28" s="60">
        <v>6301357</v>
      </c>
      <c r="S28" s="60">
        <v>2002879</v>
      </c>
      <c r="T28" s="60">
        <v>926979</v>
      </c>
      <c r="U28" s="60">
        <v>5388365</v>
      </c>
      <c r="V28" s="60">
        <v>8318223</v>
      </c>
      <c r="W28" s="60">
        <v>24578823</v>
      </c>
      <c r="X28" s="60">
        <v>24472951</v>
      </c>
      <c r="Y28" s="60">
        <v>105872</v>
      </c>
      <c r="Z28" s="140">
        <v>0.43</v>
      </c>
      <c r="AA28" s="155">
        <v>24472951</v>
      </c>
    </row>
    <row r="29" spans="1:27" ht="12.75">
      <c r="A29" s="234" t="s">
        <v>134</v>
      </c>
      <c r="B29" s="136"/>
      <c r="C29" s="155"/>
      <c r="D29" s="155"/>
      <c r="E29" s="156"/>
      <c r="F29" s="60">
        <v>4500000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2915350</v>
      </c>
      <c r="Q29" s="60"/>
      <c r="R29" s="60">
        <v>2915350</v>
      </c>
      <c r="S29" s="60">
        <v>2042801</v>
      </c>
      <c r="T29" s="60"/>
      <c r="U29" s="60"/>
      <c r="V29" s="60">
        <v>2042801</v>
      </c>
      <c r="W29" s="60">
        <v>4958151</v>
      </c>
      <c r="X29" s="60"/>
      <c r="Y29" s="60">
        <v>4958151</v>
      </c>
      <c r="Z29" s="140"/>
      <c r="AA29" s="62">
        <v>4500000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26563890</v>
      </c>
      <c r="D32" s="210">
        <f>SUM(D28:D31)</f>
        <v>0</v>
      </c>
      <c r="E32" s="211">
        <f t="shared" si="5"/>
        <v>24472951</v>
      </c>
      <c r="F32" s="77">
        <f t="shared" si="5"/>
        <v>28972951</v>
      </c>
      <c r="G32" s="77">
        <f t="shared" si="5"/>
        <v>326678</v>
      </c>
      <c r="H32" s="77">
        <f t="shared" si="5"/>
        <v>258579</v>
      </c>
      <c r="I32" s="77">
        <f t="shared" si="5"/>
        <v>3722386</v>
      </c>
      <c r="J32" s="77">
        <f t="shared" si="5"/>
        <v>4307643</v>
      </c>
      <c r="K32" s="77">
        <f t="shared" si="5"/>
        <v>1766274</v>
      </c>
      <c r="L32" s="77">
        <f t="shared" si="5"/>
        <v>1499723</v>
      </c>
      <c r="M32" s="77">
        <f t="shared" si="5"/>
        <v>2385603</v>
      </c>
      <c r="N32" s="77">
        <f t="shared" si="5"/>
        <v>5651600</v>
      </c>
      <c r="O32" s="77">
        <f t="shared" si="5"/>
        <v>1802033</v>
      </c>
      <c r="P32" s="77">
        <f t="shared" si="5"/>
        <v>7414674</v>
      </c>
      <c r="Q32" s="77">
        <f t="shared" si="5"/>
        <v>0</v>
      </c>
      <c r="R32" s="77">
        <f t="shared" si="5"/>
        <v>9216707</v>
      </c>
      <c r="S32" s="77">
        <f t="shared" si="5"/>
        <v>4045680</v>
      </c>
      <c r="T32" s="77">
        <f t="shared" si="5"/>
        <v>926979</v>
      </c>
      <c r="U32" s="77">
        <f t="shared" si="5"/>
        <v>5388365</v>
      </c>
      <c r="V32" s="77">
        <f t="shared" si="5"/>
        <v>10361024</v>
      </c>
      <c r="W32" s="77">
        <f t="shared" si="5"/>
        <v>29536974</v>
      </c>
      <c r="X32" s="77">
        <f t="shared" si="5"/>
        <v>24472951</v>
      </c>
      <c r="Y32" s="77">
        <f t="shared" si="5"/>
        <v>5064023</v>
      </c>
      <c r="Z32" s="212">
        <f>+IF(X32&lt;&gt;0,+(Y32/X32)*100,0)</f>
        <v>20.692326806031687</v>
      </c>
      <c r="AA32" s="79">
        <f>SUM(AA28:AA31)</f>
        <v>28972951</v>
      </c>
    </row>
    <row r="33" spans="1:27" ht="12.75">
      <c r="A33" s="237" t="s">
        <v>51</v>
      </c>
      <c r="B33" s="136" t="s">
        <v>137</v>
      </c>
      <c r="C33" s="155">
        <v>1128148</v>
      </c>
      <c r="D33" s="155"/>
      <c r="E33" s="156"/>
      <c r="F33" s="60">
        <v>33560000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7662683</v>
      </c>
      <c r="R33" s="60">
        <v>7662683</v>
      </c>
      <c r="S33" s="60">
        <v>15195005</v>
      </c>
      <c r="T33" s="60">
        <v>3936672</v>
      </c>
      <c r="U33" s="60">
        <v>1276933</v>
      </c>
      <c r="V33" s="60">
        <v>20408610</v>
      </c>
      <c r="W33" s="60">
        <v>28071293</v>
      </c>
      <c r="X33" s="60"/>
      <c r="Y33" s="60">
        <v>28071293</v>
      </c>
      <c r="Z33" s="140"/>
      <c r="AA33" s="62">
        <v>33560000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3985642</v>
      </c>
      <c r="D35" s="155"/>
      <c r="E35" s="156">
        <v>4261000</v>
      </c>
      <c r="F35" s="60">
        <v>1781583</v>
      </c>
      <c r="G35" s="60"/>
      <c r="H35" s="60"/>
      <c r="I35" s="60">
        <v>52950</v>
      </c>
      <c r="J35" s="60">
        <v>52950</v>
      </c>
      <c r="K35" s="60">
        <v>25975</v>
      </c>
      <c r="L35" s="60">
        <v>106341</v>
      </c>
      <c r="M35" s="60">
        <v>47943</v>
      </c>
      <c r="N35" s="60">
        <v>180259</v>
      </c>
      <c r="O35" s="60">
        <v>12644</v>
      </c>
      <c r="P35" s="60">
        <v>47886</v>
      </c>
      <c r="Q35" s="60">
        <v>8000</v>
      </c>
      <c r="R35" s="60">
        <v>68530</v>
      </c>
      <c r="S35" s="60">
        <v>3743475</v>
      </c>
      <c r="T35" s="60">
        <v>1256640</v>
      </c>
      <c r="U35" s="60">
        <v>2127991</v>
      </c>
      <c r="V35" s="60">
        <v>7128106</v>
      </c>
      <c r="W35" s="60">
        <v>7429845</v>
      </c>
      <c r="X35" s="60">
        <v>4261000</v>
      </c>
      <c r="Y35" s="60">
        <v>3168845</v>
      </c>
      <c r="Z35" s="140">
        <v>74.37</v>
      </c>
      <c r="AA35" s="62">
        <v>1781583</v>
      </c>
    </row>
    <row r="36" spans="1:27" ht="12.75">
      <c r="A36" s="238" t="s">
        <v>139</v>
      </c>
      <c r="B36" s="149"/>
      <c r="C36" s="222">
        <f aca="true" t="shared" si="6" ref="C36:Y36">SUM(C32:C35)</f>
        <v>31677680</v>
      </c>
      <c r="D36" s="222">
        <f>SUM(D32:D35)</f>
        <v>0</v>
      </c>
      <c r="E36" s="218">
        <f t="shared" si="6"/>
        <v>28733951</v>
      </c>
      <c r="F36" s="220">
        <f t="shared" si="6"/>
        <v>64314534</v>
      </c>
      <c r="G36" s="220">
        <f t="shared" si="6"/>
        <v>326678</v>
      </c>
      <c r="H36" s="220">
        <f t="shared" si="6"/>
        <v>258579</v>
      </c>
      <c r="I36" s="220">
        <f t="shared" si="6"/>
        <v>3775336</v>
      </c>
      <c r="J36" s="220">
        <f t="shared" si="6"/>
        <v>4360593</v>
      </c>
      <c r="K36" s="220">
        <f t="shared" si="6"/>
        <v>1792249</v>
      </c>
      <c r="L36" s="220">
        <f t="shared" si="6"/>
        <v>1606064</v>
      </c>
      <c r="M36" s="220">
        <f t="shared" si="6"/>
        <v>2433546</v>
      </c>
      <c r="N36" s="220">
        <f t="shared" si="6"/>
        <v>5831859</v>
      </c>
      <c r="O36" s="220">
        <f t="shared" si="6"/>
        <v>1814677</v>
      </c>
      <c r="P36" s="220">
        <f t="shared" si="6"/>
        <v>7462560</v>
      </c>
      <c r="Q36" s="220">
        <f t="shared" si="6"/>
        <v>7670683</v>
      </c>
      <c r="R36" s="220">
        <f t="shared" si="6"/>
        <v>16947920</v>
      </c>
      <c r="S36" s="220">
        <f t="shared" si="6"/>
        <v>22984160</v>
      </c>
      <c r="T36" s="220">
        <f t="shared" si="6"/>
        <v>6120291</v>
      </c>
      <c r="U36" s="220">
        <f t="shared" si="6"/>
        <v>8793289</v>
      </c>
      <c r="V36" s="220">
        <f t="shared" si="6"/>
        <v>37897740</v>
      </c>
      <c r="W36" s="220">
        <f t="shared" si="6"/>
        <v>65038112</v>
      </c>
      <c r="X36" s="220">
        <f t="shared" si="6"/>
        <v>28733951</v>
      </c>
      <c r="Y36" s="220">
        <f t="shared" si="6"/>
        <v>36304161</v>
      </c>
      <c r="Z36" s="221">
        <f>+IF(X36&lt;&gt;0,+(Y36/X36)*100,0)</f>
        <v>126.34587217052051</v>
      </c>
      <c r="AA36" s="239">
        <f>SUM(AA32:AA35)</f>
        <v>64314534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428466</v>
      </c>
      <c r="D6" s="155"/>
      <c r="E6" s="59">
        <v>3937000</v>
      </c>
      <c r="F6" s="60">
        <v>3937000</v>
      </c>
      <c r="G6" s="60">
        <v>31374647</v>
      </c>
      <c r="H6" s="60">
        <v>23475718</v>
      </c>
      <c r="I6" s="60">
        <v>15265957</v>
      </c>
      <c r="J6" s="60">
        <v>15265957</v>
      </c>
      <c r="K6" s="60">
        <v>2643003</v>
      </c>
      <c r="L6" s="60">
        <v>1241559</v>
      </c>
      <c r="M6" s="60">
        <v>2556149</v>
      </c>
      <c r="N6" s="60">
        <v>2556149</v>
      </c>
      <c r="O6" s="60">
        <v>3556718</v>
      </c>
      <c r="P6" s="60">
        <v>2231594</v>
      </c>
      <c r="Q6" s="60">
        <v>40175885</v>
      </c>
      <c r="R6" s="60">
        <v>40175885</v>
      </c>
      <c r="S6" s="60">
        <v>548862</v>
      </c>
      <c r="T6" s="60">
        <v>333726</v>
      </c>
      <c r="U6" s="60">
        <v>3452728</v>
      </c>
      <c r="V6" s="60">
        <v>3452728</v>
      </c>
      <c r="W6" s="60">
        <v>3452728</v>
      </c>
      <c r="X6" s="60">
        <v>3937000</v>
      </c>
      <c r="Y6" s="60">
        <v>-484272</v>
      </c>
      <c r="Z6" s="140">
        <v>-12.3</v>
      </c>
      <c r="AA6" s="62">
        <v>3937000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7527</v>
      </c>
      <c r="M7" s="60">
        <v>25031649</v>
      </c>
      <c r="N7" s="60">
        <v>25031649</v>
      </c>
      <c r="O7" s="60">
        <v>20123873</v>
      </c>
      <c r="P7" s="60">
        <v>5252571</v>
      </c>
      <c r="Q7" s="60">
        <v>5322774</v>
      </c>
      <c r="R7" s="60">
        <v>5322774</v>
      </c>
      <c r="S7" s="60">
        <v>25350707</v>
      </c>
      <c r="T7" s="60">
        <v>10513648</v>
      </c>
      <c r="U7" s="60">
        <v>22969</v>
      </c>
      <c r="V7" s="60">
        <v>22969</v>
      </c>
      <c r="W7" s="60">
        <v>22969</v>
      </c>
      <c r="X7" s="60"/>
      <c r="Y7" s="60">
        <v>22969</v>
      </c>
      <c r="Z7" s="140"/>
      <c r="AA7" s="62"/>
    </row>
    <row r="8" spans="1:27" ht="12.75">
      <c r="A8" s="249" t="s">
        <v>145</v>
      </c>
      <c r="B8" s="182"/>
      <c r="C8" s="155">
        <v>5558476</v>
      </c>
      <c r="D8" s="155"/>
      <c r="E8" s="59">
        <v>7500000</v>
      </c>
      <c r="F8" s="60">
        <v>7500000</v>
      </c>
      <c r="G8" s="60">
        <v>6613905</v>
      </c>
      <c r="H8" s="60">
        <v>8753925</v>
      </c>
      <c r="I8" s="60">
        <v>6568631</v>
      </c>
      <c r="J8" s="60">
        <v>6568631</v>
      </c>
      <c r="K8" s="60">
        <v>6755319</v>
      </c>
      <c r="L8" s="60">
        <v>7927102</v>
      </c>
      <c r="M8" s="60">
        <v>10515736</v>
      </c>
      <c r="N8" s="60">
        <v>10515736</v>
      </c>
      <c r="O8" s="60">
        <v>7260880</v>
      </c>
      <c r="P8" s="60">
        <v>6714394</v>
      </c>
      <c r="Q8" s="60">
        <v>-7453146</v>
      </c>
      <c r="R8" s="60">
        <v>-7453146</v>
      </c>
      <c r="S8" s="60">
        <v>13514666</v>
      </c>
      <c r="T8" s="60">
        <v>18591683</v>
      </c>
      <c r="U8" s="60">
        <v>14072408</v>
      </c>
      <c r="V8" s="60">
        <v>14072408</v>
      </c>
      <c r="W8" s="60">
        <v>14072408</v>
      </c>
      <c r="X8" s="60">
        <v>7500000</v>
      </c>
      <c r="Y8" s="60">
        <v>6572408</v>
      </c>
      <c r="Z8" s="140">
        <v>87.63</v>
      </c>
      <c r="AA8" s="62">
        <v>7500000</v>
      </c>
    </row>
    <row r="9" spans="1:27" ht="12.75">
      <c r="A9" s="249" t="s">
        <v>146</v>
      </c>
      <c r="B9" s="182"/>
      <c r="C9" s="155">
        <v>6797663</v>
      </c>
      <c r="D9" s="155"/>
      <c r="E9" s="59"/>
      <c r="F9" s="60"/>
      <c r="G9" s="60">
        <v>11080760</v>
      </c>
      <c r="H9" s="60">
        <v>8567561</v>
      </c>
      <c r="I9" s="60">
        <v>10585150</v>
      </c>
      <c r="J9" s="60">
        <v>10585150</v>
      </c>
      <c r="K9" s="60">
        <v>10172795</v>
      </c>
      <c r="L9" s="60">
        <v>10152139</v>
      </c>
      <c r="M9" s="60">
        <v>10950723</v>
      </c>
      <c r="N9" s="60">
        <v>10950723</v>
      </c>
      <c r="O9" s="60">
        <v>11503006</v>
      </c>
      <c r="P9" s="60">
        <v>10399018</v>
      </c>
      <c r="Q9" s="60">
        <v>9709623</v>
      </c>
      <c r="R9" s="60">
        <v>9709623</v>
      </c>
      <c r="S9" s="60">
        <v>9670823</v>
      </c>
      <c r="T9" s="60">
        <v>8129055</v>
      </c>
      <c r="U9" s="60">
        <v>8741430</v>
      </c>
      <c r="V9" s="60">
        <v>8741430</v>
      </c>
      <c r="W9" s="60">
        <v>8741430</v>
      </c>
      <c r="X9" s="60"/>
      <c r="Y9" s="60">
        <v>8741430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>
        <v>-700</v>
      </c>
      <c r="P11" s="60">
        <v>-700</v>
      </c>
      <c r="Q11" s="60">
        <v>-700</v>
      </c>
      <c r="R11" s="60">
        <v>-700</v>
      </c>
      <c r="S11" s="60">
        <v>-9032</v>
      </c>
      <c r="T11" s="60">
        <v>-9032</v>
      </c>
      <c r="U11" s="60">
        <v>-9982</v>
      </c>
      <c r="V11" s="60">
        <v>-9982</v>
      </c>
      <c r="W11" s="60">
        <v>-9982</v>
      </c>
      <c r="X11" s="60"/>
      <c r="Y11" s="60">
        <v>-9982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12784605</v>
      </c>
      <c r="D12" s="168">
        <f>SUM(D6:D11)</f>
        <v>0</v>
      </c>
      <c r="E12" s="72">
        <f t="shared" si="0"/>
        <v>11437000</v>
      </c>
      <c r="F12" s="73">
        <f t="shared" si="0"/>
        <v>11437000</v>
      </c>
      <c r="G12" s="73">
        <f t="shared" si="0"/>
        <v>49069312</v>
      </c>
      <c r="H12" s="73">
        <f t="shared" si="0"/>
        <v>40797204</v>
      </c>
      <c r="I12" s="73">
        <f t="shared" si="0"/>
        <v>32419738</v>
      </c>
      <c r="J12" s="73">
        <f t="shared" si="0"/>
        <v>32419738</v>
      </c>
      <c r="K12" s="73">
        <f t="shared" si="0"/>
        <v>19571117</v>
      </c>
      <c r="L12" s="73">
        <f t="shared" si="0"/>
        <v>19328327</v>
      </c>
      <c r="M12" s="73">
        <f t="shared" si="0"/>
        <v>49054257</v>
      </c>
      <c r="N12" s="73">
        <f t="shared" si="0"/>
        <v>49054257</v>
      </c>
      <c r="O12" s="73">
        <f t="shared" si="0"/>
        <v>42443777</v>
      </c>
      <c r="P12" s="73">
        <f t="shared" si="0"/>
        <v>24596877</v>
      </c>
      <c r="Q12" s="73">
        <f t="shared" si="0"/>
        <v>47754436</v>
      </c>
      <c r="R12" s="73">
        <f t="shared" si="0"/>
        <v>47754436</v>
      </c>
      <c r="S12" s="73">
        <f t="shared" si="0"/>
        <v>49076026</v>
      </c>
      <c r="T12" s="73">
        <f t="shared" si="0"/>
        <v>37559080</v>
      </c>
      <c r="U12" s="73">
        <f t="shared" si="0"/>
        <v>26279553</v>
      </c>
      <c r="V12" s="73">
        <f t="shared" si="0"/>
        <v>26279553</v>
      </c>
      <c r="W12" s="73">
        <f t="shared" si="0"/>
        <v>26279553</v>
      </c>
      <c r="X12" s="73">
        <f t="shared" si="0"/>
        <v>11437000</v>
      </c>
      <c r="Y12" s="73">
        <f t="shared" si="0"/>
        <v>14842553</v>
      </c>
      <c r="Z12" s="170">
        <f>+IF(X12&lt;&gt;0,+(Y12/X12)*100,0)</f>
        <v>129.7766284864912</v>
      </c>
      <c r="AA12" s="74">
        <f>SUM(AA6:AA11)</f>
        <v>11437000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244939698</v>
      </c>
      <c r="D19" s="155"/>
      <c r="E19" s="59">
        <v>294340950</v>
      </c>
      <c r="F19" s="60">
        <v>330471534</v>
      </c>
      <c r="G19" s="60">
        <v>255323811</v>
      </c>
      <c r="H19" s="60">
        <v>245226837</v>
      </c>
      <c r="I19" s="60">
        <v>249418014</v>
      </c>
      <c r="J19" s="60">
        <v>249418014</v>
      </c>
      <c r="K19" s="60">
        <v>251400130</v>
      </c>
      <c r="L19" s="60">
        <v>250747538</v>
      </c>
      <c r="M19" s="60">
        <v>253711793</v>
      </c>
      <c r="N19" s="60">
        <v>253711793</v>
      </c>
      <c r="O19" s="60">
        <v>257613313</v>
      </c>
      <c r="P19" s="60">
        <v>261117169</v>
      </c>
      <c r="Q19" s="60">
        <v>270000387</v>
      </c>
      <c r="R19" s="60">
        <v>270000387</v>
      </c>
      <c r="S19" s="60">
        <v>289550884</v>
      </c>
      <c r="T19" s="60">
        <v>295980399</v>
      </c>
      <c r="U19" s="60">
        <v>301452922</v>
      </c>
      <c r="V19" s="60">
        <v>301452922</v>
      </c>
      <c r="W19" s="60">
        <v>301452922</v>
      </c>
      <c r="X19" s="60">
        <v>330471534</v>
      </c>
      <c r="Y19" s="60">
        <v>-29018612</v>
      </c>
      <c r="Z19" s="140">
        <v>-8.78</v>
      </c>
      <c r="AA19" s="62">
        <v>330471534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761780</v>
      </c>
      <c r="D22" s="155"/>
      <c r="E22" s="59">
        <v>2200000</v>
      </c>
      <c r="F22" s="60">
        <v>1650000</v>
      </c>
      <c r="G22" s="60"/>
      <c r="H22" s="60">
        <v>761780</v>
      </c>
      <c r="I22" s="60">
        <v>761780</v>
      </c>
      <c r="J22" s="60">
        <v>761780</v>
      </c>
      <c r="K22" s="60">
        <v>761780</v>
      </c>
      <c r="L22" s="60">
        <v>761780</v>
      </c>
      <c r="M22" s="60">
        <v>761780</v>
      </c>
      <c r="N22" s="60">
        <v>761780</v>
      </c>
      <c r="O22" s="60">
        <v>1579837</v>
      </c>
      <c r="P22" s="60">
        <v>1601654</v>
      </c>
      <c r="Q22" s="60">
        <v>660889</v>
      </c>
      <c r="R22" s="60">
        <v>660889</v>
      </c>
      <c r="S22" s="60">
        <v>3139894</v>
      </c>
      <c r="T22" s="60">
        <v>4364285</v>
      </c>
      <c r="U22" s="60">
        <v>5336878</v>
      </c>
      <c r="V22" s="60">
        <v>5336878</v>
      </c>
      <c r="W22" s="60">
        <v>5336878</v>
      </c>
      <c r="X22" s="60">
        <v>1650000</v>
      </c>
      <c r="Y22" s="60">
        <v>3686878</v>
      </c>
      <c r="Z22" s="140">
        <v>223.45</v>
      </c>
      <c r="AA22" s="62">
        <v>1650000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245701478</v>
      </c>
      <c r="D24" s="168">
        <f>SUM(D15:D23)</f>
        <v>0</v>
      </c>
      <c r="E24" s="76">
        <f t="shared" si="1"/>
        <v>296540950</v>
      </c>
      <c r="F24" s="77">
        <f t="shared" si="1"/>
        <v>332121534</v>
      </c>
      <c r="G24" s="77">
        <f t="shared" si="1"/>
        <v>255323811</v>
      </c>
      <c r="H24" s="77">
        <f t="shared" si="1"/>
        <v>245988617</v>
      </c>
      <c r="I24" s="77">
        <f t="shared" si="1"/>
        <v>250179794</v>
      </c>
      <c r="J24" s="77">
        <f t="shared" si="1"/>
        <v>250179794</v>
      </c>
      <c r="K24" s="77">
        <f t="shared" si="1"/>
        <v>252161910</v>
      </c>
      <c r="L24" s="77">
        <f t="shared" si="1"/>
        <v>251509318</v>
      </c>
      <c r="M24" s="77">
        <f t="shared" si="1"/>
        <v>254473573</v>
      </c>
      <c r="N24" s="77">
        <f t="shared" si="1"/>
        <v>254473573</v>
      </c>
      <c r="O24" s="77">
        <f t="shared" si="1"/>
        <v>259193150</v>
      </c>
      <c r="P24" s="77">
        <f t="shared" si="1"/>
        <v>262718823</v>
      </c>
      <c r="Q24" s="77">
        <f t="shared" si="1"/>
        <v>270661276</v>
      </c>
      <c r="R24" s="77">
        <f t="shared" si="1"/>
        <v>270661276</v>
      </c>
      <c r="S24" s="77">
        <f t="shared" si="1"/>
        <v>292690778</v>
      </c>
      <c r="T24" s="77">
        <f t="shared" si="1"/>
        <v>300344684</v>
      </c>
      <c r="U24" s="77">
        <f t="shared" si="1"/>
        <v>306789800</v>
      </c>
      <c r="V24" s="77">
        <f t="shared" si="1"/>
        <v>306789800</v>
      </c>
      <c r="W24" s="77">
        <f t="shared" si="1"/>
        <v>306789800</v>
      </c>
      <c r="X24" s="77">
        <f t="shared" si="1"/>
        <v>332121534</v>
      </c>
      <c r="Y24" s="77">
        <f t="shared" si="1"/>
        <v>-25331734</v>
      </c>
      <c r="Z24" s="212">
        <f>+IF(X24&lt;&gt;0,+(Y24/X24)*100,0)</f>
        <v>-7.627248283154081</v>
      </c>
      <c r="AA24" s="79">
        <f>SUM(AA15:AA23)</f>
        <v>332121534</v>
      </c>
    </row>
    <row r="25" spans="1:27" ht="12.75">
      <c r="A25" s="250" t="s">
        <v>159</v>
      </c>
      <c r="B25" s="251"/>
      <c r="C25" s="168">
        <f aca="true" t="shared" si="2" ref="C25:Y25">+C12+C24</f>
        <v>258486083</v>
      </c>
      <c r="D25" s="168">
        <f>+D12+D24</f>
        <v>0</v>
      </c>
      <c r="E25" s="72">
        <f t="shared" si="2"/>
        <v>307977950</v>
      </c>
      <c r="F25" s="73">
        <f t="shared" si="2"/>
        <v>343558534</v>
      </c>
      <c r="G25" s="73">
        <f t="shared" si="2"/>
        <v>304393123</v>
      </c>
      <c r="H25" s="73">
        <f t="shared" si="2"/>
        <v>286785821</v>
      </c>
      <c r="I25" s="73">
        <f t="shared" si="2"/>
        <v>282599532</v>
      </c>
      <c r="J25" s="73">
        <f t="shared" si="2"/>
        <v>282599532</v>
      </c>
      <c r="K25" s="73">
        <f t="shared" si="2"/>
        <v>271733027</v>
      </c>
      <c r="L25" s="73">
        <f t="shared" si="2"/>
        <v>270837645</v>
      </c>
      <c r="M25" s="73">
        <f t="shared" si="2"/>
        <v>303527830</v>
      </c>
      <c r="N25" s="73">
        <f t="shared" si="2"/>
        <v>303527830</v>
      </c>
      <c r="O25" s="73">
        <f t="shared" si="2"/>
        <v>301636927</v>
      </c>
      <c r="P25" s="73">
        <f t="shared" si="2"/>
        <v>287315700</v>
      </c>
      <c r="Q25" s="73">
        <f t="shared" si="2"/>
        <v>318415712</v>
      </c>
      <c r="R25" s="73">
        <f t="shared" si="2"/>
        <v>318415712</v>
      </c>
      <c r="S25" s="73">
        <f t="shared" si="2"/>
        <v>341766804</v>
      </c>
      <c r="T25" s="73">
        <f t="shared" si="2"/>
        <v>337903764</v>
      </c>
      <c r="U25" s="73">
        <f t="shared" si="2"/>
        <v>333069353</v>
      </c>
      <c r="V25" s="73">
        <f t="shared" si="2"/>
        <v>333069353</v>
      </c>
      <c r="W25" s="73">
        <f t="shared" si="2"/>
        <v>333069353</v>
      </c>
      <c r="X25" s="73">
        <f t="shared" si="2"/>
        <v>343558534</v>
      </c>
      <c r="Y25" s="73">
        <f t="shared" si="2"/>
        <v>-10489181</v>
      </c>
      <c r="Z25" s="170">
        <f>+IF(X25&lt;&gt;0,+(Y25/X25)*100,0)</f>
        <v>-3.053098660620085</v>
      </c>
      <c r="AA25" s="74">
        <f>+AA12+AA24</f>
        <v>343558534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2916108</v>
      </c>
      <c r="D30" s="155"/>
      <c r="E30" s="59"/>
      <c r="F30" s="60"/>
      <c r="G30" s="60">
        <v>1241603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10943</v>
      </c>
      <c r="H31" s="60">
        <v>11964</v>
      </c>
      <c r="I31" s="60">
        <v>10872</v>
      </c>
      <c r="J31" s="60">
        <v>10872</v>
      </c>
      <c r="K31" s="60">
        <v>13176</v>
      </c>
      <c r="L31" s="60">
        <v>10841</v>
      </c>
      <c r="M31" s="60">
        <v>13720</v>
      </c>
      <c r="N31" s="60">
        <v>13720</v>
      </c>
      <c r="O31" s="60">
        <v>14397</v>
      </c>
      <c r="P31" s="60">
        <v>16180</v>
      </c>
      <c r="Q31" s="60">
        <v>15318</v>
      </c>
      <c r="R31" s="60">
        <v>15318</v>
      </c>
      <c r="S31" s="60">
        <v>16517</v>
      </c>
      <c r="T31" s="60">
        <v>18737</v>
      </c>
      <c r="U31" s="60">
        <v>20180</v>
      </c>
      <c r="V31" s="60">
        <v>20180</v>
      </c>
      <c r="W31" s="60">
        <v>20180</v>
      </c>
      <c r="X31" s="60"/>
      <c r="Y31" s="60">
        <v>20180</v>
      </c>
      <c r="Z31" s="140"/>
      <c r="AA31" s="62"/>
    </row>
    <row r="32" spans="1:27" ht="12.75">
      <c r="A32" s="249" t="s">
        <v>164</v>
      </c>
      <c r="B32" s="182"/>
      <c r="C32" s="155">
        <v>37392887</v>
      </c>
      <c r="D32" s="155"/>
      <c r="E32" s="59">
        <v>5560453</v>
      </c>
      <c r="F32" s="60">
        <v>5560453</v>
      </c>
      <c r="G32" s="60">
        <v>37181208</v>
      </c>
      <c r="H32" s="60">
        <v>35615112</v>
      </c>
      <c r="I32" s="60">
        <v>31527565</v>
      </c>
      <c r="J32" s="60">
        <v>31527565</v>
      </c>
      <c r="K32" s="60">
        <v>26456897</v>
      </c>
      <c r="L32" s="60">
        <v>35271511</v>
      </c>
      <c r="M32" s="60">
        <v>36591057</v>
      </c>
      <c r="N32" s="60">
        <v>36591057</v>
      </c>
      <c r="O32" s="60">
        <v>42377427</v>
      </c>
      <c r="P32" s="60">
        <v>30073675</v>
      </c>
      <c r="Q32" s="60">
        <v>42201583</v>
      </c>
      <c r="R32" s="60">
        <v>42201583</v>
      </c>
      <c r="S32" s="60">
        <v>35632555</v>
      </c>
      <c r="T32" s="60">
        <v>32595517</v>
      </c>
      <c r="U32" s="60">
        <v>27575502</v>
      </c>
      <c r="V32" s="60">
        <v>27575502</v>
      </c>
      <c r="W32" s="60">
        <v>27575502</v>
      </c>
      <c r="X32" s="60">
        <v>5560453</v>
      </c>
      <c r="Y32" s="60">
        <v>22015049</v>
      </c>
      <c r="Z32" s="140">
        <v>395.92</v>
      </c>
      <c r="AA32" s="62">
        <v>5560453</v>
      </c>
    </row>
    <row r="33" spans="1:27" ht="12.75">
      <c r="A33" s="249" t="s">
        <v>165</v>
      </c>
      <c r="B33" s="182"/>
      <c r="C33" s="155">
        <v>40000</v>
      </c>
      <c r="D33" s="155"/>
      <c r="E33" s="59"/>
      <c r="F33" s="60"/>
      <c r="G33" s="60"/>
      <c r="H33" s="60">
        <v>2002236</v>
      </c>
      <c r="I33" s="60">
        <v>2002236</v>
      </c>
      <c r="J33" s="60">
        <v>2002236</v>
      </c>
      <c r="K33" s="60">
        <v>2002236</v>
      </c>
      <c r="L33" s="60">
        <v>2042236</v>
      </c>
      <c r="M33" s="60">
        <v>2042236</v>
      </c>
      <c r="N33" s="60">
        <v>2042236</v>
      </c>
      <c r="O33" s="60">
        <v>2042236</v>
      </c>
      <c r="P33" s="60">
        <v>2042236</v>
      </c>
      <c r="Q33" s="60">
        <v>2042236</v>
      </c>
      <c r="R33" s="60">
        <v>2042236</v>
      </c>
      <c r="S33" s="60">
        <v>2042236</v>
      </c>
      <c r="T33" s="60">
        <v>2042236</v>
      </c>
      <c r="U33" s="60">
        <v>2042236</v>
      </c>
      <c r="V33" s="60">
        <v>2042236</v>
      </c>
      <c r="W33" s="60">
        <v>2042236</v>
      </c>
      <c r="X33" s="60"/>
      <c r="Y33" s="60">
        <v>2042236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40348995</v>
      </c>
      <c r="D34" s="168">
        <f>SUM(D29:D33)</f>
        <v>0</v>
      </c>
      <c r="E34" s="72">
        <f t="shared" si="3"/>
        <v>5560453</v>
      </c>
      <c r="F34" s="73">
        <f t="shared" si="3"/>
        <v>5560453</v>
      </c>
      <c r="G34" s="73">
        <f t="shared" si="3"/>
        <v>38433754</v>
      </c>
      <c r="H34" s="73">
        <f t="shared" si="3"/>
        <v>37629312</v>
      </c>
      <c r="I34" s="73">
        <f t="shared" si="3"/>
        <v>33540673</v>
      </c>
      <c r="J34" s="73">
        <f t="shared" si="3"/>
        <v>33540673</v>
      </c>
      <c r="K34" s="73">
        <f t="shared" si="3"/>
        <v>28472309</v>
      </c>
      <c r="L34" s="73">
        <f t="shared" si="3"/>
        <v>37324588</v>
      </c>
      <c r="M34" s="73">
        <f t="shared" si="3"/>
        <v>38647013</v>
      </c>
      <c r="N34" s="73">
        <f t="shared" si="3"/>
        <v>38647013</v>
      </c>
      <c r="O34" s="73">
        <f t="shared" si="3"/>
        <v>44434060</v>
      </c>
      <c r="P34" s="73">
        <f t="shared" si="3"/>
        <v>32132091</v>
      </c>
      <c r="Q34" s="73">
        <f t="shared" si="3"/>
        <v>44259137</v>
      </c>
      <c r="R34" s="73">
        <f t="shared" si="3"/>
        <v>44259137</v>
      </c>
      <c r="S34" s="73">
        <f t="shared" si="3"/>
        <v>37691308</v>
      </c>
      <c r="T34" s="73">
        <f t="shared" si="3"/>
        <v>34656490</v>
      </c>
      <c r="U34" s="73">
        <f t="shared" si="3"/>
        <v>29637918</v>
      </c>
      <c r="V34" s="73">
        <f t="shared" si="3"/>
        <v>29637918</v>
      </c>
      <c r="W34" s="73">
        <f t="shared" si="3"/>
        <v>29637918</v>
      </c>
      <c r="X34" s="73">
        <f t="shared" si="3"/>
        <v>5560453</v>
      </c>
      <c r="Y34" s="73">
        <f t="shared" si="3"/>
        <v>24077465</v>
      </c>
      <c r="Z34" s="170">
        <f>+IF(X34&lt;&gt;0,+(Y34/X34)*100,0)</f>
        <v>433.0126520267323</v>
      </c>
      <c r="AA34" s="74">
        <f>SUM(AA29:AA33)</f>
        <v>5560453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9059662</v>
      </c>
      <c r="D37" s="155"/>
      <c r="E37" s="59">
        <v>5876547</v>
      </c>
      <c r="F37" s="60">
        <v>5876547</v>
      </c>
      <c r="G37" s="60">
        <v>5671711</v>
      </c>
      <c r="H37" s="60">
        <v>11011822</v>
      </c>
      <c r="I37" s="60">
        <v>10835775</v>
      </c>
      <c r="J37" s="60">
        <v>10835775</v>
      </c>
      <c r="K37" s="60">
        <v>10659727</v>
      </c>
      <c r="L37" s="60">
        <v>10483680</v>
      </c>
      <c r="M37" s="60">
        <v>10307633</v>
      </c>
      <c r="N37" s="60">
        <v>10307633</v>
      </c>
      <c r="O37" s="60">
        <v>9519732</v>
      </c>
      <c r="P37" s="60">
        <v>9343684</v>
      </c>
      <c r="Q37" s="60">
        <v>9167637</v>
      </c>
      <c r="R37" s="60">
        <v>9167637</v>
      </c>
      <c r="S37" s="60">
        <v>8623217</v>
      </c>
      <c r="T37" s="60">
        <v>8480949</v>
      </c>
      <c r="U37" s="60">
        <v>9041321</v>
      </c>
      <c r="V37" s="60">
        <v>9041321</v>
      </c>
      <c r="W37" s="60">
        <v>9041321</v>
      </c>
      <c r="X37" s="60">
        <v>5876547</v>
      </c>
      <c r="Y37" s="60">
        <v>3164774</v>
      </c>
      <c r="Z37" s="140">
        <v>53.85</v>
      </c>
      <c r="AA37" s="62">
        <v>5876547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>
        <v>1912025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9059662</v>
      </c>
      <c r="D39" s="168">
        <f>SUM(D37:D38)</f>
        <v>0</v>
      </c>
      <c r="E39" s="76">
        <f t="shared" si="4"/>
        <v>5876547</v>
      </c>
      <c r="F39" s="77">
        <f t="shared" si="4"/>
        <v>5876547</v>
      </c>
      <c r="G39" s="77">
        <f t="shared" si="4"/>
        <v>7583736</v>
      </c>
      <c r="H39" s="77">
        <f t="shared" si="4"/>
        <v>11011822</v>
      </c>
      <c r="I39" s="77">
        <f t="shared" si="4"/>
        <v>10835775</v>
      </c>
      <c r="J39" s="77">
        <f t="shared" si="4"/>
        <v>10835775</v>
      </c>
      <c r="K39" s="77">
        <f t="shared" si="4"/>
        <v>10659727</v>
      </c>
      <c r="L39" s="77">
        <f t="shared" si="4"/>
        <v>10483680</v>
      </c>
      <c r="M39" s="77">
        <f t="shared" si="4"/>
        <v>10307633</v>
      </c>
      <c r="N39" s="77">
        <f t="shared" si="4"/>
        <v>10307633</v>
      </c>
      <c r="O39" s="77">
        <f t="shared" si="4"/>
        <v>9519732</v>
      </c>
      <c r="P39" s="77">
        <f t="shared" si="4"/>
        <v>9343684</v>
      </c>
      <c r="Q39" s="77">
        <f t="shared" si="4"/>
        <v>9167637</v>
      </c>
      <c r="R39" s="77">
        <f t="shared" si="4"/>
        <v>9167637</v>
      </c>
      <c r="S39" s="77">
        <f t="shared" si="4"/>
        <v>8623217</v>
      </c>
      <c r="T39" s="77">
        <f t="shared" si="4"/>
        <v>8480949</v>
      </c>
      <c r="U39" s="77">
        <f t="shared" si="4"/>
        <v>9041321</v>
      </c>
      <c r="V39" s="77">
        <f t="shared" si="4"/>
        <v>9041321</v>
      </c>
      <c r="W39" s="77">
        <f t="shared" si="4"/>
        <v>9041321</v>
      </c>
      <c r="X39" s="77">
        <f t="shared" si="4"/>
        <v>5876547</v>
      </c>
      <c r="Y39" s="77">
        <f t="shared" si="4"/>
        <v>3164774</v>
      </c>
      <c r="Z39" s="212">
        <f>+IF(X39&lt;&gt;0,+(Y39/X39)*100,0)</f>
        <v>53.854312745222664</v>
      </c>
      <c r="AA39" s="79">
        <f>SUM(AA37:AA38)</f>
        <v>5876547</v>
      </c>
    </row>
    <row r="40" spans="1:27" ht="12.75">
      <c r="A40" s="250" t="s">
        <v>167</v>
      </c>
      <c r="B40" s="251"/>
      <c r="C40" s="168">
        <f aca="true" t="shared" si="5" ref="C40:Y40">+C34+C39</f>
        <v>49408657</v>
      </c>
      <c r="D40" s="168">
        <f>+D34+D39</f>
        <v>0</v>
      </c>
      <c r="E40" s="72">
        <f t="shared" si="5"/>
        <v>11437000</v>
      </c>
      <c r="F40" s="73">
        <f t="shared" si="5"/>
        <v>11437000</v>
      </c>
      <c r="G40" s="73">
        <f t="shared" si="5"/>
        <v>46017490</v>
      </c>
      <c r="H40" s="73">
        <f t="shared" si="5"/>
        <v>48641134</v>
      </c>
      <c r="I40" s="73">
        <f t="shared" si="5"/>
        <v>44376448</v>
      </c>
      <c r="J40" s="73">
        <f t="shared" si="5"/>
        <v>44376448</v>
      </c>
      <c r="K40" s="73">
        <f t="shared" si="5"/>
        <v>39132036</v>
      </c>
      <c r="L40" s="73">
        <f t="shared" si="5"/>
        <v>47808268</v>
      </c>
      <c r="M40" s="73">
        <f t="shared" si="5"/>
        <v>48954646</v>
      </c>
      <c r="N40" s="73">
        <f t="shared" si="5"/>
        <v>48954646</v>
      </c>
      <c r="O40" s="73">
        <f t="shared" si="5"/>
        <v>53953792</v>
      </c>
      <c r="P40" s="73">
        <f t="shared" si="5"/>
        <v>41475775</v>
      </c>
      <c r="Q40" s="73">
        <f t="shared" si="5"/>
        <v>53426774</v>
      </c>
      <c r="R40" s="73">
        <f t="shared" si="5"/>
        <v>53426774</v>
      </c>
      <c r="S40" s="73">
        <f t="shared" si="5"/>
        <v>46314525</v>
      </c>
      <c r="T40" s="73">
        <f t="shared" si="5"/>
        <v>43137439</v>
      </c>
      <c r="U40" s="73">
        <f t="shared" si="5"/>
        <v>38679239</v>
      </c>
      <c r="V40" s="73">
        <f t="shared" si="5"/>
        <v>38679239</v>
      </c>
      <c r="W40" s="73">
        <f t="shared" si="5"/>
        <v>38679239</v>
      </c>
      <c r="X40" s="73">
        <f t="shared" si="5"/>
        <v>11437000</v>
      </c>
      <c r="Y40" s="73">
        <f t="shared" si="5"/>
        <v>27242239</v>
      </c>
      <c r="Z40" s="170">
        <f>+IF(X40&lt;&gt;0,+(Y40/X40)*100,0)</f>
        <v>238.19392323161668</v>
      </c>
      <c r="AA40" s="74">
        <f>+AA34+AA39</f>
        <v>11437000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209077426</v>
      </c>
      <c r="D42" s="257">
        <f>+D25-D40</f>
        <v>0</v>
      </c>
      <c r="E42" s="258">
        <f t="shared" si="6"/>
        <v>296540950</v>
      </c>
      <c r="F42" s="259">
        <f t="shared" si="6"/>
        <v>332121534</v>
      </c>
      <c r="G42" s="259">
        <f t="shared" si="6"/>
        <v>258375633</v>
      </c>
      <c r="H42" s="259">
        <f t="shared" si="6"/>
        <v>238144687</v>
      </c>
      <c r="I42" s="259">
        <f t="shared" si="6"/>
        <v>238223084</v>
      </c>
      <c r="J42" s="259">
        <f t="shared" si="6"/>
        <v>238223084</v>
      </c>
      <c r="K42" s="259">
        <f t="shared" si="6"/>
        <v>232600991</v>
      </c>
      <c r="L42" s="259">
        <f t="shared" si="6"/>
        <v>223029377</v>
      </c>
      <c r="M42" s="259">
        <f t="shared" si="6"/>
        <v>254573184</v>
      </c>
      <c r="N42" s="259">
        <f t="shared" si="6"/>
        <v>254573184</v>
      </c>
      <c r="O42" s="259">
        <f t="shared" si="6"/>
        <v>247683135</v>
      </c>
      <c r="P42" s="259">
        <f t="shared" si="6"/>
        <v>245839925</v>
      </c>
      <c r="Q42" s="259">
        <f t="shared" si="6"/>
        <v>264988938</v>
      </c>
      <c r="R42" s="259">
        <f t="shared" si="6"/>
        <v>264988938</v>
      </c>
      <c r="S42" s="259">
        <f t="shared" si="6"/>
        <v>295452279</v>
      </c>
      <c r="T42" s="259">
        <f t="shared" si="6"/>
        <v>294766325</v>
      </c>
      <c r="U42" s="259">
        <f t="shared" si="6"/>
        <v>294390114</v>
      </c>
      <c r="V42" s="259">
        <f t="shared" si="6"/>
        <v>294390114</v>
      </c>
      <c r="W42" s="259">
        <f t="shared" si="6"/>
        <v>294390114</v>
      </c>
      <c r="X42" s="259">
        <f t="shared" si="6"/>
        <v>332121534</v>
      </c>
      <c r="Y42" s="259">
        <f t="shared" si="6"/>
        <v>-37731420</v>
      </c>
      <c r="Z42" s="260">
        <f>+IF(X42&lt;&gt;0,+(Y42/X42)*100,0)</f>
        <v>-11.360726763354045</v>
      </c>
      <c r="AA42" s="261">
        <f>+AA25-AA40</f>
        <v>332121534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209077426</v>
      </c>
      <c r="D45" s="155"/>
      <c r="E45" s="59">
        <v>296540950</v>
      </c>
      <c r="F45" s="60">
        <v>332121534</v>
      </c>
      <c r="G45" s="60">
        <v>258375633</v>
      </c>
      <c r="H45" s="60">
        <v>238144687</v>
      </c>
      <c r="I45" s="60">
        <v>238223084</v>
      </c>
      <c r="J45" s="60">
        <v>238223084</v>
      </c>
      <c r="K45" s="60">
        <v>232600991</v>
      </c>
      <c r="L45" s="60">
        <v>223029377</v>
      </c>
      <c r="M45" s="60">
        <v>254573184</v>
      </c>
      <c r="N45" s="60">
        <v>254573184</v>
      </c>
      <c r="O45" s="60">
        <v>247683135</v>
      </c>
      <c r="P45" s="60">
        <v>245839925</v>
      </c>
      <c r="Q45" s="60">
        <v>264988938</v>
      </c>
      <c r="R45" s="60">
        <v>264988938</v>
      </c>
      <c r="S45" s="60">
        <v>295452279</v>
      </c>
      <c r="T45" s="60">
        <v>294766325</v>
      </c>
      <c r="U45" s="60">
        <v>294390114</v>
      </c>
      <c r="V45" s="60">
        <v>294390114</v>
      </c>
      <c r="W45" s="60">
        <v>294390114</v>
      </c>
      <c r="X45" s="60">
        <v>332121534</v>
      </c>
      <c r="Y45" s="60">
        <v>-37731420</v>
      </c>
      <c r="Z45" s="139">
        <v>-11.36</v>
      </c>
      <c r="AA45" s="62">
        <v>332121534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209077426</v>
      </c>
      <c r="D48" s="217">
        <f>SUM(D45:D47)</f>
        <v>0</v>
      </c>
      <c r="E48" s="264">
        <f t="shared" si="7"/>
        <v>296540950</v>
      </c>
      <c r="F48" s="219">
        <f t="shared" si="7"/>
        <v>332121534</v>
      </c>
      <c r="G48" s="219">
        <f t="shared" si="7"/>
        <v>258375633</v>
      </c>
      <c r="H48" s="219">
        <f t="shared" si="7"/>
        <v>238144687</v>
      </c>
      <c r="I48" s="219">
        <f t="shared" si="7"/>
        <v>238223084</v>
      </c>
      <c r="J48" s="219">
        <f t="shared" si="7"/>
        <v>238223084</v>
      </c>
      <c r="K48" s="219">
        <f t="shared" si="7"/>
        <v>232600991</v>
      </c>
      <c r="L48" s="219">
        <f t="shared" si="7"/>
        <v>223029377</v>
      </c>
      <c r="M48" s="219">
        <f t="shared" si="7"/>
        <v>254573184</v>
      </c>
      <c r="N48" s="219">
        <f t="shared" si="7"/>
        <v>254573184</v>
      </c>
      <c r="O48" s="219">
        <f t="shared" si="7"/>
        <v>247683135</v>
      </c>
      <c r="P48" s="219">
        <f t="shared" si="7"/>
        <v>245839925</v>
      </c>
      <c r="Q48" s="219">
        <f t="shared" si="7"/>
        <v>264988938</v>
      </c>
      <c r="R48" s="219">
        <f t="shared" si="7"/>
        <v>264988938</v>
      </c>
      <c r="S48" s="219">
        <f t="shared" si="7"/>
        <v>295452279</v>
      </c>
      <c r="T48" s="219">
        <f t="shared" si="7"/>
        <v>294766325</v>
      </c>
      <c r="U48" s="219">
        <f t="shared" si="7"/>
        <v>294390114</v>
      </c>
      <c r="V48" s="219">
        <f t="shared" si="7"/>
        <v>294390114</v>
      </c>
      <c r="W48" s="219">
        <f t="shared" si="7"/>
        <v>294390114</v>
      </c>
      <c r="X48" s="219">
        <f t="shared" si="7"/>
        <v>332121534</v>
      </c>
      <c r="Y48" s="219">
        <f t="shared" si="7"/>
        <v>-37731420</v>
      </c>
      <c r="Z48" s="265">
        <f>+IF(X48&lt;&gt;0,+(Y48/X48)*100,0)</f>
        <v>-11.360726763354045</v>
      </c>
      <c r="AA48" s="232">
        <f>SUM(AA45:AA47)</f>
        <v>332121534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5269875</v>
      </c>
      <c r="D6" s="155"/>
      <c r="E6" s="59">
        <v>10796004</v>
      </c>
      <c r="F6" s="60">
        <v>17250468</v>
      </c>
      <c r="G6" s="60">
        <v>449030</v>
      </c>
      <c r="H6" s="60">
        <v>1531681</v>
      </c>
      <c r="I6" s="60">
        <v>1043903</v>
      </c>
      <c r="J6" s="60">
        <v>3024614</v>
      </c>
      <c r="K6" s="60">
        <v>975323</v>
      </c>
      <c r="L6" s="60">
        <v>1360040</v>
      </c>
      <c r="M6" s="60">
        <v>836493</v>
      </c>
      <c r="N6" s="60">
        <v>3171856</v>
      </c>
      <c r="O6" s="60">
        <v>4269947</v>
      </c>
      <c r="P6" s="60">
        <v>1003436</v>
      </c>
      <c r="Q6" s="60">
        <v>6440401</v>
      </c>
      <c r="R6" s="60">
        <v>11713784</v>
      </c>
      <c r="S6" s="60">
        <v>1021691</v>
      </c>
      <c r="T6" s="60">
        <v>458963</v>
      </c>
      <c r="U6" s="60">
        <v>5558560</v>
      </c>
      <c r="V6" s="60">
        <v>7039214</v>
      </c>
      <c r="W6" s="60">
        <v>24949468</v>
      </c>
      <c r="X6" s="60">
        <v>17250468</v>
      </c>
      <c r="Y6" s="60">
        <v>7699000</v>
      </c>
      <c r="Z6" s="140">
        <v>44.63</v>
      </c>
      <c r="AA6" s="62">
        <v>17250468</v>
      </c>
    </row>
    <row r="7" spans="1:27" ht="12.75">
      <c r="A7" s="249" t="s">
        <v>32</v>
      </c>
      <c r="B7" s="182"/>
      <c r="C7" s="155"/>
      <c r="D7" s="155"/>
      <c r="E7" s="59">
        <v>399996</v>
      </c>
      <c r="F7" s="60">
        <v>682612</v>
      </c>
      <c r="G7" s="60">
        <v>26776</v>
      </c>
      <c r="H7" s="60">
        <v>21590</v>
      </c>
      <c r="I7" s="60">
        <v>17849</v>
      </c>
      <c r="J7" s="60">
        <v>66215</v>
      </c>
      <c r="K7" s="60">
        <v>1817</v>
      </c>
      <c r="L7" s="60">
        <v>68777</v>
      </c>
      <c r="M7" s="60">
        <v>30805</v>
      </c>
      <c r="N7" s="60">
        <v>101399</v>
      </c>
      <c r="O7" s="60">
        <v>41699</v>
      </c>
      <c r="P7" s="60">
        <v>42175</v>
      </c>
      <c r="Q7" s="60">
        <v>36616</v>
      </c>
      <c r="R7" s="60">
        <v>120490</v>
      </c>
      <c r="S7" s="60">
        <v>46248</v>
      </c>
      <c r="T7" s="60">
        <v>41103</v>
      </c>
      <c r="U7" s="60">
        <v>38147</v>
      </c>
      <c r="V7" s="60">
        <v>125498</v>
      </c>
      <c r="W7" s="60">
        <v>413602</v>
      </c>
      <c r="X7" s="60">
        <v>682612</v>
      </c>
      <c r="Y7" s="60">
        <v>-269010</v>
      </c>
      <c r="Z7" s="140">
        <v>-39.41</v>
      </c>
      <c r="AA7" s="62">
        <v>682612</v>
      </c>
    </row>
    <row r="8" spans="1:27" ht="12.75">
      <c r="A8" s="249" t="s">
        <v>178</v>
      </c>
      <c r="B8" s="182"/>
      <c r="C8" s="155">
        <v>473448</v>
      </c>
      <c r="D8" s="155"/>
      <c r="E8" s="59">
        <v>1420992</v>
      </c>
      <c r="F8" s="60">
        <v>1018349</v>
      </c>
      <c r="G8" s="60">
        <v>1527756</v>
      </c>
      <c r="H8" s="60">
        <v>109968</v>
      </c>
      <c r="I8" s="60">
        <v>107927</v>
      </c>
      <c r="J8" s="60">
        <v>1745651</v>
      </c>
      <c r="K8" s="60">
        <v>62787</v>
      </c>
      <c r="L8" s="60">
        <v>265449</v>
      </c>
      <c r="M8" s="60">
        <v>66462</v>
      </c>
      <c r="N8" s="60">
        <v>394698</v>
      </c>
      <c r="O8" s="60">
        <v>57429</v>
      </c>
      <c r="P8" s="60">
        <v>43685</v>
      </c>
      <c r="Q8" s="60">
        <v>98076</v>
      </c>
      <c r="R8" s="60">
        <v>199190</v>
      </c>
      <c r="S8" s="60">
        <v>118102</v>
      </c>
      <c r="T8" s="60">
        <v>51785</v>
      </c>
      <c r="U8" s="60">
        <v>49845</v>
      </c>
      <c r="V8" s="60">
        <v>219732</v>
      </c>
      <c r="W8" s="60">
        <v>2559271</v>
      </c>
      <c r="X8" s="60">
        <v>1018349</v>
      </c>
      <c r="Y8" s="60">
        <v>1540922</v>
      </c>
      <c r="Z8" s="140">
        <v>151.32</v>
      </c>
      <c r="AA8" s="62">
        <v>1018349</v>
      </c>
    </row>
    <row r="9" spans="1:27" ht="12.75">
      <c r="A9" s="249" t="s">
        <v>179</v>
      </c>
      <c r="B9" s="182"/>
      <c r="C9" s="155">
        <v>132337007</v>
      </c>
      <c r="D9" s="155"/>
      <c r="E9" s="59">
        <v>134164050</v>
      </c>
      <c r="F9" s="60">
        <v>134024841</v>
      </c>
      <c r="G9" s="60">
        <v>47934000</v>
      </c>
      <c r="H9" s="60">
        <v>2305000</v>
      </c>
      <c r="I9" s="60"/>
      <c r="J9" s="60">
        <v>50239000</v>
      </c>
      <c r="K9" s="60">
        <v>8626000</v>
      </c>
      <c r="L9" s="60">
        <v>905843</v>
      </c>
      <c r="M9" s="60">
        <v>38288000</v>
      </c>
      <c r="N9" s="60">
        <v>47819843</v>
      </c>
      <c r="O9" s="60"/>
      <c r="P9" s="60">
        <v>486000</v>
      </c>
      <c r="Q9" s="60">
        <v>35565000</v>
      </c>
      <c r="R9" s="60">
        <v>36051000</v>
      </c>
      <c r="S9" s="60"/>
      <c r="T9" s="60"/>
      <c r="U9" s="60">
        <v>450000</v>
      </c>
      <c r="V9" s="60">
        <v>450000</v>
      </c>
      <c r="W9" s="60">
        <v>134559843</v>
      </c>
      <c r="X9" s="60">
        <v>134024841</v>
      </c>
      <c r="Y9" s="60">
        <v>535002</v>
      </c>
      <c r="Z9" s="140">
        <v>0.4</v>
      </c>
      <c r="AA9" s="62">
        <v>134024841</v>
      </c>
    </row>
    <row r="10" spans="1:27" ht="12.75">
      <c r="A10" s="249" t="s">
        <v>180</v>
      </c>
      <c r="B10" s="182"/>
      <c r="C10" s="155">
        <v>26623000</v>
      </c>
      <c r="D10" s="155"/>
      <c r="E10" s="59">
        <v>24472950</v>
      </c>
      <c r="F10" s="60">
        <v>62533225</v>
      </c>
      <c r="G10" s="60">
        <v>10000000</v>
      </c>
      <c r="H10" s="60"/>
      <c r="I10" s="60"/>
      <c r="J10" s="60">
        <v>10000000</v>
      </c>
      <c r="K10" s="60"/>
      <c r="L10" s="60"/>
      <c r="M10" s="60">
        <v>12250000</v>
      </c>
      <c r="N10" s="60">
        <v>12250000</v>
      </c>
      <c r="O10" s="60"/>
      <c r="P10" s="60"/>
      <c r="Q10" s="60">
        <v>8011000</v>
      </c>
      <c r="R10" s="60">
        <v>8011000</v>
      </c>
      <c r="S10" s="60"/>
      <c r="T10" s="60"/>
      <c r="U10" s="60"/>
      <c r="V10" s="60"/>
      <c r="W10" s="60">
        <v>30261000</v>
      </c>
      <c r="X10" s="60">
        <v>62533225</v>
      </c>
      <c r="Y10" s="60">
        <v>-32272225</v>
      </c>
      <c r="Z10" s="140">
        <v>-51.61</v>
      </c>
      <c r="AA10" s="62">
        <v>62533225</v>
      </c>
    </row>
    <row r="11" spans="1:27" ht="12.75">
      <c r="A11" s="249" t="s">
        <v>181</v>
      </c>
      <c r="B11" s="182"/>
      <c r="C11" s="155">
        <v>1123224</v>
      </c>
      <c r="D11" s="155"/>
      <c r="E11" s="59">
        <v>746004</v>
      </c>
      <c r="F11" s="60">
        <v>1127343</v>
      </c>
      <c r="G11" s="60">
        <v>52999</v>
      </c>
      <c r="H11" s="60">
        <v>181178</v>
      </c>
      <c r="I11" s="60">
        <v>27378</v>
      </c>
      <c r="J11" s="60">
        <v>261555</v>
      </c>
      <c r="K11" s="60">
        <v>209619</v>
      </c>
      <c r="L11" s="60">
        <v>98159</v>
      </c>
      <c r="M11" s="60">
        <v>65014</v>
      </c>
      <c r="N11" s="60">
        <v>372792</v>
      </c>
      <c r="O11" s="60">
        <v>143325</v>
      </c>
      <c r="P11" s="60">
        <v>153703</v>
      </c>
      <c r="Q11" s="60">
        <v>87088</v>
      </c>
      <c r="R11" s="60">
        <v>384116</v>
      </c>
      <c r="S11" s="60">
        <v>101936</v>
      </c>
      <c r="T11" s="60">
        <v>189166</v>
      </c>
      <c r="U11" s="60">
        <v>122507</v>
      </c>
      <c r="V11" s="60">
        <v>413609</v>
      </c>
      <c r="W11" s="60">
        <v>1432072</v>
      </c>
      <c r="X11" s="60">
        <v>1127343</v>
      </c>
      <c r="Y11" s="60">
        <v>304729</v>
      </c>
      <c r="Z11" s="140">
        <v>27.03</v>
      </c>
      <c r="AA11" s="62">
        <v>1127343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-130295492</v>
      </c>
      <c r="D14" s="155"/>
      <c r="E14" s="59">
        <v>-139375998</v>
      </c>
      <c r="F14" s="60">
        <v>-146337776</v>
      </c>
      <c r="G14" s="60">
        <v>-19925064</v>
      </c>
      <c r="H14" s="60">
        <v>-12429291</v>
      </c>
      <c r="I14" s="60">
        <v>-10446176</v>
      </c>
      <c r="J14" s="60">
        <v>-42800531</v>
      </c>
      <c r="K14" s="60">
        <v>-12260890</v>
      </c>
      <c r="L14" s="60">
        <v>-13513616</v>
      </c>
      <c r="M14" s="60">
        <v>-17582733</v>
      </c>
      <c r="N14" s="60">
        <v>-43357239</v>
      </c>
      <c r="O14" s="60">
        <v>-8220518</v>
      </c>
      <c r="P14" s="60">
        <v>-12236195</v>
      </c>
      <c r="Q14" s="60">
        <v>-14588832</v>
      </c>
      <c r="R14" s="60">
        <v>-35045545</v>
      </c>
      <c r="S14" s="60">
        <v>-15794651</v>
      </c>
      <c r="T14" s="60">
        <v>-16769002</v>
      </c>
      <c r="U14" s="60">
        <v>-12822805</v>
      </c>
      <c r="V14" s="60">
        <v>-45386458</v>
      </c>
      <c r="W14" s="60">
        <v>-166589773</v>
      </c>
      <c r="X14" s="60">
        <v>-146337776</v>
      </c>
      <c r="Y14" s="60">
        <v>-20251997</v>
      </c>
      <c r="Z14" s="140">
        <v>13.84</v>
      </c>
      <c r="AA14" s="62">
        <v>-146337776</v>
      </c>
    </row>
    <row r="15" spans="1:27" ht="12.75">
      <c r="A15" s="249" t="s">
        <v>40</v>
      </c>
      <c r="B15" s="182"/>
      <c r="C15" s="155">
        <v>-1609652</v>
      </c>
      <c r="D15" s="155"/>
      <c r="E15" s="59">
        <v>-530004</v>
      </c>
      <c r="F15" s="60">
        <v>-529757</v>
      </c>
      <c r="G15" s="60">
        <v>-74759</v>
      </c>
      <c r="H15" s="60"/>
      <c r="I15" s="60"/>
      <c r="J15" s="60">
        <v>-74759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-74759</v>
      </c>
      <c r="X15" s="60">
        <v>-529757</v>
      </c>
      <c r="Y15" s="60">
        <v>454998</v>
      </c>
      <c r="Z15" s="140">
        <v>-85.89</v>
      </c>
      <c r="AA15" s="62">
        <v>-529757</v>
      </c>
    </row>
    <row r="16" spans="1:27" ht="12.75">
      <c r="A16" s="249" t="s">
        <v>42</v>
      </c>
      <c r="B16" s="182"/>
      <c r="C16" s="155">
        <v>-1531755</v>
      </c>
      <c r="D16" s="155"/>
      <c r="E16" s="59">
        <v>-609996</v>
      </c>
      <c r="F16" s="60">
        <v>-609961</v>
      </c>
      <c r="G16" s="60">
        <v>-114350</v>
      </c>
      <c r="H16" s="60">
        <v>-97500</v>
      </c>
      <c r="I16" s="60">
        <v>-59000</v>
      </c>
      <c r="J16" s="60">
        <v>-270850</v>
      </c>
      <c r="K16" s="60">
        <v>-31609</v>
      </c>
      <c r="L16" s="60">
        <v>-73500</v>
      </c>
      <c r="M16" s="60">
        <v>-50000</v>
      </c>
      <c r="N16" s="60">
        <v>-155109</v>
      </c>
      <c r="O16" s="60">
        <v>-15500</v>
      </c>
      <c r="P16" s="60">
        <v>-9500</v>
      </c>
      <c r="Q16" s="60">
        <v>-8100</v>
      </c>
      <c r="R16" s="60">
        <v>-33100</v>
      </c>
      <c r="S16" s="60">
        <v>-26000</v>
      </c>
      <c r="T16" s="60">
        <v>-9950</v>
      </c>
      <c r="U16" s="60">
        <v>-29500</v>
      </c>
      <c r="V16" s="60">
        <v>-65450</v>
      </c>
      <c r="W16" s="60">
        <v>-524509</v>
      </c>
      <c r="X16" s="60">
        <v>-609961</v>
      </c>
      <c r="Y16" s="60">
        <v>85452</v>
      </c>
      <c r="Z16" s="140">
        <v>-14.01</v>
      </c>
      <c r="AA16" s="62">
        <v>-609961</v>
      </c>
    </row>
    <row r="17" spans="1:27" ht="12.75">
      <c r="A17" s="250" t="s">
        <v>185</v>
      </c>
      <c r="B17" s="251"/>
      <c r="C17" s="168">
        <f aca="true" t="shared" si="0" ref="C17:Y17">SUM(C6:C16)</f>
        <v>32389655</v>
      </c>
      <c r="D17" s="168">
        <f t="shared" si="0"/>
        <v>0</v>
      </c>
      <c r="E17" s="72">
        <f t="shared" si="0"/>
        <v>31483998</v>
      </c>
      <c r="F17" s="73">
        <f t="shared" si="0"/>
        <v>69159344</v>
      </c>
      <c r="G17" s="73">
        <f t="shared" si="0"/>
        <v>39876388</v>
      </c>
      <c r="H17" s="73">
        <f t="shared" si="0"/>
        <v>-8377374</v>
      </c>
      <c r="I17" s="73">
        <f t="shared" si="0"/>
        <v>-9308119</v>
      </c>
      <c r="J17" s="73">
        <f t="shared" si="0"/>
        <v>22190895</v>
      </c>
      <c r="K17" s="73">
        <f t="shared" si="0"/>
        <v>-2416953</v>
      </c>
      <c r="L17" s="73">
        <f t="shared" si="0"/>
        <v>-10888848</v>
      </c>
      <c r="M17" s="73">
        <f t="shared" si="0"/>
        <v>33904041</v>
      </c>
      <c r="N17" s="73">
        <f t="shared" si="0"/>
        <v>20598240</v>
      </c>
      <c r="O17" s="73">
        <f t="shared" si="0"/>
        <v>-3723618</v>
      </c>
      <c r="P17" s="73">
        <f t="shared" si="0"/>
        <v>-10516696</v>
      </c>
      <c r="Q17" s="73">
        <f t="shared" si="0"/>
        <v>35641249</v>
      </c>
      <c r="R17" s="73">
        <f t="shared" si="0"/>
        <v>21400935</v>
      </c>
      <c r="S17" s="73">
        <f t="shared" si="0"/>
        <v>-14532674</v>
      </c>
      <c r="T17" s="73">
        <f t="shared" si="0"/>
        <v>-16037935</v>
      </c>
      <c r="U17" s="73">
        <f t="shared" si="0"/>
        <v>-6633246</v>
      </c>
      <c r="V17" s="73">
        <f t="shared" si="0"/>
        <v>-37203855</v>
      </c>
      <c r="W17" s="73">
        <f t="shared" si="0"/>
        <v>26986215</v>
      </c>
      <c r="X17" s="73">
        <f t="shared" si="0"/>
        <v>69159344</v>
      </c>
      <c r="Y17" s="73">
        <f t="shared" si="0"/>
        <v>-42173129</v>
      </c>
      <c r="Z17" s="170">
        <f>+IF(X17&lt;&gt;0,+(Y17/X17)*100,0)</f>
        <v>-60.97965446288791</v>
      </c>
      <c r="AA17" s="74">
        <f>SUM(AA6:AA16)</f>
        <v>69159344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12909227</v>
      </c>
      <c r="J21" s="60">
        <v>12909227</v>
      </c>
      <c r="K21" s="159"/>
      <c r="L21" s="159"/>
      <c r="M21" s="60"/>
      <c r="N21" s="159"/>
      <c r="O21" s="159"/>
      <c r="P21" s="159"/>
      <c r="Q21" s="60">
        <v>8812085</v>
      </c>
      <c r="R21" s="159">
        <v>8812085</v>
      </c>
      <c r="S21" s="159">
        <v>1080650</v>
      </c>
      <c r="T21" s="60">
        <v>4527173</v>
      </c>
      <c r="U21" s="159"/>
      <c r="V21" s="159">
        <v>5607823</v>
      </c>
      <c r="W21" s="159">
        <v>27329135</v>
      </c>
      <c r="X21" s="60"/>
      <c r="Y21" s="159">
        <v>27329135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>
        <v>-188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-188</v>
      </c>
      <c r="Y22" s="60">
        <v>188</v>
      </c>
      <c r="Z22" s="140">
        <v>-100</v>
      </c>
      <c r="AA22" s="62">
        <v>-188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644937</v>
      </c>
      <c r="H24" s="60">
        <v>334101</v>
      </c>
      <c r="I24" s="60"/>
      <c r="J24" s="60">
        <v>979038</v>
      </c>
      <c r="K24" s="60">
        <v>1092483</v>
      </c>
      <c r="L24" s="60">
        <v>1363310</v>
      </c>
      <c r="M24" s="60">
        <v>648983</v>
      </c>
      <c r="N24" s="60">
        <v>3104776</v>
      </c>
      <c r="O24" s="60">
        <v>677023</v>
      </c>
      <c r="P24" s="60">
        <v>2022342</v>
      </c>
      <c r="Q24" s="60">
        <v>2905261</v>
      </c>
      <c r="R24" s="60">
        <v>5604626</v>
      </c>
      <c r="S24" s="60">
        <v>1763325</v>
      </c>
      <c r="T24" s="60">
        <v>3854624</v>
      </c>
      <c r="U24" s="60">
        <v>1975553</v>
      </c>
      <c r="V24" s="60">
        <v>7593502</v>
      </c>
      <c r="W24" s="60">
        <v>17281942</v>
      </c>
      <c r="X24" s="60"/>
      <c r="Y24" s="60">
        <v>17281942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-29901532</v>
      </c>
      <c r="D26" s="155"/>
      <c r="E26" s="59">
        <v>-28734000</v>
      </c>
      <c r="F26" s="60">
        <v>-64314449</v>
      </c>
      <c r="G26" s="60">
        <v>-2593220</v>
      </c>
      <c r="H26" s="60">
        <v>-5294866</v>
      </c>
      <c r="I26" s="60">
        <v>-12183206</v>
      </c>
      <c r="J26" s="60">
        <v>-20071292</v>
      </c>
      <c r="K26" s="60">
        <v>-2525545</v>
      </c>
      <c r="L26" s="60">
        <v>-800393</v>
      </c>
      <c r="M26" s="60">
        <v>-8116221</v>
      </c>
      <c r="N26" s="60">
        <v>-11442159</v>
      </c>
      <c r="O26" s="60">
        <v>-284784</v>
      </c>
      <c r="P26" s="60">
        <v>-7526068</v>
      </c>
      <c r="Q26" s="60">
        <v>-9297719</v>
      </c>
      <c r="R26" s="60">
        <v>-17108571</v>
      </c>
      <c r="S26" s="60">
        <v>-6790045</v>
      </c>
      <c r="T26" s="60">
        <v>-7343398</v>
      </c>
      <c r="U26" s="60">
        <v>-2736386</v>
      </c>
      <c r="V26" s="60">
        <v>-16869829</v>
      </c>
      <c r="W26" s="60">
        <v>-65491851</v>
      </c>
      <c r="X26" s="60">
        <v>-64314449</v>
      </c>
      <c r="Y26" s="60">
        <v>-1177402</v>
      </c>
      <c r="Z26" s="140">
        <v>1.83</v>
      </c>
      <c r="AA26" s="62">
        <v>-64314449</v>
      </c>
    </row>
    <row r="27" spans="1:27" ht="12.75">
      <c r="A27" s="250" t="s">
        <v>192</v>
      </c>
      <c r="B27" s="251"/>
      <c r="C27" s="168">
        <f aca="true" t="shared" si="1" ref="C27:Y27">SUM(C21:C26)</f>
        <v>-29901532</v>
      </c>
      <c r="D27" s="168">
        <f>SUM(D21:D26)</f>
        <v>0</v>
      </c>
      <c r="E27" s="72">
        <f t="shared" si="1"/>
        <v>-28734000</v>
      </c>
      <c r="F27" s="73">
        <f t="shared" si="1"/>
        <v>-64314637</v>
      </c>
      <c r="G27" s="73">
        <f t="shared" si="1"/>
        <v>-1948283</v>
      </c>
      <c r="H27" s="73">
        <f t="shared" si="1"/>
        <v>-4960765</v>
      </c>
      <c r="I27" s="73">
        <f t="shared" si="1"/>
        <v>726021</v>
      </c>
      <c r="J27" s="73">
        <f t="shared" si="1"/>
        <v>-6183027</v>
      </c>
      <c r="K27" s="73">
        <f t="shared" si="1"/>
        <v>-1433062</v>
      </c>
      <c r="L27" s="73">
        <f t="shared" si="1"/>
        <v>562917</v>
      </c>
      <c r="M27" s="73">
        <f t="shared" si="1"/>
        <v>-7467238</v>
      </c>
      <c r="N27" s="73">
        <f t="shared" si="1"/>
        <v>-8337383</v>
      </c>
      <c r="O27" s="73">
        <f t="shared" si="1"/>
        <v>392239</v>
      </c>
      <c r="P27" s="73">
        <f t="shared" si="1"/>
        <v>-5503726</v>
      </c>
      <c r="Q27" s="73">
        <f t="shared" si="1"/>
        <v>2419627</v>
      </c>
      <c r="R27" s="73">
        <f t="shared" si="1"/>
        <v>-2691860</v>
      </c>
      <c r="S27" s="73">
        <f t="shared" si="1"/>
        <v>-3946070</v>
      </c>
      <c r="T27" s="73">
        <f t="shared" si="1"/>
        <v>1038399</v>
      </c>
      <c r="U27" s="73">
        <f t="shared" si="1"/>
        <v>-760833</v>
      </c>
      <c r="V27" s="73">
        <f t="shared" si="1"/>
        <v>-3668504</v>
      </c>
      <c r="W27" s="73">
        <f t="shared" si="1"/>
        <v>-20880774</v>
      </c>
      <c r="X27" s="73">
        <f t="shared" si="1"/>
        <v>-64314637</v>
      </c>
      <c r="Y27" s="73">
        <f t="shared" si="1"/>
        <v>43433863</v>
      </c>
      <c r="Z27" s="170">
        <f>+IF(X27&lt;&gt;0,+(Y27/X27)*100,0)</f>
        <v>-67.53340301057752</v>
      </c>
      <c r="AA27" s="74">
        <f>SUM(AA21:AA26)</f>
        <v>-64314637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-3673376</v>
      </c>
      <c r="D35" s="155"/>
      <c r="E35" s="59">
        <v>-692004</v>
      </c>
      <c r="F35" s="60">
        <v>-691852</v>
      </c>
      <c r="G35" s="60">
        <v>-611854</v>
      </c>
      <c r="H35" s="60"/>
      <c r="I35" s="60"/>
      <c r="J35" s="60">
        <v>-611854</v>
      </c>
      <c r="K35" s="60"/>
      <c r="L35" s="60"/>
      <c r="M35" s="60"/>
      <c r="N35" s="60"/>
      <c r="O35" s="60">
        <v>-611854</v>
      </c>
      <c r="P35" s="60"/>
      <c r="Q35" s="60"/>
      <c r="R35" s="60">
        <v>-611854</v>
      </c>
      <c r="S35" s="60"/>
      <c r="T35" s="60"/>
      <c r="U35" s="60"/>
      <c r="V35" s="60"/>
      <c r="W35" s="60">
        <v>-1223708</v>
      </c>
      <c r="X35" s="60">
        <v>-691852</v>
      </c>
      <c r="Y35" s="60">
        <v>-531856</v>
      </c>
      <c r="Z35" s="140">
        <v>76.87</v>
      </c>
      <c r="AA35" s="62">
        <v>-691852</v>
      </c>
    </row>
    <row r="36" spans="1:27" ht="12.75">
      <c r="A36" s="250" t="s">
        <v>198</v>
      </c>
      <c r="B36" s="251"/>
      <c r="C36" s="168">
        <f aca="true" t="shared" si="2" ref="C36:Y36">SUM(C31:C35)</f>
        <v>-3673376</v>
      </c>
      <c r="D36" s="168">
        <f>SUM(D31:D35)</f>
        <v>0</v>
      </c>
      <c r="E36" s="72">
        <f t="shared" si="2"/>
        <v>-692004</v>
      </c>
      <c r="F36" s="73">
        <f t="shared" si="2"/>
        <v>-691852</v>
      </c>
      <c r="G36" s="73">
        <f t="shared" si="2"/>
        <v>-611854</v>
      </c>
      <c r="H36" s="73">
        <f t="shared" si="2"/>
        <v>0</v>
      </c>
      <c r="I36" s="73">
        <f t="shared" si="2"/>
        <v>0</v>
      </c>
      <c r="J36" s="73">
        <f t="shared" si="2"/>
        <v>-611854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-611854</v>
      </c>
      <c r="P36" s="73">
        <f t="shared" si="2"/>
        <v>0</v>
      </c>
      <c r="Q36" s="73">
        <f t="shared" si="2"/>
        <v>0</v>
      </c>
      <c r="R36" s="73">
        <f t="shared" si="2"/>
        <v>-611854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-1223708</v>
      </c>
      <c r="X36" s="73">
        <f t="shared" si="2"/>
        <v>-691852</v>
      </c>
      <c r="Y36" s="73">
        <f t="shared" si="2"/>
        <v>-531856</v>
      </c>
      <c r="Z36" s="170">
        <f>+IF(X36&lt;&gt;0,+(Y36/X36)*100,0)</f>
        <v>76.87424478067564</v>
      </c>
      <c r="AA36" s="74">
        <f>SUM(AA31:AA35)</f>
        <v>-691852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-1185253</v>
      </c>
      <c r="D38" s="153">
        <f>+D17+D27+D36</f>
        <v>0</v>
      </c>
      <c r="E38" s="99">
        <f t="shared" si="3"/>
        <v>2057994</v>
      </c>
      <c r="F38" s="100">
        <f t="shared" si="3"/>
        <v>4152855</v>
      </c>
      <c r="G38" s="100">
        <f t="shared" si="3"/>
        <v>37316251</v>
      </c>
      <c r="H38" s="100">
        <f t="shared" si="3"/>
        <v>-13338139</v>
      </c>
      <c r="I38" s="100">
        <f t="shared" si="3"/>
        <v>-8582098</v>
      </c>
      <c r="J38" s="100">
        <f t="shared" si="3"/>
        <v>15396014</v>
      </c>
      <c r="K38" s="100">
        <f t="shared" si="3"/>
        <v>-3850015</v>
      </c>
      <c r="L38" s="100">
        <f t="shared" si="3"/>
        <v>-10325931</v>
      </c>
      <c r="M38" s="100">
        <f t="shared" si="3"/>
        <v>26436803</v>
      </c>
      <c r="N38" s="100">
        <f t="shared" si="3"/>
        <v>12260857</v>
      </c>
      <c r="O38" s="100">
        <f t="shared" si="3"/>
        <v>-3943233</v>
      </c>
      <c r="P38" s="100">
        <f t="shared" si="3"/>
        <v>-16020422</v>
      </c>
      <c r="Q38" s="100">
        <f t="shared" si="3"/>
        <v>38060876</v>
      </c>
      <c r="R38" s="100">
        <f t="shared" si="3"/>
        <v>18097221</v>
      </c>
      <c r="S38" s="100">
        <f t="shared" si="3"/>
        <v>-18478744</v>
      </c>
      <c r="T38" s="100">
        <f t="shared" si="3"/>
        <v>-14999536</v>
      </c>
      <c r="U38" s="100">
        <f t="shared" si="3"/>
        <v>-7394079</v>
      </c>
      <c r="V38" s="100">
        <f t="shared" si="3"/>
        <v>-40872359</v>
      </c>
      <c r="W38" s="100">
        <f t="shared" si="3"/>
        <v>4881733</v>
      </c>
      <c r="X38" s="100">
        <f t="shared" si="3"/>
        <v>4152855</v>
      </c>
      <c r="Y38" s="100">
        <f t="shared" si="3"/>
        <v>728878</v>
      </c>
      <c r="Z38" s="137">
        <f>+IF(X38&lt;&gt;0,+(Y38/X38)*100,0)</f>
        <v>17.551250886438368</v>
      </c>
      <c r="AA38" s="102">
        <f>+AA17+AA27+AA36</f>
        <v>4152855</v>
      </c>
    </row>
    <row r="39" spans="1:27" ht="12.75">
      <c r="A39" s="249" t="s">
        <v>200</v>
      </c>
      <c r="B39" s="182"/>
      <c r="C39" s="153">
        <v>1613719</v>
      </c>
      <c r="D39" s="153"/>
      <c r="E39" s="99">
        <v>1879000</v>
      </c>
      <c r="F39" s="100">
        <v>428466</v>
      </c>
      <c r="G39" s="100">
        <v>233142</v>
      </c>
      <c r="H39" s="100">
        <v>37549393</v>
      </c>
      <c r="I39" s="100">
        <v>24211254</v>
      </c>
      <c r="J39" s="100">
        <v>233142</v>
      </c>
      <c r="K39" s="100">
        <v>15629156</v>
      </c>
      <c r="L39" s="100">
        <v>11779141</v>
      </c>
      <c r="M39" s="100">
        <v>1453210</v>
      </c>
      <c r="N39" s="100">
        <v>15629156</v>
      </c>
      <c r="O39" s="100">
        <v>27890013</v>
      </c>
      <c r="P39" s="100">
        <v>23946780</v>
      </c>
      <c r="Q39" s="100">
        <v>7926358</v>
      </c>
      <c r="R39" s="100">
        <v>27890013</v>
      </c>
      <c r="S39" s="100">
        <v>45987234</v>
      </c>
      <c r="T39" s="100">
        <v>27508490</v>
      </c>
      <c r="U39" s="100">
        <v>12508954</v>
      </c>
      <c r="V39" s="100">
        <v>45987234</v>
      </c>
      <c r="W39" s="100">
        <v>233142</v>
      </c>
      <c r="X39" s="100">
        <v>428466</v>
      </c>
      <c r="Y39" s="100">
        <v>-195324</v>
      </c>
      <c r="Z39" s="137">
        <v>-45.59</v>
      </c>
      <c r="AA39" s="102">
        <v>428466</v>
      </c>
    </row>
    <row r="40" spans="1:27" ht="12.75">
      <c r="A40" s="269" t="s">
        <v>201</v>
      </c>
      <c r="B40" s="256"/>
      <c r="C40" s="257">
        <v>428466</v>
      </c>
      <c r="D40" s="257"/>
      <c r="E40" s="258">
        <v>3936994</v>
      </c>
      <c r="F40" s="259">
        <v>4581321</v>
      </c>
      <c r="G40" s="259">
        <v>37549393</v>
      </c>
      <c r="H40" s="259">
        <v>24211254</v>
      </c>
      <c r="I40" s="259">
        <v>15629156</v>
      </c>
      <c r="J40" s="259">
        <v>15629156</v>
      </c>
      <c r="K40" s="259">
        <v>11779141</v>
      </c>
      <c r="L40" s="259">
        <v>1453210</v>
      </c>
      <c r="M40" s="259">
        <v>27890013</v>
      </c>
      <c r="N40" s="259">
        <v>27890013</v>
      </c>
      <c r="O40" s="259">
        <v>23946780</v>
      </c>
      <c r="P40" s="259">
        <v>7926358</v>
      </c>
      <c r="Q40" s="259">
        <v>45987234</v>
      </c>
      <c r="R40" s="259">
        <v>23946780</v>
      </c>
      <c r="S40" s="259">
        <v>27508490</v>
      </c>
      <c r="T40" s="259">
        <v>12508954</v>
      </c>
      <c r="U40" s="259">
        <v>5114875</v>
      </c>
      <c r="V40" s="259">
        <v>5114875</v>
      </c>
      <c r="W40" s="259">
        <v>5114875</v>
      </c>
      <c r="X40" s="259">
        <v>4581321</v>
      </c>
      <c r="Y40" s="259">
        <v>533554</v>
      </c>
      <c r="Z40" s="260">
        <v>11.65</v>
      </c>
      <c r="AA40" s="261">
        <v>4581321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31677680</v>
      </c>
      <c r="D5" s="200">
        <f t="shared" si="0"/>
        <v>0</v>
      </c>
      <c r="E5" s="106">
        <f t="shared" si="0"/>
        <v>28733951</v>
      </c>
      <c r="F5" s="106">
        <f t="shared" si="0"/>
        <v>64314534</v>
      </c>
      <c r="G5" s="106">
        <f t="shared" si="0"/>
        <v>326678</v>
      </c>
      <c r="H5" s="106">
        <f t="shared" si="0"/>
        <v>258579</v>
      </c>
      <c r="I5" s="106">
        <f t="shared" si="0"/>
        <v>3775336</v>
      </c>
      <c r="J5" s="106">
        <f t="shared" si="0"/>
        <v>4360593</v>
      </c>
      <c r="K5" s="106">
        <f t="shared" si="0"/>
        <v>1792249</v>
      </c>
      <c r="L5" s="106">
        <f t="shared" si="0"/>
        <v>1606064</v>
      </c>
      <c r="M5" s="106">
        <f t="shared" si="0"/>
        <v>2433546</v>
      </c>
      <c r="N5" s="106">
        <f t="shared" si="0"/>
        <v>5831859</v>
      </c>
      <c r="O5" s="106">
        <f t="shared" si="0"/>
        <v>1814677</v>
      </c>
      <c r="P5" s="106">
        <f t="shared" si="0"/>
        <v>7462560</v>
      </c>
      <c r="Q5" s="106">
        <f t="shared" si="0"/>
        <v>7670683</v>
      </c>
      <c r="R5" s="106">
        <f t="shared" si="0"/>
        <v>16947920</v>
      </c>
      <c r="S5" s="106">
        <f t="shared" si="0"/>
        <v>22984160</v>
      </c>
      <c r="T5" s="106">
        <f t="shared" si="0"/>
        <v>6120291</v>
      </c>
      <c r="U5" s="106">
        <f t="shared" si="0"/>
        <v>8793289</v>
      </c>
      <c r="V5" s="106">
        <f t="shared" si="0"/>
        <v>37897740</v>
      </c>
      <c r="W5" s="106">
        <f t="shared" si="0"/>
        <v>65038112</v>
      </c>
      <c r="X5" s="106">
        <f t="shared" si="0"/>
        <v>64314534</v>
      </c>
      <c r="Y5" s="106">
        <f t="shared" si="0"/>
        <v>723578</v>
      </c>
      <c r="Z5" s="201">
        <f>+IF(X5&lt;&gt;0,+(Y5/X5)*100,0)</f>
        <v>1.125061405249395</v>
      </c>
      <c r="AA5" s="199">
        <f>SUM(AA11:AA18)</f>
        <v>64314534</v>
      </c>
    </row>
    <row r="6" spans="1:27" ht="12.75">
      <c r="A6" s="291" t="s">
        <v>206</v>
      </c>
      <c r="B6" s="142"/>
      <c r="C6" s="62"/>
      <c r="D6" s="156"/>
      <c r="E6" s="60">
        <v>16929035</v>
      </c>
      <c r="F6" s="60">
        <v>16929035</v>
      </c>
      <c r="G6" s="60"/>
      <c r="H6" s="60"/>
      <c r="I6" s="60">
        <v>2614494</v>
      </c>
      <c r="J6" s="60">
        <v>2614494</v>
      </c>
      <c r="K6" s="60">
        <v>1053741</v>
      </c>
      <c r="L6" s="60">
        <v>1032301</v>
      </c>
      <c r="M6" s="60">
        <v>2213923</v>
      </c>
      <c r="N6" s="60">
        <v>4299965</v>
      </c>
      <c r="O6" s="60">
        <v>766469</v>
      </c>
      <c r="P6" s="60">
        <v>3734861</v>
      </c>
      <c r="Q6" s="60"/>
      <c r="R6" s="60">
        <v>4501330</v>
      </c>
      <c r="S6" s="60">
        <v>2002879</v>
      </c>
      <c r="T6" s="60">
        <v>798128</v>
      </c>
      <c r="U6" s="60">
        <v>2832670</v>
      </c>
      <c r="V6" s="60">
        <v>5633677</v>
      </c>
      <c r="W6" s="60">
        <v>17049466</v>
      </c>
      <c r="X6" s="60">
        <v>16929035</v>
      </c>
      <c r="Y6" s="60">
        <v>120431</v>
      </c>
      <c r="Z6" s="140">
        <v>0.71</v>
      </c>
      <c r="AA6" s="155">
        <v>16929035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1043521</v>
      </c>
      <c r="V10" s="60">
        <v>1043521</v>
      </c>
      <c r="W10" s="60">
        <v>1043521</v>
      </c>
      <c r="X10" s="60"/>
      <c r="Y10" s="60">
        <v>1043521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16929035</v>
      </c>
      <c r="F11" s="295">
        <f t="shared" si="1"/>
        <v>16929035</v>
      </c>
      <c r="G11" s="295">
        <f t="shared" si="1"/>
        <v>0</v>
      </c>
      <c r="H11" s="295">
        <f t="shared" si="1"/>
        <v>0</v>
      </c>
      <c r="I11" s="295">
        <f t="shared" si="1"/>
        <v>2614494</v>
      </c>
      <c r="J11" s="295">
        <f t="shared" si="1"/>
        <v>2614494</v>
      </c>
      <c r="K11" s="295">
        <f t="shared" si="1"/>
        <v>1053741</v>
      </c>
      <c r="L11" s="295">
        <f t="shared" si="1"/>
        <v>1032301</v>
      </c>
      <c r="M11" s="295">
        <f t="shared" si="1"/>
        <v>2213923</v>
      </c>
      <c r="N11" s="295">
        <f t="shared" si="1"/>
        <v>4299965</v>
      </c>
      <c r="O11" s="295">
        <f t="shared" si="1"/>
        <v>766469</v>
      </c>
      <c r="P11" s="295">
        <f t="shared" si="1"/>
        <v>3734861</v>
      </c>
      <c r="Q11" s="295">
        <f t="shared" si="1"/>
        <v>0</v>
      </c>
      <c r="R11" s="295">
        <f t="shared" si="1"/>
        <v>4501330</v>
      </c>
      <c r="S11" s="295">
        <f t="shared" si="1"/>
        <v>2002879</v>
      </c>
      <c r="T11" s="295">
        <f t="shared" si="1"/>
        <v>798128</v>
      </c>
      <c r="U11" s="295">
        <f t="shared" si="1"/>
        <v>3876191</v>
      </c>
      <c r="V11" s="295">
        <f t="shared" si="1"/>
        <v>6677198</v>
      </c>
      <c r="W11" s="295">
        <f t="shared" si="1"/>
        <v>18092987</v>
      </c>
      <c r="X11" s="295">
        <f t="shared" si="1"/>
        <v>16929035</v>
      </c>
      <c r="Y11" s="295">
        <f t="shared" si="1"/>
        <v>1163952</v>
      </c>
      <c r="Z11" s="296">
        <f>+IF(X11&lt;&gt;0,+(Y11/X11)*100,0)</f>
        <v>6.875477544939804</v>
      </c>
      <c r="AA11" s="297">
        <f>SUM(AA6:AA10)</f>
        <v>16929035</v>
      </c>
    </row>
    <row r="12" spans="1:27" ht="12.75">
      <c r="A12" s="298" t="s">
        <v>212</v>
      </c>
      <c r="B12" s="136"/>
      <c r="C12" s="62">
        <v>27812129</v>
      </c>
      <c r="D12" s="156"/>
      <c r="E12" s="60">
        <v>7643916</v>
      </c>
      <c r="F12" s="60">
        <v>45603916</v>
      </c>
      <c r="G12" s="60">
        <v>326678</v>
      </c>
      <c r="H12" s="60">
        <v>258579</v>
      </c>
      <c r="I12" s="60">
        <v>1107892</v>
      </c>
      <c r="J12" s="60">
        <v>1693149</v>
      </c>
      <c r="K12" s="60">
        <v>712533</v>
      </c>
      <c r="L12" s="60">
        <v>467422</v>
      </c>
      <c r="M12" s="60">
        <v>171680</v>
      </c>
      <c r="N12" s="60">
        <v>1351635</v>
      </c>
      <c r="O12" s="60">
        <v>1035564</v>
      </c>
      <c r="P12" s="60">
        <v>3679813</v>
      </c>
      <c r="Q12" s="60">
        <v>7662683</v>
      </c>
      <c r="R12" s="60">
        <v>12378060</v>
      </c>
      <c r="S12" s="60">
        <v>17237806</v>
      </c>
      <c r="T12" s="60">
        <v>4065523</v>
      </c>
      <c r="U12" s="60">
        <v>2789107</v>
      </c>
      <c r="V12" s="60">
        <v>24092436</v>
      </c>
      <c r="W12" s="60">
        <v>39515280</v>
      </c>
      <c r="X12" s="60">
        <v>45603916</v>
      </c>
      <c r="Y12" s="60">
        <v>-6088636</v>
      </c>
      <c r="Z12" s="140">
        <v>-13.35</v>
      </c>
      <c r="AA12" s="155">
        <v>45603916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3753097</v>
      </c>
      <c r="D15" s="156"/>
      <c r="E15" s="60">
        <v>3411000</v>
      </c>
      <c r="F15" s="60">
        <v>1581583</v>
      </c>
      <c r="G15" s="60"/>
      <c r="H15" s="60"/>
      <c r="I15" s="60">
        <v>52950</v>
      </c>
      <c r="J15" s="60">
        <v>52950</v>
      </c>
      <c r="K15" s="60">
        <v>25975</v>
      </c>
      <c r="L15" s="60">
        <v>106341</v>
      </c>
      <c r="M15" s="60">
        <v>47943</v>
      </c>
      <c r="N15" s="60">
        <v>180259</v>
      </c>
      <c r="O15" s="60">
        <v>12644</v>
      </c>
      <c r="P15" s="60">
        <v>21817</v>
      </c>
      <c r="Q15" s="60">
        <v>8000</v>
      </c>
      <c r="R15" s="60">
        <v>42461</v>
      </c>
      <c r="S15" s="60">
        <v>1264470</v>
      </c>
      <c r="T15" s="60">
        <v>32249</v>
      </c>
      <c r="U15" s="60">
        <v>1155398</v>
      </c>
      <c r="V15" s="60">
        <v>2452117</v>
      </c>
      <c r="W15" s="60">
        <v>2727787</v>
      </c>
      <c r="X15" s="60">
        <v>1581583</v>
      </c>
      <c r="Y15" s="60">
        <v>1146204</v>
      </c>
      <c r="Z15" s="140">
        <v>72.47</v>
      </c>
      <c r="AA15" s="155">
        <v>1581583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112454</v>
      </c>
      <c r="D18" s="276"/>
      <c r="E18" s="82">
        <v>750000</v>
      </c>
      <c r="F18" s="82">
        <v>200000</v>
      </c>
      <c r="G18" s="82"/>
      <c r="H18" s="82"/>
      <c r="I18" s="82"/>
      <c r="J18" s="82"/>
      <c r="K18" s="82"/>
      <c r="L18" s="82"/>
      <c r="M18" s="82"/>
      <c r="N18" s="82"/>
      <c r="O18" s="82"/>
      <c r="P18" s="82">
        <v>26069</v>
      </c>
      <c r="Q18" s="82"/>
      <c r="R18" s="82">
        <v>26069</v>
      </c>
      <c r="S18" s="82">
        <v>2479005</v>
      </c>
      <c r="T18" s="82">
        <v>1224391</v>
      </c>
      <c r="U18" s="82">
        <v>972593</v>
      </c>
      <c r="V18" s="82">
        <v>4675989</v>
      </c>
      <c r="W18" s="82">
        <v>4702058</v>
      </c>
      <c r="X18" s="82">
        <v>200000</v>
      </c>
      <c r="Y18" s="82">
        <v>4502058</v>
      </c>
      <c r="Z18" s="270">
        <v>2251.03</v>
      </c>
      <c r="AA18" s="278">
        <v>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16929035</v>
      </c>
      <c r="F36" s="60">
        <f t="shared" si="4"/>
        <v>16929035</v>
      </c>
      <c r="G36" s="60">
        <f t="shared" si="4"/>
        <v>0</v>
      </c>
      <c r="H36" s="60">
        <f t="shared" si="4"/>
        <v>0</v>
      </c>
      <c r="I36" s="60">
        <f t="shared" si="4"/>
        <v>2614494</v>
      </c>
      <c r="J36" s="60">
        <f t="shared" si="4"/>
        <v>2614494</v>
      </c>
      <c r="K36" s="60">
        <f t="shared" si="4"/>
        <v>1053741</v>
      </c>
      <c r="L36" s="60">
        <f t="shared" si="4"/>
        <v>1032301</v>
      </c>
      <c r="M36" s="60">
        <f t="shared" si="4"/>
        <v>2213923</v>
      </c>
      <c r="N36" s="60">
        <f t="shared" si="4"/>
        <v>4299965</v>
      </c>
      <c r="O36" s="60">
        <f t="shared" si="4"/>
        <v>766469</v>
      </c>
      <c r="P36" s="60">
        <f t="shared" si="4"/>
        <v>3734861</v>
      </c>
      <c r="Q36" s="60">
        <f t="shared" si="4"/>
        <v>0</v>
      </c>
      <c r="R36" s="60">
        <f t="shared" si="4"/>
        <v>4501330</v>
      </c>
      <c r="S36" s="60">
        <f t="shared" si="4"/>
        <v>2002879</v>
      </c>
      <c r="T36" s="60">
        <f t="shared" si="4"/>
        <v>798128</v>
      </c>
      <c r="U36" s="60">
        <f t="shared" si="4"/>
        <v>2832670</v>
      </c>
      <c r="V36" s="60">
        <f t="shared" si="4"/>
        <v>5633677</v>
      </c>
      <c r="W36" s="60">
        <f t="shared" si="4"/>
        <v>17049466</v>
      </c>
      <c r="X36" s="60">
        <f t="shared" si="4"/>
        <v>16929035</v>
      </c>
      <c r="Y36" s="60">
        <f t="shared" si="4"/>
        <v>120431</v>
      </c>
      <c r="Z36" s="140">
        <f aca="true" t="shared" si="5" ref="Z36:Z49">+IF(X36&lt;&gt;0,+(Y36/X36)*100,0)</f>
        <v>0.7113872704498514</v>
      </c>
      <c r="AA36" s="155">
        <f>AA6+AA21</f>
        <v>16929035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1043521</v>
      </c>
      <c r="V40" s="60">
        <f t="shared" si="4"/>
        <v>1043521</v>
      </c>
      <c r="W40" s="60">
        <f t="shared" si="4"/>
        <v>1043521</v>
      </c>
      <c r="X40" s="60">
        <f t="shared" si="4"/>
        <v>0</v>
      </c>
      <c r="Y40" s="60">
        <f t="shared" si="4"/>
        <v>1043521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16929035</v>
      </c>
      <c r="F41" s="295">
        <f t="shared" si="6"/>
        <v>16929035</v>
      </c>
      <c r="G41" s="295">
        <f t="shared" si="6"/>
        <v>0</v>
      </c>
      <c r="H41" s="295">
        <f t="shared" si="6"/>
        <v>0</v>
      </c>
      <c r="I41" s="295">
        <f t="shared" si="6"/>
        <v>2614494</v>
      </c>
      <c r="J41" s="295">
        <f t="shared" si="6"/>
        <v>2614494</v>
      </c>
      <c r="K41" s="295">
        <f t="shared" si="6"/>
        <v>1053741</v>
      </c>
      <c r="L41" s="295">
        <f t="shared" si="6"/>
        <v>1032301</v>
      </c>
      <c r="M41" s="295">
        <f t="shared" si="6"/>
        <v>2213923</v>
      </c>
      <c r="N41" s="295">
        <f t="shared" si="6"/>
        <v>4299965</v>
      </c>
      <c r="O41" s="295">
        <f t="shared" si="6"/>
        <v>766469</v>
      </c>
      <c r="P41" s="295">
        <f t="shared" si="6"/>
        <v>3734861</v>
      </c>
      <c r="Q41" s="295">
        <f t="shared" si="6"/>
        <v>0</v>
      </c>
      <c r="R41" s="295">
        <f t="shared" si="6"/>
        <v>4501330</v>
      </c>
      <c r="S41" s="295">
        <f t="shared" si="6"/>
        <v>2002879</v>
      </c>
      <c r="T41" s="295">
        <f t="shared" si="6"/>
        <v>798128</v>
      </c>
      <c r="U41" s="295">
        <f t="shared" si="6"/>
        <v>3876191</v>
      </c>
      <c r="V41" s="295">
        <f t="shared" si="6"/>
        <v>6677198</v>
      </c>
      <c r="W41" s="295">
        <f t="shared" si="6"/>
        <v>18092987</v>
      </c>
      <c r="X41" s="295">
        <f t="shared" si="6"/>
        <v>16929035</v>
      </c>
      <c r="Y41" s="295">
        <f t="shared" si="6"/>
        <v>1163952</v>
      </c>
      <c r="Z41" s="296">
        <f t="shared" si="5"/>
        <v>6.875477544939804</v>
      </c>
      <c r="AA41" s="297">
        <f>SUM(AA36:AA40)</f>
        <v>16929035</v>
      </c>
    </row>
    <row r="42" spans="1:27" ht="12.75">
      <c r="A42" s="298" t="s">
        <v>212</v>
      </c>
      <c r="B42" s="136"/>
      <c r="C42" s="95">
        <f aca="true" t="shared" si="7" ref="C42:Y48">C12+C27</f>
        <v>27812129</v>
      </c>
      <c r="D42" s="129">
        <f t="shared" si="7"/>
        <v>0</v>
      </c>
      <c r="E42" s="54">
        <f t="shared" si="7"/>
        <v>7643916</v>
      </c>
      <c r="F42" s="54">
        <f t="shared" si="7"/>
        <v>45603916</v>
      </c>
      <c r="G42" s="54">
        <f t="shared" si="7"/>
        <v>326678</v>
      </c>
      <c r="H42" s="54">
        <f t="shared" si="7"/>
        <v>258579</v>
      </c>
      <c r="I42" s="54">
        <f t="shared" si="7"/>
        <v>1107892</v>
      </c>
      <c r="J42" s="54">
        <f t="shared" si="7"/>
        <v>1693149</v>
      </c>
      <c r="K42" s="54">
        <f t="shared" si="7"/>
        <v>712533</v>
      </c>
      <c r="L42" s="54">
        <f t="shared" si="7"/>
        <v>467422</v>
      </c>
      <c r="M42" s="54">
        <f t="shared" si="7"/>
        <v>171680</v>
      </c>
      <c r="N42" s="54">
        <f t="shared" si="7"/>
        <v>1351635</v>
      </c>
      <c r="O42" s="54">
        <f t="shared" si="7"/>
        <v>1035564</v>
      </c>
      <c r="P42" s="54">
        <f t="shared" si="7"/>
        <v>3679813</v>
      </c>
      <c r="Q42" s="54">
        <f t="shared" si="7"/>
        <v>7662683</v>
      </c>
      <c r="R42" s="54">
        <f t="shared" si="7"/>
        <v>12378060</v>
      </c>
      <c r="S42" s="54">
        <f t="shared" si="7"/>
        <v>17237806</v>
      </c>
      <c r="T42" s="54">
        <f t="shared" si="7"/>
        <v>4065523</v>
      </c>
      <c r="U42" s="54">
        <f t="shared" si="7"/>
        <v>2789107</v>
      </c>
      <c r="V42" s="54">
        <f t="shared" si="7"/>
        <v>24092436</v>
      </c>
      <c r="W42" s="54">
        <f t="shared" si="7"/>
        <v>39515280</v>
      </c>
      <c r="X42" s="54">
        <f t="shared" si="7"/>
        <v>45603916</v>
      </c>
      <c r="Y42" s="54">
        <f t="shared" si="7"/>
        <v>-6088636</v>
      </c>
      <c r="Z42" s="184">
        <f t="shared" si="5"/>
        <v>-13.351125372654401</v>
      </c>
      <c r="AA42" s="130">
        <f aca="true" t="shared" si="8" ref="AA42:AA48">AA12+AA27</f>
        <v>45603916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3753097</v>
      </c>
      <c r="D45" s="129">
        <f t="shared" si="7"/>
        <v>0</v>
      </c>
      <c r="E45" s="54">
        <f t="shared" si="7"/>
        <v>3411000</v>
      </c>
      <c r="F45" s="54">
        <f t="shared" si="7"/>
        <v>1581583</v>
      </c>
      <c r="G45" s="54">
        <f t="shared" si="7"/>
        <v>0</v>
      </c>
      <c r="H45" s="54">
        <f t="shared" si="7"/>
        <v>0</v>
      </c>
      <c r="I45" s="54">
        <f t="shared" si="7"/>
        <v>52950</v>
      </c>
      <c r="J45" s="54">
        <f t="shared" si="7"/>
        <v>52950</v>
      </c>
      <c r="K45" s="54">
        <f t="shared" si="7"/>
        <v>25975</v>
      </c>
      <c r="L45" s="54">
        <f t="shared" si="7"/>
        <v>106341</v>
      </c>
      <c r="M45" s="54">
        <f t="shared" si="7"/>
        <v>47943</v>
      </c>
      <c r="N45" s="54">
        <f t="shared" si="7"/>
        <v>180259</v>
      </c>
      <c r="O45" s="54">
        <f t="shared" si="7"/>
        <v>12644</v>
      </c>
      <c r="P45" s="54">
        <f t="shared" si="7"/>
        <v>21817</v>
      </c>
      <c r="Q45" s="54">
        <f t="shared" si="7"/>
        <v>8000</v>
      </c>
      <c r="R45" s="54">
        <f t="shared" si="7"/>
        <v>42461</v>
      </c>
      <c r="S45" s="54">
        <f t="shared" si="7"/>
        <v>1264470</v>
      </c>
      <c r="T45" s="54">
        <f t="shared" si="7"/>
        <v>32249</v>
      </c>
      <c r="U45" s="54">
        <f t="shared" si="7"/>
        <v>1155398</v>
      </c>
      <c r="V45" s="54">
        <f t="shared" si="7"/>
        <v>2452117</v>
      </c>
      <c r="W45" s="54">
        <f t="shared" si="7"/>
        <v>2727787</v>
      </c>
      <c r="X45" s="54">
        <f t="shared" si="7"/>
        <v>1581583</v>
      </c>
      <c r="Y45" s="54">
        <f t="shared" si="7"/>
        <v>1146204</v>
      </c>
      <c r="Z45" s="184">
        <f t="shared" si="5"/>
        <v>72.47194740965223</v>
      </c>
      <c r="AA45" s="130">
        <f t="shared" si="8"/>
        <v>1581583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112454</v>
      </c>
      <c r="D48" s="129">
        <f t="shared" si="7"/>
        <v>0</v>
      </c>
      <c r="E48" s="54">
        <f t="shared" si="7"/>
        <v>750000</v>
      </c>
      <c r="F48" s="54">
        <f t="shared" si="7"/>
        <v>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26069</v>
      </c>
      <c r="Q48" s="54">
        <f t="shared" si="7"/>
        <v>0</v>
      </c>
      <c r="R48" s="54">
        <f t="shared" si="7"/>
        <v>26069</v>
      </c>
      <c r="S48" s="54">
        <f t="shared" si="7"/>
        <v>2479005</v>
      </c>
      <c r="T48" s="54">
        <f t="shared" si="7"/>
        <v>1224391</v>
      </c>
      <c r="U48" s="54">
        <f t="shared" si="7"/>
        <v>972593</v>
      </c>
      <c r="V48" s="54">
        <f t="shared" si="7"/>
        <v>4675989</v>
      </c>
      <c r="W48" s="54">
        <f t="shared" si="7"/>
        <v>4702058</v>
      </c>
      <c r="X48" s="54">
        <f t="shared" si="7"/>
        <v>200000</v>
      </c>
      <c r="Y48" s="54">
        <f t="shared" si="7"/>
        <v>4502058</v>
      </c>
      <c r="Z48" s="184">
        <f t="shared" si="5"/>
        <v>2251.029</v>
      </c>
      <c r="AA48" s="130">
        <f t="shared" si="8"/>
        <v>200000</v>
      </c>
    </row>
    <row r="49" spans="1:27" ht="12.75">
      <c r="A49" s="308" t="s">
        <v>221</v>
      </c>
      <c r="B49" s="149"/>
      <c r="C49" s="239">
        <f aca="true" t="shared" si="9" ref="C49:Y49">SUM(C41:C48)</f>
        <v>31677680</v>
      </c>
      <c r="D49" s="218">
        <f t="shared" si="9"/>
        <v>0</v>
      </c>
      <c r="E49" s="220">
        <f t="shared" si="9"/>
        <v>28733951</v>
      </c>
      <c r="F49" s="220">
        <f t="shared" si="9"/>
        <v>64314534</v>
      </c>
      <c r="G49" s="220">
        <f t="shared" si="9"/>
        <v>326678</v>
      </c>
      <c r="H49" s="220">
        <f t="shared" si="9"/>
        <v>258579</v>
      </c>
      <c r="I49" s="220">
        <f t="shared" si="9"/>
        <v>3775336</v>
      </c>
      <c r="J49" s="220">
        <f t="shared" si="9"/>
        <v>4360593</v>
      </c>
      <c r="K49" s="220">
        <f t="shared" si="9"/>
        <v>1792249</v>
      </c>
      <c r="L49" s="220">
        <f t="shared" si="9"/>
        <v>1606064</v>
      </c>
      <c r="M49" s="220">
        <f t="shared" si="9"/>
        <v>2433546</v>
      </c>
      <c r="N49" s="220">
        <f t="shared" si="9"/>
        <v>5831859</v>
      </c>
      <c r="O49" s="220">
        <f t="shared" si="9"/>
        <v>1814677</v>
      </c>
      <c r="P49" s="220">
        <f t="shared" si="9"/>
        <v>7462560</v>
      </c>
      <c r="Q49" s="220">
        <f t="shared" si="9"/>
        <v>7670683</v>
      </c>
      <c r="R49" s="220">
        <f t="shared" si="9"/>
        <v>16947920</v>
      </c>
      <c r="S49" s="220">
        <f t="shared" si="9"/>
        <v>22984160</v>
      </c>
      <c r="T49" s="220">
        <f t="shared" si="9"/>
        <v>6120291</v>
      </c>
      <c r="U49" s="220">
        <f t="shared" si="9"/>
        <v>8793289</v>
      </c>
      <c r="V49" s="220">
        <f t="shared" si="9"/>
        <v>37897740</v>
      </c>
      <c r="W49" s="220">
        <f t="shared" si="9"/>
        <v>65038112</v>
      </c>
      <c r="X49" s="220">
        <f t="shared" si="9"/>
        <v>64314534</v>
      </c>
      <c r="Y49" s="220">
        <f t="shared" si="9"/>
        <v>723578</v>
      </c>
      <c r="Z49" s="221">
        <f t="shared" si="5"/>
        <v>1.125061405249395</v>
      </c>
      <c r="AA49" s="222">
        <f>SUM(AA41:AA48)</f>
        <v>64314534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6900000</v>
      </c>
      <c r="F51" s="54">
        <f t="shared" si="10"/>
        <v>6941350</v>
      </c>
      <c r="G51" s="54">
        <f t="shared" si="10"/>
        <v>649328</v>
      </c>
      <c r="H51" s="54">
        <f t="shared" si="10"/>
        <v>56984</v>
      </c>
      <c r="I51" s="54">
        <f t="shared" si="10"/>
        <v>134668</v>
      </c>
      <c r="J51" s="54">
        <f t="shared" si="10"/>
        <v>840980</v>
      </c>
      <c r="K51" s="54">
        <f t="shared" si="10"/>
        <v>62108</v>
      </c>
      <c r="L51" s="54">
        <f t="shared" si="10"/>
        <v>336418</v>
      </c>
      <c r="M51" s="54">
        <f t="shared" si="10"/>
        <v>194632</v>
      </c>
      <c r="N51" s="54">
        <f t="shared" si="10"/>
        <v>593158</v>
      </c>
      <c r="O51" s="54">
        <f t="shared" si="10"/>
        <v>366139</v>
      </c>
      <c r="P51" s="54">
        <f t="shared" si="10"/>
        <v>0</v>
      </c>
      <c r="Q51" s="54">
        <f t="shared" si="10"/>
        <v>293932</v>
      </c>
      <c r="R51" s="54">
        <f t="shared" si="10"/>
        <v>660071</v>
      </c>
      <c r="S51" s="54">
        <f t="shared" si="10"/>
        <v>290508</v>
      </c>
      <c r="T51" s="54">
        <f t="shared" si="10"/>
        <v>473082</v>
      </c>
      <c r="U51" s="54">
        <f t="shared" si="10"/>
        <v>666284</v>
      </c>
      <c r="V51" s="54">
        <f t="shared" si="10"/>
        <v>1429874</v>
      </c>
      <c r="W51" s="54">
        <f t="shared" si="10"/>
        <v>3524083</v>
      </c>
      <c r="X51" s="54">
        <f t="shared" si="10"/>
        <v>6941350</v>
      </c>
      <c r="Y51" s="54">
        <f t="shared" si="10"/>
        <v>-3417267</v>
      </c>
      <c r="Z51" s="184">
        <f>+IF(X51&lt;&gt;0,+(Y51/X51)*100,0)</f>
        <v>-49.23058194731572</v>
      </c>
      <c r="AA51" s="130">
        <f>SUM(AA57:AA61)</f>
        <v>6941350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17501</v>
      </c>
      <c r="R52" s="60">
        <v>17501</v>
      </c>
      <c r="S52" s="60"/>
      <c r="T52" s="60"/>
      <c r="U52" s="60">
        <v>6750</v>
      </c>
      <c r="V52" s="60">
        <v>6750</v>
      </c>
      <c r="W52" s="60">
        <v>24251</v>
      </c>
      <c r="X52" s="60"/>
      <c r="Y52" s="60">
        <v>24251</v>
      </c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>
        <v>587115</v>
      </c>
      <c r="H53" s="60"/>
      <c r="I53" s="60"/>
      <c r="J53" s="60">
        <v>587115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587115</v>
      </c>
      <c r="X53" s="60"/>
      <c r="Y53" s="60">
        <v>587115</v>
      </c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1100000</v>
      </c>
      <c r="F56" s="60">
        <v>1400000</v>
      </c>
      <c r="G56" s="60">
        <v>15395</v>
      </c>
      <c r="H56" s="60">
        <v>26974</v>
      </c>
      <c r="I56" s="60"/>
      <c r="J56" s="60">
        <v>42369</v>
      </c>
      <c r="K56" s="60"/>
      <c r="L56" s="60">
        <v>82067</v>
      </c>
      <c r="M56" s="60">
        <v>6000</v>
      </c>
      <c r="N56" s="60">
        <v>88067</v>
      </c>
      <c r="O56" s="60"/>
      <c r="P56" s="60"/>
      <c r="Q56" s="60"/>
      <c r="R56" s="60"/>
      <c r="S56" s="60"/>
      <c r="T56" s="60"/>
      <c r="U56" s="60"/>
      <c r="V56" s="60"/>
      <c r="W56" s="60">
        <v>130436</v>
      </c>
      <c r="X56" s="60">
        <v>1400000</v>
      </c>
      <c r="Y56" s="60">
        <v>-1269564</v>
      </c>
      <c r="Z56" s="140">
        <v>-90.68</v>
      </c>
      <c r="AA56" s="155">
        <v>1400000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1100000</v>
      </c>
      <c r="F57" s="295">
        <f t="shared" si="11"/>
        <v>1400000</v>
      </c>
      <c r="G57" s="295">
        <f t="shared" si="11"/>
        <v>602510</v>
      </c>
      <c r="H57" s="295">
        <f t="shared" si="11"/>
        <v>26974</v>
      </c>
      <c r="I57" s="295">
        <f t="shared" si="11"/>
        <v>0</v>
      </c>
      <c r="J57" s="295">
        <f t="shared" si="11"/>
        <v>629484</v>
      </c>
      <c r="K57" s="295">
        <f t="shared" si="11"/>
        <v>0</v>
      </c>
      <c r="L57" s="295">
        <f t="shared" si="11"/>
        <v>82067</v>
      </c>
      <c r="M57" s="295">
        <f t="shared" si="11"/>
        <v>6000</v>
      </c>
      <c r="N57" s="295">
        <f t="shared" si="11"/>
        <v>88067</v>
      </c>
      <c r="O57" s="295">
        <f t="shared" si="11"/>
        <v>0</v>
      </c>
      <c r="P57" s="295">
        <f t="shared" si="11"/>
        <v>0</v>
      </c>
      <c r="Q57" s="295">
        <f t="shared" si="11"/>
        <v>17501</v>
      </c>
      <c r="R57" s="295">
        <f t="shared" si="11"/>
        <v>17501</v>
      </c>
      <c r="S57" s="295">
        <f t="shared" si="11"/>
        <v>0</v>
      </c>
      <c r="T57" s="295">
        <f t="shared" si="11"/>
        <v>0</v>
      </c>
      <c r="U57" s="295">
        <f t="shared" si="11"/>
        <v>6750</v>
      </c>
      <c r="V57" s="295">
        <f t="shared" si="11"/>
        <v>6750</v>
      </c>
      <c r="W57" s="295">
        <f t="shared" si="11"/>
        <v>741802</v>
      </c>
      <c r="X57" s="295">
        <f t="shared" si="11"/>
        <v>1400000</v>
      </c>
      <c r="Y57" s="295">
        <f t="shared" si="11"/>
        <v>-658198</v>
      </c>
      <c r="Z57" s="296">
        <f>+IF(X57&lt;&gt;0,+(Y57/X57)*100,0)</f>
        <v>-47.01414285714286</v>
      </c>
      <c r="AA57" s="297">
        <f>SUM(AA52:AA56)</f>
        <v>1400000</v>
      </c>
    </row>
    <row r="58" spans="1:27" ht="12.75">
      <c r="A58" s="311" t="s">
        <v>212</v>
      </c>
      <c r="B58" s="136"/>
      <c r="C58" s="62"/>
      <c r="D58" s="156"/>
      <c r="E58" s="60">
        <v>4100000</v>
      </c>
      <c r="F58" s="60">
        <v>3640000</v>
      </c>
      <c r="G58" s="60"/>
      <c r="H58" s="60"/>
      <c r="I58" s="60">
        <v>910</v>
      </c>
      <c r="J58" s="60">
        <v>910</v>
      </c>
      <c r="K58" s="60">
        <v>21704</v>
      </c>
      <c r="L58" s="60"/>
      <c r="M58" s="60">
        <v>172820</v>
      </c>
      <c r="N58" s="60">
        <v>194524</v>
      </c>
      <c r="O58" s="60">
        <v>11673</v>
      </c>
      <c r="P58" s="60"/>
      <c r="Q58" s="60">
        <v>146332</v>
      </c>
      <c r="R58" s="60">
        <v>158005</v>
      </c>
      <c r="S58" s="60">
        <v>157165</v>
      </c>
      <c r="T58" s="60">
        <v>472449</v>
      </c>
      <c r="U58" s="60">
        <v>520651</v>
      </c>
      <c r="V58" s="60">
        <v>1150265</v>
      </c>
      <c r="W58" s="60">
        <v>1503704</v>
      </c>
      <c r="X58" s="60">
        <v>3640000</v>
      </c>
      <c r="Y58" s="60">
        <v>-2136296</v>
      </c>
      <c r="Z58" s="140">
        <v>-58.69</v>
      </c>
      <c r="AA58" s="155">
        <v>3640000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1700000</v>
      </c>
      <c r="F61" s="60">
        <v>1901350</v>
      </c>
      <c r="G61" s="60">
        <v>46818</v>
      </c>
      <c r="H61" s="60">
        <v>30010</v>
      </c>
      <c r="I61" s="60">
        <v>133758</v>
      </c>
      <c r="J61" s="60">
        <v>210586</v>
      </c>
      <c r="K61" s="60">
        <v>40404</v>
      </c>
      <c r="L61" s="60">
        <v>254351</v>
      </c>
      <c r="M61" s="60">
        <v>15812</v>
      </c>
      <c r="N61" s="60">
        <v>310567</v>
      </c>
      <c r="O61" s="60">
        <v>354466</v>
      </c>
      <c r="P61" s="60"/>
      <c r="Q61" s="60">
        <v>130099</v>
      </c>
      <c r="R61" s="60">
        <v>484565</v>
      </c>
      <c r="S61" s="60">
        <v>133343</v>
      </c>
      <c r="T61" s="60">
        <v>633</v>
      </c>
      <c r="U61" s="60">
        <v>138883</v>
      </c>
      <c r="V61" s="60">
        <v>272859</v>
      </c>
      <c r="W61" s="60">
        <v>1278577</v>
      </c>
      <c r="X61" s="60">
        <v>1901350</v>
      </c>
      <c r="Y61" s="60">
        <v>-622773</v>
      </c>
      <c r="Z61" s="140">
        <v>-32.75</v>
      </c>
      <c r="AA61" s="155">
        <v>1901350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900000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>
        <v>6601350</v>
      </c>
      <c r="E67" s="60">
        <v>639579</v>
      </c>
      <c r="F67" s="60">
        <v>6601350</v>
      </c>
      <c r="G67" s="60">
        <v>649328</v>
      </c>
      <c r="H67" s="60">
        <v>56984</v>
      </c>
      <c r="I67" s="60">
        <v>134667</v>
      </c>
      <c r="J67" s="60">
        <v>840979</v>
      </c>
      <c r="K67" s="60">
        <v>62108</v>
      </c>
      <c r="L67" s="60">
        <v>201248</v>
      </c>
      <c r="M67" s="60">
        <v>194631</v>
      </c>
      <c r="N67" s="60">
        <v>457987</v>
      </c>
      <c r="O67" s="60">
        <v>318074</v>
      </c>
      <c r="P67" s="60">
        <v>166874</v>
      </c>
      <c r="Q67" s="60">
        <v>293932</v>
      </c>
      <c r="R67" s="60">
        <v>778880</v>
      </c>
      <c r="S67" s="60">
        <v>290508</v>
      </c>
      <c r="T67" s="60">
        <v>449050</v>
      </c>
      <c r="U67" s="60">
        <v>666285</v>
      </c>
      <c r="V67" s="60">
        <v>1405843</v>
      </c>
      <c r="W67" s="60">
        <v>3483689</v>
      </c>
      <c r="X67" s="60">
        <v>6601350</v>
      </c>
      <c r="Y67" s="60">
        <v>-3117661</v>
      </c>
      <c r="Z67" s="140">
        <v>-47.23</v>
      </c>
      <c r="AA67" s="155"/>
    </row>
    <row r="68" spans="1:27" ht="12.75">
      <c r="A68" s="311" t="s">
        <v>43</v>
      </c>
      <c r="B68" s="316"/>
      <c r="C68" s="62">
        <v>5831382</v>
      </c>
      <c r="D68" s="156"/>
      <c r="E68" s="60">
        <v>740000</v>
      </c>
      <c r="F68" s="60">
        <v>340000</v>
      </c>
      <c r="G68" s="60"/>
      <c r="H68" s="60"/>
      <c r="I68" s="60"/>
      <c r="J68" s="60"/>
      <c r="K68" s="60"/>
      <c r="L68" s="60">
        <v>135169</v>
      </c>
      <c r="M68" s="60"/>
      <c r="N68" s="60">
        <v>135169</v>
      </c>
      <c r="O68" s="60">
        <v>48064</v>
      </c>
      <c r="P68" s="60">
        <v>24032</v>
      </c>
      <c r="Q68" s="60"/>
      <c r="R68" s="60">
        <v>72096</v>
      </c>
      <c r="S68" s="60"/>
      <c r="T68" s="60">
        <v>24032</v>
      </c>
      <c r="U68" s="60"/>
      <c r="V68" s="60">
        <v>24032</v>
      </c>
      <c r="W68" s="60">
        <v>231297</v>
      </c>
      <c r="X68" s="60">
        <v>340000</v>
      </c>
      <c r="Y68" s="60">
        <v>-108703</v>
      </c>
      <c r="Z68" s="140">
        <v>-31.97</v>
      </c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5831382</v>
      </c>
      <c r="D69" s="218">
        <f t="shared" si="12"/>
        <v>6601350</v>
      </c>
      <c r="E69" s="220">
        <f t="shared" si="12"/>
        <v>2339579</v>
      </c>
      <c r="F69" s="220">
        <f t="shared" si="12"/>
        <v>6941350</v>
      </c>
      <c r="G69" s="220">
        <f t="shared" si="12"/>
        <v>649328</v>
      </c>
      <c r="H69" s="220">
        <f t="shared" si="12"/>
        <v>56984</v>
      </c>
      <c r="I69" s="220">
        <f t="shared" si="12"/>
        <v>134667</v>
      </c>
      <c r="J69" s="220">
        <f t="shared" si="12"/>
        <v>840979</v>
      </c>
      <c r="K69" s="220">
        <f t="shared" si="12"/>
        <v>62108</v>
      </c>
      <c r="L69" s="220">
        <f t="shared" si="12"/>
        <v>336417</v>
      </c>
      <c r="M69" s="220">
        <f t="shared" si="12"/>
        <v>194631</v>
      </c>
      <c r="N69" s="220">
        <f t="shared" si="12"/>
        <v>593156</v>
      </c>
      <c r="O69" s="220">
        <f t="shared" si="12"/>
        <v>366138</v>
      </c>
      <c r="P69" s="220">
        <f t="shared" si="12"/>
        <v>190906</v>
      </c>
      <c r="Q69" s="220">
        <f t="shared" si="12"/>
        <v>293932</v>
      </c>
      <c r="R69" s="220">
        <f t="shared" si="12"/>
        <v>850976</v>
      </c>
      <c r="S69" s="220">
        <f t="shared" si="12"/>
        <v>290508</v>
      </c>
      <c r="T69" s="220">
        <f t="shared" si="12"/>
        <v>473082</v>
      </c>
      <c r="U69" s="220">
        <f t="shared" si="12"/>
        <v>666285</v>
      </c>
      <c r="V69" s="220">
        <f t="shared" si="12"/>
        <v>1429875</v>
      </c>
      <c r="W69" s="220">
        <f t="shared" si="12"/>
        <v>3714986</v>
      </c>
      <c r="X69" s="220">
        <f t="shared" si="12"/>
        <v>6941350</v>
      </c>
      <c r="Y69" s="220">
        <f t="shared" si="12"/>
        <v>-3226364</v>
      </c>
      <c r="Z69" s="221">
        <f>+IF(X69&lt;&gt;0,+(Y69/X69)*100,0)</f>
        <v>-46.48035324540615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16929035</v>
      </c>
      <c r="F5" s="358">
        <f t="shared" si="0"/>
        <v>16929035</v>
      </c>
      <c r="G5" s="358">
        <f t="shared" si="0"/>
        <v>0</v>
      </c>
      <c r="H5" s="356">
        <f t="shared" si="0"/>
        <v>0</v>
      </c>
      <c r="I5" s="356">
        <f t="shared" si="0"/>
        <v>2614494</v>
      </c>
      <c r="J5" s="358">
        <f t="shared" si="0"/>
        <v>2614494</v>
      </c>
      <c r="K5" s="358">
        <f t="shared" si="0"/>
        <v>1053741</v>
      </c>
      <c r="L5" s="356">
        <f t="shared" si="0"/>
        <v>1032301</v>
      </c>
      <c r="M5" s="356">
        <f t="shared" si="0"/>
        <v>2213923</v>
      </c>
      <c r="N5" s="358">
        <f t="shared" si="0"/>
        <v>4299965</v>
      </c>
      <c r="O5" s="358">
        <f t="shared" si="0"/>
        <v>766469</v>
      </c>
      <c r="P5" s="356">
        <f t="shared" si="0"/>
        <v>3734861</v>
      </c>
      <c r="Q5" s="356">
        <f t="shared" si="0"/>
        <v>0</v>
      </c>
      <c r="R5" s="358">
        <f t="shared" si="0"/>
        <v>4501330</v>
      </c>
      <c r="S5" s="358">
        <f t="shared" si="0"/>
        <v>2002879</v>
      </c>
      <c r="T5" s="356">
        <f t="shared" si="0"/>
        <v>798128</v>
      </c>
      <c r="U5" s="356">
        <f t="shared" si="0"/>
        <v>3876191</v>
      </c>
      <c r="V5" s="358">
        <f t="shared" si="0"/>
        <v>6677198</v>
      </c>
      <c r="W5" s="358">
        <f t="shared" si="0"/>
        <v>18092987</v>
      </c>
      <c r="X5" s="356">
        <f t="shared" si="0"/>
        <v>16929035</v>
      </c>
      <c r="Y5" s="358">
        <f t="shared" si="0"/>
        <v>1163952</v>
      </c>
      <c r="Z5" s="359">
        <f>+IF(X5&lt;&gt;0,+(Y5/X5)*100,0)</f>
        <v>6.875477544939804</v>
      </c>
      <c r="AA5" s="360">
        <f>+AA6+AA8+AA11+AA13+AA15</f>
        <v>16929035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16929035</v>
      </c>
      <c r="F6" s="59">
        <f t="shared" si="1"/>
        <v>16929035</v>
      </c>
      <c r="G6" s="59">
        <f t="shared" si="1"/>
        <v>0</v>
      </c>
      <c r="H6" s="60">
        <f t="shared" si="1"/>
        <v>0</v>
      </c>
      <c r="I6" s="60">
        <f t="shared" si="1"/>
        <v>2614494</v>
      </c>
      <c r="J6" s="59">
        <f t="shared" si="1"/>
        <v>2614494</v>
      </c>
      <c r="K6" s="59">
        <f t="shared" si="1"/>
        <v>1053741</v>
      </c>
      <c r="L6" s="60">
        <f t="shared" si="1"/>
        <v>1032301</v>
      </c>
      <c r="M6" s="60">
        <f t="shared" si="1"/>
        <v>2213923</v>
      </c>
      <c r="N6" s="59">
        <f t="shared" si="1"/>
        <v>4299965</v>
      </c>
      <c r="O6" s="59">
        <f t="shared" si="1"/>
        <v>766469</v>
      </c>
      <c r="P6" s="60">
        <f t="shared" si="1"/>
        <v>3734861</v>
      </c>
      <c r="Q6" s="60">
        <f t="shared" si="1"/>
        <v>0</v>
      </c>
      <c r="R6" s="59">
        <f t="shared" si="1"/>
        <v>4501330</v>
      </c>
      <c r="S6" s="59">
        <f t="shared" si="1"/>
        <v>2002879</v>
      </c>
      <c r="T6" s="60">
        <f t="shared" si="1"/>
        <v>798128</v>
      </c>
      <c r="U6" s="60">
        <f t="shared" si="1"/>
        <v>2832670</v>
      </c>
      <c r="V6" s="59">
        <f t="shared" si="1"/>
        <v>5633677</v>
      </c>
      <c r="W6" s="59">
        <f t="shared" si="1"/>
        <v>17049466</v>
      </c>
      <c r="X6" s="60">
        <f t="shared" si="1"/>
        <v>16929035</v>
      </c>
      <c r="Y6" s="59">
        <f t="shared" si="1"/>
        <v>120431</v>
      </c>
      <c r="Z6" s="61">
        <f>+IF(X6&lt;&gt;0,+(Y6/X6)*100,0)</f>
        <v>0.7113872704498514</v>
      </c>
      <c r="AA6" s="62">
        <f t="shared" si="1"/>
        <v>16929035</v>
      </c>
    </row>
    <row r="7" spans="1:27" ht="12.75">
      <c r="A7" s="291" t="s">
        <v>230</v>
      </c>
      <c r="B7" s="142"/>
      <c r="C7" s="60"/>
      <c r="D7" s="340"/>
      <c r="E7" s="60">
        <v>16929035</v>
      </c>
      <c r="F7" s="59">
        <v>16929035</v>
      </c>
      <c r="G7" s="59"/>
      <c r="H7" s="60"/>
      <c r="I7" s="60">
        <v>2614494</v>
      </c>
      <c r="J7" s="59">
        <v>2614494</v>
      </c>
      <c r="K7" s="59">
        <v>1053741</v>
      </c>
      <c r="L7" s="60">
        <v>1032301</v>
      </c>
      <c r="M7" s="60">
        <v>2213923</v>
      </c>
      <c r="N7" s="59">
        <v>4299965</v>
      </c>
      <c r="O7" s="59">
        <v>766469</v>
      </c>
      <c r="P7" s="60">
        <v>3734861</v>
      </c>
      <c r="Q7" s="60"/>
      <c r="R7" s="59">
        <v>4501330</v>
      </c>
      <c r="S7" s="59">
        <v>2002879</v>
      </c>
      <c r="T7" s="60">
        <v>798128</v>
      </c>
      <c r="U7" s="60">
        <v>2832670</v>
      </c>
      <c r="V7" s="59">
        <v>5633677</v>
      </c>
      <c r="W7" s="59">
        <v>17049466</v>
      </c>
      <c r="X7" s="60">
        <v>16929035</v>
      </c>
      <c r="Y7" s="59">
        <v>120431</v>
      </c>
      <c r="Z7" s="61">
        <v>0.71</v>
      </c>
      <c r="AA7" s="62">
        <v>16929035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1043521</v>
      </c>
      <c r="V15" s="59">
        <f t="shared" si="5"/>
        <v>1043521</v>
      </c>
      <c r="W15" s="59">
        <f t="shared" si="5"/>
        <v>1043521</v>
      </c>
      <c r="X15" s="60">
        <f t="shared" si="5"/>
        <v>0</v>
      </c>
      <c r="Y15" s="59">
        <f t="shared" si="5"/>
        <v>1043521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1043521</v>
      </c>
      <c r="V20" s="59">
        <v>1043521</v>
      </c>
      <c r="W20" s="59">
        <v>1043521</v>
      </c>
      <c r="X20" s="60"/>
      <c r="Y20" s="59">
        <v>1043521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27812129</v>
      </c>
      <c r="D22" s="344">
        <f t="shared" si="6"/>
        <v>0</v>
      </c>
      <c r="E22" s="343">
        <f t="shared" si="6"/>
        <v>7643916</v>
      </c>
      <c r="F22" s="345">
        <f t="shared" si="6"/>
        <v>45603916</v>
      </c>
      <c r="G22" s="345">
        <f t="shared" si="6"/>
        <v>326678</v>
      </c>
      <c r="H22" s="343">
        <f t="shared" si="6"/>
        <v>258579</v>
      </c>
      <c r="I22" s="343">
        <f t="shared" si="6"/>
        <v>1107892</v>
      </c>
      <c r="J22" s="345">
        <f t="shared" si="6"/>
        <v>1693149</v>
      </c>
      <c r="K22" s="345">
        <f t="shared" si="6"/>
        <v>712533</v>
      </c>
      <c r="L22" s="343">
        <f t="shared" si="6"/>
        <v>467422</v>
      </c>
      <c r="M22" s="343">
        <f t="shared" si="6"/>
        <v>171680</v>
      </c>
      <c r="N22" s="345">
        <f t="shared" si="6"/>
        <v>1351635</v>
      </c>
      <c r="O22" s="345">
        <f t="shared" si="6"/>
        <v>1035564</v>
      </c>
      <c r="P22" s="343">
        <f t="shared" si="6"/>
        <v>3679813</v>
      </c>
      <c r="Q22" s="343">
        <f t="shared" si="6"/>
        <v>7662683</v>
      </c>
      <c r="R22" s="345">
        <f t="shared" si="6"/>
        <v>12378060</v>
      </c>
      <c r="S22" s="345">
        <f t="shared" si="6"/>
        <v>17237806</v>
      </c>
      <c r="T22" s="343">
        <f t="shared" si="6"/>
        <v>4065523</v>
      </c>
      <c r="U22" s="343">
        <f t="shared" si="6"/>
        <v>2789107</v>
      </c>
      <c r="V22" s="345">
        <f t="shared" si="6"/>
        <v>24092436</v>
      </c>
      <c r="W22" s="345">
        <f t="shared" si="6"/>
        <v>39515280</v>
      </c>
      <c r="X22" s="343">
        <f t="shared" si="6"/>
        <v>45603916</v>
      </c>
      <c r="Y22" s="345">
        <f t="shared" si="6"/>
        <v>-6088636</v>
      </c>
      <c r="Z22" s="336">
        <f>+IF(X22&lt;&gt;0,+(Y22/X22)*100,0)</f>
        <v>-13.351125372654401</v>
      </c>
      <c r="AA22" s="350">
        <f>SUM(AA23:AA32)</f>
        <v>45603916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5326609</v>
      </c>
      <c r="F24" s="59"/>
      <c r="G24" s="59"/>
      <c r="H24" s="60"/>
      <c r="I24" s="60">
        <v>902177</v>
      </c>
      <c r="J24" s="59">
        <v>902177</v>
      </c>
      <c r="K24" s="59"/>
      <c r="L24" s="60">
        <v>467422</v>
      </c>
      <c r="M24" s="60"/>
      <c r="N24" s="59">
        <v>467422</v>
      </c>
      <c r="O24" s="59">
        <v>740564</v>
      </c>
      <c r="P24" s="60">
        <v>3473336</v>
      </c>
      <c r="Q24" s="60"/>
      <c r="R24" s="59">
        <v>4213900</v>
      </c>
      <c r="S24" s="59">
        <v>2042801</v>
      </c>
      <c r="T24" s="60"/>
      <c r="U24" s="60">
        <v>1623291</v>
      </c>
      <c r="V24" s="59">
        <v>3666092</v>
      </c>
      <c r="W24" s="59">
        <v>9249591</v>
      </c>
      <c r="X24" s="60"/>
      <c r="Y24" s="59">
        <v>9249591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>
        <v>258579</v>
      </c>
      <c r="I25" s="60">
        <v>22909</v>
      </c>
      <c r="J25" s="59">
        <v>281488</v>
      </c>
      <c r="K25" s="59"/>
      <c r="L25" s="60"/>
      <c r="M25" s="60">
        <v>171680</v>
      </c>
      <c r="N25" s="59">
        <v>171680</v>
      </c>
      <c r="O25" s="59"/>
      <c r="P25" s="60"/>
      <c r="Q25" s="60"/>
      <c r="R25" s="59"/>
      <c r="S25" s="59"/>
      <c r="T25" s="60"/>
      <c r="U25" s="60"/>
      <c r="V25" s="59"/>
      <c r="W25" s="59">
        <v>453168</v>
      </c>
      <c r="X25" s="60"/>
      <c r="Y25" s="59">
        <v>453168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9826609</v>
      </c>
      <c r="G27" s="59"/>
      <c r="H27" s="60"/>
      <c r="I27" s="60">
        <v>182806</v>
      </c>
      <c r="J27" s="59">
        <v>182806</v>
      </c>
      <c r="K27" s="59"/>
      <c r="L27" s="60"/>
      <c r="M27" s="60"/>
      <c r="N27" s="59"/>
      <c r="O27" s="59">
        <v>295000</v>
      </c>
      <c r="P27" s="60">
        <v>206477</v>
      </c>
      <c r="Q27" s="60"/>
      <c r="R27" s="59">
        <v>501477</v>
      </c>
      <c r="S27" s="59"/>
      <c r="T27" s="60"/>
      <c r="U27" s="60"/>
      <c r="V27" s="59"/>
      <c r="W27" s="59">
        <v>684283</v>
      </c>
      <c r="X27" s="60">
        <v>9826609</v>
      </c>
      <c r="Y27" s="59">
        <v>-9142326</v>
      </c>
      <c r="Z27" s="61">
        <v>-93.04</v>
      </c>
      <c r="AA27" s="62">
        <v>9826609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27812129</v>
      </c>
      <c r="D32" s="340"/>
      <c r="E32" s="60">
        <v>2317307</v>
      </c>
      <c r="F32" s="59">
        <v>35777307</v>
      </c>
      <c r="G32" s="59">
        <v>326678</v>
      </c>
      <c r="H32" s="60"/>
      <c r="I32" s="60"/>
      <c r="J32" s="59">
        <v>326678</v>
      </c>
      <c r="K32" s="59">
        <v>712533</v>
      </c>
      <c r="L32" s="60"/>
      <c r="M32" s="60"/>
      <c r="N32" s="59">
        <v>712533</v>
      </c>
      <c r="O32" s="59"/>
      <c r="P32" s="60"/>
      <c r="Q32" s="60">
        <v>7662683</v>
      </c>
      <c r="R32" s="59">
        <v>7662683</v>
      </c>
      <c r="S32" s="59">
        <v>15195005</v>
      </c>
      <c r="T32" s="60">
        <v>4065523</v>
      </c>
      <c r="U32" s="60">
        <v>1165816</v>
      </c>
      <c r="V32" s="59">
        <v>20426344</v>
      </c>
      <c r="W32" s="59">
        <v>29128238</v>
      </c>
      <c r="X32" s="60">
        <v>35777307</v>
      </c>
      <c r="Y32" s="59">
        <v>-6649069</v>
      </c>
      <c r="Z32" s="61">
        <v>-18.58</v>
      </c>
      <c r="AA32" s="62">
        <v>35777307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3753097</v>
      </c>
      <c r="D40" s="344">
        <f t="shared" si="9"/>
        <v>0</v>
      </c>
      <c r="E40" s="343">
        <f t="shared" si="9"/>
        <v>3411000</v>
      </c>
      <c r="F40" s="345">
        <f t="shared" si="9"/>
        <v>1581583</v>
      </c>
      <c r="G40" s="345">
        <f t="shared" si="9"/>
        <v>0</v>
      </c>
      <c r="H40" s="343">
        <f t="shared" si="9"/>
        <v>0</v>
      </c>
      <c r="I40" s="343">
        <f t="shared" si="9"/>
        <v>52950</v>
      </c>
      <c r="J40" s="345">
        <f t="shared" si="9"/>
        <v>52950</v>
      </c>
      <c r="K40" s="345">
        <f t="shared" si="9"/>
        <v>25975</v>
      </c>
      <c r="L40" s="343">
        <f t="shared" si="9"/>
        <v>106341</v>
      </c>
      <c r="M40" s="343">
        <f t="shared" si="9"/>
        <v>47943</v>
      </c>
      <c r="N40" s="345">
        <f t="shared" si="9"/>
        <v>180259</v>
      </c>
      <c r="O40" s="345">
        <f t="shared" si="9"/>
        <v>12644</v>
      </c>
      <c r="P40" s="343">
        <f t="shared" si="9"/>
        <v>21817</v>
      </c>
      <c r="Q40" s="343">
        <f t="shared" si="9"/>
        <v>8000</v>
      </c>
      <c r="R40" s="345">
        <f t="shared" si="9"/>
        <v>42461</v>
      </c>
      <c r="S40" s="345">
        <f t="shared" si="9"/>
        <v>1264470</v>
      </c>
      <c r="T40" s="343">
        <f t="shared" si="9"/>
        <v>32249</v>
      </c>
      <c r="U40" s="343">
        <f t="shared" si="9"/>
        <v>1155398</v>
      </c>
      <c r="V40" s="345">
        <f t="shared" si="9"/>
        <v>2452117</v>
      </c>
      <c r="W40" s="345">
        <f t="shared" si="9"/>
        <v>2727787</v>
      </c>
      <c r="X40" s="343">
        <f t="shared" si="9"/>
        <v>1581583</v>
      </c>
      <c r="Y40" s="345">
        <f t="shared" si="9"/>
        <v>1146204</v>
      </c>
      <c r="Z40" s="336">
        <f>+IF(X40&lt;&gt;0,+(Y40/X40)*100,0)</f>
        <v>72.47194740965223</v>
      </c>
      <c r="AA40" s="350">
        <f>SUM(AA41:AA49)</f>
        <v>1581583</v>
      </c>
    </row>
    <row r="41" spans="1:27" ht="12.75">
      <c r="A41" s="361" t="s">
        <v>249</v>
      </c>
      <c r="B41" s="142"/>
      <c r="C41" s="362">
        <v>2152942</v>
      </c>
      <c r="D41" s="363"/>
      <c r="E41" s="362">
        <v>1000000</v>
      </c>
      <c r="F41" s="364">
        <v>421063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421063</v>
      </c>
      <c r="Y41" s="364">
        <v>-421063</v>
      </c>
      <c r="Z41" s="365">
        <v>-100</v>
      </c>
      <c r="AA41" s="366">
        <v>421063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>
        <v>95000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18783</v>
      </c>
      <c r="U43" s="305">
        <v>-522</v>
      </c>
      <c r="V43" s="370">
        <v>18261</v>
      </c>
      <c r="W43" s="370">
        <v>18261</v>
      </c>
      <c r="X43" s="305">
        <v>95000</v>
      </c>
      <c r="Y43" s="370">
        <v>-76739</v>
      </c>
      <c r="Z43" s="371">
        <v>-80.78</v>
      </c>
      <c r="AA43" s="303">
        <v>95000</v>
      </c>
    </row>
    <row r="44" spans="1:27" ht="12.75">
      <c r="A44" s="361" t="s">
        <v>252</v>
      </c>
      <c r="B44" s="136"/>
      <c r="C44" s="60">
        <v>848777</v>
      </c>
      <c r="D44" s="368"/>
      <c r="E44" s="54">
        <v>160000</v>
      </c>
      <c r="F44" s="53"/>
      <c r="G44" s="53"/>
      <c r="H44" s="54"/>
      <c r="I44" s="54"/>
      <c r="J44" s="53"/>
      <c r="K44" s="53"/>
      <c r="L44" s="54"/>
      <c r="M44" s="54">
        <v>47943</v>
      </c>
      <c r="N44" s="53">
        <v>47943</v>
      </c>
      <c r="O44" s="53">
        <v>3544</v>
      </c>
      <c r="P44" s="54"/>
      <c r="Q44" s="54">
        <v>8000</v>
      </c>
      <c r="R44" s="53">
        <v>11544</v>
      </c>
      <c r="S44" s="53">
        <v>1089812</v>
      </c>
      <c r="T44" s="54">
        <v>13466</v>
      </c>
      <c r="U44" s="54"/>
      <c r="V44" s="53">
        <v>1103278</v>
      </c>
      <c r="W44" s="53">
        <v>1162765</v>
      </c>
      <c r="X44" s="54"/>
      <c r="Y44" s="53">
        <v>1162765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751378</v>
      </c>
      <c r="D49" s="368"/>
      <c r="E49" s="54">
        <v>2251000</v>
      </c>
      <c r="F49" s="53">
        <v>1065520</v>
      </c>
      <c r="G49" s="53"/>
      <c r="H49" s="54"/>
      <c r="I49" s="54">
        <v>52950</v>
      </c>
      <c r="J49" s="53">
        <v>52950</v>
      </c>
      <c r="K49" s="53">
        <v>25975</v>
      </c>
      <c r="L49" s="54">
        <v>106341</v>
      </c>
      <c r="M49" s="54"/>
      <c r="N49" s="53">
        <v>132316</v>
      </c>
      <c r="O49" s="53">
        <v>9100</v>
      </c>
      <c r="P49" s="54">
        <v>21817</v>
      </c>
      <c r="Q49" s="54"/>
      <c r="R49" s="53">
        <v>30917</v>
      </c>
      <c r="S49" s="53">
        <v>174658</v>
      </c>
      <c r="T49" s="54"/>
      <c r="U49" s="54">
        <v>1155920</v>
      </c>
      <c r="V49" s="53">
        <v>1330578</v>
      </c>
      <c r="W49" s="53">
        <v>1546761</v>
      </c>
      <c r="X49" s="54">
        <v>1065520</v>
      </c>
      <c r="Y49" s="53">
        <v>481241</v>
      </c>
      <c r="Z49" s="94">
        <v>45.16</v>
      </c>
      <c r="AA49" s="95">
        <v>1065520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112454</v>
      </c>
      <c r="D57" s="344">
        <f aca="true" t="shared" si="13" ref="D57:AA57">+D58</f>
        <v>0</v>
      </c>
      <c r="E57" s="343">
        <f t="shared" si="13"/>
        <v>750000</v>
      </c>
      <c r="F57" s="345">
        <f t="shared" si="13"/>
        <v>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26069</v>
      </c>
      <c r="Q57" s="343">
        <f t="shared" si="13"/>
        <v>0</v>
      </c>
      <c r="R57" s="345">
        <f t="shared" si="13"/>
        <v>26069</v>
      </c>
      <c r="S57" s="345">
        <f t="shared" si="13"/>
        <v>2479005</v>
      </c>
      <c r="T57" s="343">
        <f t="shared" si="13"/>
        <v>1224391</v>
      </c>
      <c r="U57" s="343">
        <f t="shared" si="13"/>
        <v>972593</v>
      </c>
      <c r="V57" s="345">
        <f t="shared" si="13"/>
        <v>4675989</v>
      </c>
      <c r="W57" s="345">
        <f t="shared" si="13"/>
        <v>4702058</v>
      </c>
      <c r="X57" s="343">
        <f t="shared" si="13"/>
        <v>200000</v>
      </c>
      <c r="Y57" s="345">
        <f t="shared" si="13"/>
        <v>4502058</v>
      </c>
      <c r="Z57" s="336">
        <f>+IF(X57&lt;&gt;0,+(Y57/X57)*100,0)</f>
        <v>2251.029</v>
      </c>
      <c r="AA57" s="350">
        <f t="shared" si="13"/>
        <v>200000</v>
      </c>
    </row>
    <row r="58" spans="1:27" ht="12.75">
      <c r="A58" s="361" t="s">
        <v>218</v>
      </c>
      <c r="B58" s="136"/>
      <c r="C58" s="60">
        <v>112454</v>
      </c>
      <c r="D58" s="340"/>
      <c r="E58" s="60">
        <v>750000</v>
      </c>
      <c r="F58" s="59">
        <v>200000</v>
      </c>
      <c r="G58" s="59"/>
      <c r="H58" s="60"/>
      <c r="I58" s="60"/>
      <c r="J58" s="59"/>
      <c r="K58" s="59"/>
      <c r="L58" s="60"/>
      <c r="M58" s="60"/>
      <c r="N58" s="59"/>
      <c r="O58" s="59"/>
      <c r="P58" s="60">
        <v>26069</v>
      </c>
      <c r="Q58" s="60"/>
      <c r="R58" s="59">
        <v>26069</v>
      </c>
      <c r="S58" s="59">
        <v>2479005</v>
      </c>
      <c r="T58" s="60">
        <v>1224391</v>
      </c>
      <c r="U58" s="60">
        <v>972593</v>
      </c>
      <c r="V58" s="59">
        <v>4675989</v>
      </c>
      <c r="W58" s="59">
        <v>4702058</v>
      </c>
      <c r="X58" s="60">
        <v>200000</v>
      </c>
      <c r="Y58" s="59">
        <v>4502058</v>
      </c>
      <c r="Z58" s="61">
        <v>2251.03</v>
      </c>
      <c r="AA58" s="62">
        <v>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31677680</v>
      </c>
      <c r="D60" s="346">
        <f t="shared" si="14"/>
        <v>0</v>
      </c>
      <c r="E60" s="219">
        <f t="shared" si="14"/>
        <v>28733951</v>
      </c>
      <c r="F60" s="264">
        <f t="shared" si="14"/>
        <v>64314534</v>
      </c>
      <c r="G60" s="264">
        <f t="shared" si="14"/>
        <v>326678</v>
      </c>
      <c r="H60" s="219">
        <f t="shared" si="14"/>
        <v>258579</v>
      </c>
      <c r="I60" s="219">
        <f t="shared" si="14"/>
        <v>3775336</v>
      </c>
      <c r="J60" s="264">
        <f t="shared" si="14"/>
        <v>4360593</v>
      </c>
      <c r="K60" s="264">
        <f t="shared" si="14"/>
        <v>1792249</v>
      </c>
      <c r="L60" s="219">
        <f t="shared" si="14"/>
        <v>1606064</v>
      </c>
      <c r="M60" s="219">
        <f t="shared" si="14"/>
        <v>2433546</v>
      </c>
      <c r="N60" s="264">
        <f t="shared" si="14"/>
        <v>5831859</v>
      </c>
      <c r="O60" s="264">
        <f t="shared" si="14"/>
        <v>1814677</v>
      </c>
      <c r="P60" s="219">
        <f t="shared" si="14"/>
        <v>7462560</v>
      </c>
      <c r="Q60" s="219">
        <f t="shared" si="14"/>
        <v>7670683</v>
      </c>
      <c r="R60" s="264">
        <f t="shared" si="14"/>
        <v>16947920</v>
      </c>
      <c r="S60" s="264">
        <f t="shared" si="14"/>
        <v>22984160</v>
      </c>
      <c r="T60" s="219">
        <f t="shared" si="14"/>
        <v>6120291</v>
      </c>
      <c r="U60" s="219">
        <f t="shared" si="14"/>
        <v>8793289</v>
      </c>
      <c r="V60" s="264">
        <f t="shared" si="14"/>
        <v>37897740</v>
      </c>
      <c r="W60" s="264">
        <f t="shared" si="14"/>
        <v>65038112</v>
      </c>
      <c r="X60" s="219">
        <f t="shared" si="14"/>
        <v>64314534</v>
      </c>
      <c r="Y60" s="264">
        <f t="shared" si="14"/>
        <v>723578</v>
      </c>
      <c r="Z60" s="337">
        <f>+IF(X60&lt;&gt;0,+(Y60/X60)*100,0)</f>
        <v>1.125061405249395</v>
      </c>
      <c r="AA60" s="232">
        <f>+AA57+AA54+AA51+AA40+AA37+AA34+AA22+AA5</f>
        <v>64314534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2019-08-08T13:08:31Z</dcterms:created>
  <dcterms:modified xsi:type="dcterms:W3CDTF">2019-08-08T13:08:36Z</dcterms:modified>
  <cp:category/>
  <cp:version/>
  <cp:contentType/>
  <cp:contentStatus/>
</cp:coreProperties>
</file>