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<sst xmlns="http://schemas.openxmlformats.org/spreadsheetml/2006/main" count="859" uniqueCount="304">
  <si>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Kwazulu-Natal: Greater Kokstad(KZN433) - Table C1 Schedule Quarterly Budget Statement Summary for 4th Quarter ended 30 June 2019 (Figures Finalised as at 2019/07/31)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</si>
  <si>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</si>
  <si>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</si>
  <si>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</si>
  <si>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</si>
  <si>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</si>
  <si>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</si>
  <si>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</si>
  <si>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</si>
  <si>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</si>
  <si>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</si>
  <si>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</si>
  <si>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</si>
  <si>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</si>
  <si>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</si>
  <si>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</si>
  <si>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</si>
  <si>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</si>
  <si>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</si>
  <si>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</si>
  <si>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</si>
  <si>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</si>
  <si>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</si>
  <si>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</si>
  <si>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</si>
  <si>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</si>
  <si>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</si>
  <si>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</si>
  <si>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</si>
  <si>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</si>
  <si>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</si>
  <si>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</si>
  <si>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</si>
  <si>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</si>
  <si>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</si>
  <si>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</si>
  <si>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</si>
  <si>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</si>
  <si>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</si>
  <si>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</si>
  <si>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</si>
  <si>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</si>
  <si>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</si>
  <si>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</si>
  <si>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</si>
  <si>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</si>
  <si>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</si>
  <si>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</si>
  <si>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</si>
  <si>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</si>
  <si>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</si>
  <si>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</si>
  <si>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</si>
  <si>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</si>
  <si>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</si>
  <si>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</si>
  <si>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</si>
  <si>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</si>
  <si>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</si>
  <si>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</si>
  <si>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</si>
  <si>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</si>
  <si>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</si>
  <si>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</si>
  <si>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</si>
  <si>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</si>
  <si>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</si>
  <si>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</si>
  <si>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</si>
  <si>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</si>
  <si>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Greater Kokstad(KZN433) - Table C2 Quarterly Budget Statement - Financial Performance (standard classification) for 4th Quarter ended 30 June 2019 (Figures Finalised as at 2019/07/31)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</si>
  <si>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</si>
  <si>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</si>
  <si>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</si>
  <si>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</si>
  <si>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</si>
  <si>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</si>
  <si>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</si>
  <si>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</si>
  <si>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</si>
  <si>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</si>
  <si>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</si>
  <si>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</si>
  <si>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</si>
  <si>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</si>
  <si>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</si>
  <si>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</si>
  <si>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</si>
  <si>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</si>
  <si>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</si>
  <si>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</si>
  <si>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</si>
  <si>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</si>
  <si>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</si>
  <si>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</si>
  <si>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</si>
  <si>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</si>
  <si>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</si>
  <si>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</si>
  <si>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</si>
  <si>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Greater Kokstad(KZN433) - Table C4 Quarterly Budget Statement - Financial Performance (rev and expend) ( All ) for 4th Quarter ended 30 June 2019 (Figures Finalised as at 2019/07/31)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</si>
  <si>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</si>
  <si>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</si>
  <si>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</si>
  <si>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</si>
  <si>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</si>
  <si>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</si>
  <si>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</si>
  <si>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</si>
  <si>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</si>
  <si>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</si>
  <si>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</si>
  <si>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</si>
  <si>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</si>
  <si>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</si>
  <si>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</si>
  <si>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</si>
  <si>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</si>
  <si>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</si>
  <si>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</si>
  <si>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</si>
  <si>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</si>
  <si>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</si>
  <si>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</si>
  <si>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</si>
  <si>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</si>
  <si>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</si>
  <si>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</si>
  <si>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</si>
  <si>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Greater Kokstad(KZN433) - Table C5 Quarterly Budget Statement - Capital Expenditure by Standard Classification and Funding for 4th Quarter ended 30 June 2019 (Figures Finalised as at 2019/07/31)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</si>
  <si>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</si>
  <si>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</si>
  <si>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</si>
  <si>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</si>
  <si>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</si>
  <si>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</si>
  <si>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</si>
  <si>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</si>
  <si>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</si>
  <si>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</si>
  <si>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Greater Kokstad(KZN433) - Table C6 Quarterly Budget Statement - Financial Position for 4th Quarter ended 30 June 2019 (Figures Finalised as at 2019/07/31)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</si>
  <si>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</si>
  <si>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</si>
  <si>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</si>
  <si>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</si>
  <si>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</si>
  <si>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</si>
  <si>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</si>
  <si>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</si>
  <si>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</si>
  <si>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</si>
  <si>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</si>
  <si>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</si>
  <si>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</si>
  <si>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</si>
  <si>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</si>
  <si>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</si>
  <si>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</si>
  <si>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</si>
  <si>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</si>
  <si>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</si>
  <si>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</si>
  <si>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</si>
  <si>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</si>
  <si>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</si>
  <si>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</si>
  <si>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</si>
  <si>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</si>
  <si>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</si>
  <si>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</si>
  <si>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</si>
  <si>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</si>
  <si>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</si>
  <si>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</si>
  <si>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Greater Kokstad(KZN433) - Table C7 Quarterly Budget Statement - Cash Flows for 4th Quarter ended 30 June 2019 (Figures Finalised as at 2019/07/31)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</si>
  <si>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</si>
  <si>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</si>
  <si>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</si>
  <si>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</si>
  <si>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</si>
  <si>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</si>
  <si>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</si>
  <si>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</si>
  <si>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</si>
  <si>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</si>
  <si>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</si>
  <si>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</si>
  <si>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</si>
  <si>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</si>
  <si>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</si>
  <si>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</si>
  <si>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</si>
  <si>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</si>
  <si>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</si>
  <si>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</si>
  <si>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</si>
  <si>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</si>
  <si>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</si>
  <si>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</si>
  <si>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</si>
  <si>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</si>
  <si>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</si>
  <si>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Greater Kokstad(KZN433) - Table C9 Quarterly Budget Statement - Capital Expenditure by Asset Clas ( All ) for 4th Quarter ended 30 June 2019 (Figures Finalised as at 2019/07/31)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</si>
  <si>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</si>
  <si>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</si>
  <si>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</si>
  <si>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</si>
  <si>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</si>
  <si>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</si>
  <si>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</si>
  <si>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</si>
  <si>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</si>
  <si>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</si>
  <si>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</si>
  <si>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</si>
  <si>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</si>
  <si>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</si>
  <si>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</si>
  <si>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</si>
  <si>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</si>
  <si>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</si>
  <si>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</si>
  <si>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</si>
  <si>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</si>
  <si>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</si>
  <si>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</si>
  <si>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</si>
  <si>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</si>
  <si>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Greater Kokstad(KZN433) - Table SC13a Quarterly Budget Statement - Capital Expenditure on New Assets by Asset Class ( All ) for 4th Quarter ended 30 June 2019 (Figures Finalised as at 2019/07/31)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</si>
  <si>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</si>
  <si>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</si>
  <si>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</si>
  <si>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</si>
  <si>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</si>
  <si>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</si>
  <si>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</si>
  <si>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</si>
  <si>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</si>
  <si>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</si>
  <si>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</si>
  <si>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</si>
  <si>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</si>
  <si>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</si>
  <si>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</si>
  <si>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</si>
  <si>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</si>
  <si>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</si>
  <si>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</si>
  <si>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</si>
  <si>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</si>
  <si>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</si>
  <si>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</si>
  <si>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</si>
  <si>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</si>
  <si>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</si>
  <si>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</si>
  <si>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</si>
  <si>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</si>
  <si>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</si>
  <si>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</si>
  <si>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</si>
  <si>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</si>
  <si>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</si>
  <si>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</si>
  <si>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Greater Kokstad(KZN433) - Table SC13B Quarterly Budget Statement - Capital Expenditure on Renewal of existing assets by Asset Class ( All ) for 4th Quarter ended 30 June 2019 (Figures Finalised as at 2019/07/31)</t>
  </si>
  <si>
    <t>Capital Expenditure on Renewal of Existing Assets by Asset Class/Sub-class</t>
  </si>
  <si>
    <t>Total Capital Expenditure on Renewal of Existing Assets</t>
  </si>
  <si>
    <t>Kwazulu-Natal: Greater Kokstad(KZN433) - Table SC13C Quarterly Budget Statement - Repairs and Maintenance Expenditure by Asset Class ( All ) for 4th Quarter ended 30 June 2019 (Figures Finalised as at 2019/07/31)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</si>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</sst>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94601966</v>
      </c>
      <c r="C5" s="19">
        <v>0</v>
      </c>
      <c r="D5" s="59">
        <v>141700322</v>
      </c>
      <c r="E5" s="60">
        <v>139293720</v>
      </c>
      <c r="F5" s="60">
        <v>70959161</v>
      </c>
      <c r="G5" s="60">
        <v>3608389</v>
      </c>
      <c r="H5" s="60">
        <v>2281958</v>
      </c>
      <c r="I5" s="60">
        <v>76849508</v>
      </c>
      <c r="J5" s="60">
        <v>8538680</v>
      </c>
      <c r="K5" s="60">
        <v>8746486</v>
      </c>
      <c r="L5" s="60">
        <v>8538848</v>
      </c>
      <c r="M5" s="60">
        <v>25824014</v>
      </c>
      <c r="N5" s="60">
        <v>4095650</v>
      </c>
      <c r="O5" s="60">
        <v>6524488</v>
      </c>
      <c r="P5" s="60">
        <v>5711824</v>
      </c>
      <c r="Q5" s="60">
        <v>16331962</v>
      </c>
      <c r="R5" s="60">
        <v>5175430</v>
      </c>
      <c r="S5" s="60">
        <v>4112216</v>
      </c>
      <c r="T5" s="60">
        <v>1514918</v>
      </c>
      <c r="U5" s="60">
        <v>10802564</v>
      </c>
      <c r="V5" s="60">
        <v>129808048</v>
      </c>
      <c r="W5" s="60">
        <v>141700323</v>
      </c>
      <c r="X5" s="60">
        <v>-11892275</v>
      </c>
      <c r="Y5" s="61">
        <v>-8.39</v>
      </c>
      <c r="Z5" s="62">
        <v>139293720</v>
      </c>
    </row>
    <row r="6" spans="1:26" ht="12.75">
      <c r="A6" s="58" t="s">
        <v>32</v>
      </c>
      <c r="B6" s="19">
        <v>118707755</v>
      </c>
      <c r="C6" s="19">
        <v>0</v>
      </c>
      <c r="D6" s="59">
        <v>150936329</v>
      </c>
      <c r="E6" s="60">
        <v>151457205</v>
      </c>
      <c r="F6" s="60">
        <v>13797872</v>
      </c>
      <c r="G6" s="60">
        <v>13809746</v>
      </c>
      <c r="H6" s="60">
        <v>10360978</v>
      </c>
      <c r="I6" s="60">
        <v>37968596</v>
      </c>
      <c r="J6" s="60">
        <v>10518056</v>
      </c>
      <c r="K6" s="60">
        <v>10251611</v>
      </c>
      <c r="L6" s="60">
        <v>9283272</v>
      </c>
      <c r="M6" s="60">
        <v>30052939</v>
      </c>
      <c r="N6" s="60">
        <v>10002535</v>
      </c>
      <c r="O6" s="60">
        <v>10008119</v>
      </c>
      <c r="P6" s="60">
        <v>9620243</v>
      </c>
      <c r="Q6" s="60">
        <v>29630897</v>
      </c>
      <c r="R6" s="60">
        <v>9364856</v>
      </c>
      <c r="S6" s="60">
        <v>10033271</v>
      </c>
      <c r="T6" s="60">
        <v>12636387</v>
      </c>
      <c r="U6" s="60">
        <v>32034514</v>
      </c>
      <c r="V6" s="60">
        <v>129686946</v>
      </c>
      <c r="W6" s="60">
        <v>150935560</v>
      </c>
      <c r="X6" s="60">
        <v>-21248614</v>
      </c>
      <c r="Y6" s="61">
        <v>-14.08</v>
      </c>
      <c r="Z6" s="62">
        <v>151457205</v>
      </c>
    </row>
    <row r="7" spans="1:26" ht="12.75">
      <c r="A7" s="58" t="s">
        <v>33</v>
      </c>
      <c r="B7" s="19">
        <v>9777018</v>
      </c>
      <c r="C7" s="19">
        <v>0</v>
      </c>
      <c r="D7" s="59">
        <v>8528238</v>
      </c>
      <c r="E7" s="60">
        <v>8528238</v>
      </c>
      <c r="F7" s="60">
        <v>701808</v>
      </c>
      <c r="G7" s="60">
        <v>65877</v>
      </c>
      <c r="H7" s="60">
        <v>54611</v>
      </c>
      <c r="I7" s="60">
        <v>822296</v>
      </c>
      <c r="J7" s="60">
        <v>1524749</v>
      </c>
      <c r="K7" s="60">
        <v>71429</v>
      </c>
      <c r="L7" s="60">
        <v>1494127</v>
      </c>
      <c r="M7" s="60">
        <v>3090305</v>
      </c>
      <c r="N7" s="60">
        <v>823875</v>
      </c>
      <c r="O7" s="60">
        <v>66730</v>
      </c>
      <c r="P7" s="60">
        <v>1572072</v>
      </c>
      <c r="Q7" s="60">
        <v>2462677</v>
      </c>
      <c r="R7" s="60">
        <v>777423</v>
      </c>
      <c r="S7" s="60">
        <v>792477</v>
      </c>
      <c r="T7" s="60">
        <v>984270</v>
      </c>
      <c r="U7" s="60">
        <v>2554170</v>
      </c>
      <c r="V7" s="60">
        <v>8929448</v>
      </c>
      <c r="W7" s="60">
        <v>8528238</v>
      </c>
      <c r="X7" s="60">
        <v>401210</v>
      </c>
      <c r="Y7" s="61">
        <v>4.7</v>
      </c>
      <c r="Z7" s="62">
        <v>8528238</v>
      </c>
    </row>
    <row r="8" spans="1:26" ht="12.75">
      <c r="A8" s="58" t="s">
        <v>34</v>
      </c>
      <c r="B8" s="19">
        <v>54572926</v>
      </c>
      <c r="C8" s="19">
        <v>0</v>
      </c>
      <c r="D8" s="59">
        <v>61065000</v>
      </c>
      <c r="E8" s="60">
        <v>60914000</v>
      </c>
      <c r="F8" s="60">
        <v>23201000</v>
      </c>
      <c r="G8" s="60">
        <v>17391</v>
      </c>
      <c r="H8" s="60">
        <v>0</v>
      </c>
      <c r="I8" s="60">
        <v>23218391</v>
      </c>
      <c r="J8" s="60">
        <v>6252</v>
      </c>
      <c r="K8" s="60">
        <v>0</v>
      </c>
      <c r="L8" s="60">
        <v>18561000</v>
      </c>
      <c r="M8" s="60">
        <v>18567252</v>
      </c>
      <c r="N8" s="60">
        <v>0</v>
      </c>
      <c r="O8" s="60">
        <v>1194237</v>
      </c>
      <c r="P8" s="60">
        <v>13921000</v>
      </c>
      <c r="Q8" s="60">
        <v>15115237</v>
      </c>
      <c r="R8" s="60">
        <v>0</v>
      </c>
      <c r="S8" s="60">
        <v>1358644</v>
      </c>
      <c r="T8" s="60">
        <v>-818667</v>
      </c>
      <c r="U8" s="60">
        <v>539977</v>
      </c>
      <c r="V8" s="60">
        <v>57440857</v>
      </c>
      <c r="W8" s="60">
        <v>61064000</v>
      </c>
      <c r="X8" s="60">
        <v>-3623143</v>
      </c>
      <c r="Y8" s="61">
        <v>-5.93</v>
      </c>
      <c r="Z8" s="62">
        <v>60914000</v>
      </c>
    </row>
    <row r="9" spans="1:26" ht="12.75">
      <c r="A9" s="58" t="s">
        <v>35</v>
      </c>
      <c r="B9" s="19">
        <v>19887277</v>
      </c>
      <c r="C9" s="19">
        <v>0</v>
      </c>
      <c r="D9" s="59">
        <v>16740818</v>
      </c>
      <c r="E9" s="60">
        <v>16351309</v>
      </c>
      <c r="F9" s="60">
        <v>1360249</v>
      </c>
      <c r="G9" s="60">
        <v>713917</v>
      </c>
      <c r="H9" s="60">
        <v>965201</v>
      </c>
      <c r="I9" s="60">
        <v>3039367</v>
      </c>
      <c r="J9" s="60">
        <v>1665790</v>
      </c>
      <c r="K9" s="60">
        <v>1646241</v>
      </c>
      <c r="L9" s="60">
        <v>1771114</v>
      </c>
      <c r="M9" s="60">
        <v>5083145</v>
      </c>
      <c r="N9" s="60">
        <v>1431129</v>
      </c>
      <c r="O9" s="60">
        <v>2445644</v>
      </c>
      <c r="P9" s="60">
        <v>1098368</v>
      </c>
      <c r="Q9" s="60">
        <v>4975141</v>
      </c>
      <c r="R9" s="60">
        <v>4256000</v>
      </c>
      <c r="S9" s="60">
        <v>1525323</v>
      </c>
      <c r="T9" s="60">
        <v>984900</v>
      </c>
      <c r="U9" s="60">
        <v>6766223</v>
      </c>
      <c r="V9" s="60">
        <v>19863876</v>
      </c>
      <c r="W9" s="60">
        <v>16741002</v>
      </c>
      <c r="X9" s="60">
        <v>3122874</v>
      </c>
      <c r="Y9" s="61">
        <v>18.65</v>
      </c>
      <c r="Z9" s="62">
        <v>16351309</v>
      </c>
    </row>
    <row r="10" spans="1:26" ht="22.5">
      <c r="A10" s="63" t="s">
        <v>279</v>
      </c>
      <c r="B10" s="64">
        <f>SUM(B5:B9)</f>
        <v>297546942</v>
      </c>
      <c r="C10" s="64">
        <f>SUM(C5:C9)</f>
        <v>0</v>
      </c>
      <c r="D10" s="65">
        <f aca="true" t="shared" si="0" ref="D10:Z10">SUM(D5:D9)</f>
        <v>378970707</v>
      </c>
      <c r="E10" s="66">
        <f t="shared" si="0"/>
        <v>376544472</v>
      </c>
      <c r="F10" s="66">
        <f t="shared" si="0"/>
        <v>110020090</v>
      </c>
      <c r="G10" s="66">
        <f t="shared" si="0"/>
        <v>18215320</v>
      </c>
      <c r="H10" s="66">
        <f t="shared" si="0"/>
        <v>13662748</v>
      </c>
      <c r="I10" s="66">
        <f t="shared" si="0"/>
        <v>141898158</v>
      </c>
      <c r="J10" s="66">
        <f t="shared" si="0"/>
        <v>22253527</v>
      </c>
      <c r="K10" s="66">
        <f t="shared" si="0"/>
        <v>20715767</v>
      </c>
      <c r="L10" s="66">
        <f t="shared" si="0"/>
        <v>39648361</v>
      </c>
      <c r="M10" s="66">
        <f t="shared" si="0"/>
        <v>82617655</v>
      </c>
      <c r="N10" s="66">
        <f t="shared" si="0"/>
        <v>16353189</v>
      </c>
      <c r="O10" s="66">
        <f t="shared" si="0"/>
        <v>20239218</v>
      </c>
      <c r="P10" s="66">
        <f t="shared" si="0"/>
        <v>31923507</v>
      </c>
      <c r="Q10" s="66">
        <f t="shared" si="0"/>
        <v>68515914</v>
      </c>
      <c r="R10" s="66">
        <f t="shared" si="0"/>
        <v>19573709</v>
      </c>
      <c r="S10" s="66">
        <f t="shared" si="0"/>
        <v>17821931</v>
      </c>
      <c r="T10" s="66">
        <f t="shared" si="0"/>
        <v>15301808</v>
      </c>
      <c r="U10" s="66">
        <f t="shared" si="0"/>
        <v>52697448</v>
      </c>
      <c r="V10" s="66">
        <f t="shared" si="0"/>
        <v>345729175</v>
      </c>
      <c r="W10" s="66">
        <f t="shared" si="0"/>
        <v>378969123</v>
      </c>
      <c r="X10" s="66">
        <f t="shared" si="0"/>
        <v>-33239948</v>
      </c>
      <c r="Y10" s="67">
        <f>+IF(W10&lt;&gt;0,(X10/W10)*100,0)</f>
        <v>-8.771149411029985</v>
      </c>
      <c r="Z10" s="68">
        <f t="shared" si="0"/>
        <v>376544472</v>
      </c>
    </row>
    <row r="11" spans="1:26" ht="12.75">
      <c r="A11" s="58" t="s">
        <v>37</v>
      </c>
      <c r="B11" s="19">
        <v>100468253</v>
      </c>
      <c r="C11" s="19">
        <v>0</v>
      </c>
      <c r="D11" s="59">
        <v>136236759</v>
      </c>
      <c r="E11" s="60">
        <v>134132449</v>
      </c>
      <c r="F11" s="60">
        <v>0</v>
      </c>
      <c r="G11" s="60">
        <v>15985147</v>
      </c>
      <c r="H11" s="60">
        <v>9506599</v>
      </c>
      <c r="I11" s="60">
        <v>25491746</v>
      </c>
      <c r="J11" s="60">
        <v>9473641</v>
      </c>
      <c r="K11" s="60">
        <v>9437785</v>
      </c>
      <c r="L11" s="60">
        <v>9678556</v>
      </c>
      <c r="M11" s="60">
        <v>28589982</v>
      </c>
      <c r="N11" s="60">
        <v>10225313</v>
      </c>
      <c r="O11" s="60">
        <v>9257262</v>
      </c>
      <c r="P11" s="60">
        <v>9385925</v>
      </c>
      <c r="Q11" s="60">
        <v>28868500</v>
      </c>
      <c r="R11" s="60">
        <v>10050672</v>
      </c>
      <c r="S11" s="60">
        <v>9704949</v>
      </c>
      <c r="T11" s="60">
        <v>10441078</v>
      </c>
      <c r="U11" s="60">
        <v>30196699</v>
      </c>
      <c r="V11" s="60">
        <v>113146927</v>
      </c>
      <c r="W11" s="60">
        <v>136237240</v>
      </c>
      <c r="X11" s="60">
        <v>-23090313</v>
      </c>
      <c r="Y11" s="61">
        <v>-16.95</v>
      </c>
      <c r="Z11" s="62">
        <v>134132449</v>
      </c>
    </row>
    <row r="12" spans="1:26" ht="12.75">
      <c r="A12" s="58" t="s">
        <v>38</v>
      </c>
      <c r="B12" s="19">
        <v>6969793</v>
      </c>
      <c r="C12" s="19">
        <v>0</v>
      </c>
      <c r="D12" s="59">
        <v>7589282</v>
      </c>
      <c r="E12" s="60">
        <v>7729872</v>
      </c>
      <c r="F12" s="60">
        <v>0</v>
      </c>
      <c r="G12" s="60">
        <v>1171185</v>
      </c>
      <c r="H12" s="60">
        <v>585592</v>
      </c>
      <c r="I12" s="60">
        <v>1756777</v>
      </c>
      <c r="J12" s="60">
        <v>585592</v>
      </c>
      <c r="K12" s="60">
        <v>585592</v>
      </c>
      <c r="L12" s="60">
        <v>585596</v>
      </c>
      <c r="M12" s="60">
        <v>1756780</v>
      </c>
      <c r="N12" s="60">
        <v>0</v>
      </c>
      <c r="O12" s="60">
        <v>1338432</v>
      </c>
      <c r="P12" s="60">
        <v>606432</v>
      </c>
      <c r="Q12" s="60">
        <v>1944864</v>
      </c>
      <c r="R12" s="60">
        <v>581202</v>
      </c>
      <c r="S12" s="60">
        <v>581202</v>
      </c>
      <c r="T12" s="60">
        <v>581202</v>
      </c>
      <c r="U12" s="60">
        <v>1743606</v>
      </c>
      <c r="V12" s="60">
        <v>7202027</v>
      </c>
      <c r="W12" s="60">
        <v>7589284</v>
      </c>
      <c r="X12" s="60">
        <v>-387257</v>
      </c>
      <c r="Y12" s="61">
        <v>-5.1</v>
      </c>
      <c r="Z12" s="62">
        <v>7729872</v>
      </c>
    </row>
    <row r="13" spans="1:26" ht="12.75">
      <c r="A13" s="58" t="s">
        <v>280</v>
      </c>
      <c r="B13" s="19">
        <v>34619724</v>
      </c>
      <c r="C13" s="19">
        <v>0</v>
      </c>
      <c r="D13" s="59">
        <v>57721000</v>
      </c>
      <c r="E13" s="60">
        <v>44967300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951</v>
      </c>
      <c r="O13" s="60">
        <v>0</v>
      </c>
      <c r="P13" s="60">
        <v>0</v>
      </c>
      <c r="Q13" s="60">
        <v>951</v>
      </c>
      <c r="R13" s="60">
        <v>0</v>
      </c>
      <c r="S13" s="60">
        <v>0</v>
      </c>
      <c r="T13" s="60">
        <v>0</v>
      </c>
      <c r="U13" s="60">
        <v>0</v>
      </c>
      <c r="V13" s="60">
        <v>951</v>
      </c>
      <c r="W13" s="60">
        <v>57721485</v>
      </c>
      <c r="X13" s="60">
        <v>-57720534</v>
      </c>
      <c r="Y13" s="61">
        <v>-100</v>
      </c>
      <c r="Z13" s="62">
        <v>44967300</v>
      </c>
    </row>
    <row r="14" spans="1:26" ht="12.75">
      <c r="A14" s="58" t="s">
        <v>40</v>
      </c>
      <c r="B14" s="19">
        <v>22822</v>
      </c>
      <c r="C14" s="19">
        <v>0</v>
      </c>
      <c r="D14" s="59">
        <v>0</v>
      </c>
      <c r="E14" s="60">
        <v>10000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5908</v>
      </c>
      <c r="P14" s="60">
        <v>0</v>
      </c>
      <c r="Q14" s="60">
        <v>5908</v>
      </c>
      <c r="R14" s="60">
        <v>0</v>
      </c>
      <c r="S14" s="60">
        <v>0</v>
      </c>
      <c r="T14" s="60">
        <v>0</v>
      </c>
      <c r="U14" s="60">
        <v>0</v>
      </c>
      <c r="V14" s="60">
        <v>5908</v>
      </c>
      <c r="W14" s="60"/>
      <c r="X14" s="60">
        <v>5908</v>
      </c>
      <c r="Y14" s="61">
        <v>0</v>
      </c>
      <c r="Z14" s="62">
        <v>10000</v>
      </c>
    </row>
    <row r="15" spans="1:26" ht="12.75">
      <c r="A15" s="58" t="s">
        <v>41</v>
      </c>
      <c r="B15" s="19">
        <v>84005005</v>
      </c>
      <c r="C15" s="19">
        <v>0</v>
      </c>
      <c r="D15" s="59">
        <v>103167550</v>
      </c>
      <c r="E15" s="60">
        <v>107980444</v>
      </c>
      <c r="F15" s="60">
        <v>11143651</v>
      </c>
      <c r="G15" s="60">
        <v>11984221</v>
      </c>
      <c r="H15" s="60">
        <v>11400690</v>
      </c>
      <c r="I15" s="60">
        <v>34528562</v>
      </c>
      <c r="J15" s="60">
        <v>6405509</v>
      </c>
      <c r="K15" s="60">
        <v>6763928</v>
      </c>
      <c r="L15" s="60">
        <v>6032834</v>
      </c>
      <c r="M15" s="60">
        <v>19202271</v>
      </c>
      <c r="N15" s="60">
        <v>6619821</v>
      </c>
      <c r="O15" s="60">
        <v>6104306</v>
      </c>
      <c r="P15" s="60">
        <v>5893515</v>
      </c>
      <c r="Q15" s="60">
        <v>18617642</v>
      </c>
      <c r="R15" s="60">
        <v>6180466</v>
      </c>
      <c r="S15" s="60">
        <v>5978968</v>
      </c>
      <c r="T15" s="60">
        <v>7247332</v>
      </c>
      <c r="U15" s="60">
        <v>19406766</v>
      </c>
      <c r="V15" s="60">
        <v>91755241</v>
      </c>
      <c r="W15" s="60">
        <v>103167549</v>
      </c>
      <c r="X15" s="60">
        <v>-11412308</v>
      </c>
      <c r="Y15" s="61">
        <v>-11.06</v>
      </c>
      <c r="Z15" s="62">
        <v>107980444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80858619</v>
      </c>
      <c r="C17" s="19">
        <v>0</v>
      </c>
      <c r="D17" s="59">
        <v>100475840</v>
      </c>
      <c r="E17" s="60">
        <v>105024204</v>
      </c>
      <c r="F17" s="60">
        <v>5295379</v>
      </c>
      <c r="G17" s="60">
        <v>4055162</v>
      </c>
      <c r="H17" s="60">
        <v>7998962</v>
      </c>
      <c r="I17" s="60">
        <v>17349503</v>
      </c>
      <c r="J17" s="60">
        <v>7366910</v>
      </c>
      <c r="K17" s="60">
        <v>4852683</v>
      </c>
      <c r="L17" s="60">
        <v>4971230</v>
      </c>
      <c r="M17" s="60">
        <v>17190823</v>
      </c>
      <c r="N17" s="60">
        <v>2196245</v>
      </c>
      <c r="O17" s="60">
        <v>5647119</v>
      </c>
      <c r="P17" s="60">
        <v>4032634</v>
      </c>
      <c r="Q17" s="60">
        <v>11875998</v>
      </c>
      <c r="R17" s="60">
        <v>4285059</v>
      </c>
      <c r="S17" s="60">
        <v>6595961</v>
      </c>
      <c r="T17" s="60">
        <v>15579117</v>
      </c>
      <c r="U17" s="60">
        <v>26460137</v>
      </c>
      <c r="V17" s="60">
        <v>72876461</v>
      </c>
      <c r="W17" s="60">
        <v>100476050</v>
      </c>
      <c r="X17" s="60">
        <v>-27599589</v>
      </c>
      <c r="Y17" s="61">
        <v>-27.47</v>
      </c>
      <c r="Z17" s="62">
        <v>105024204</v>
      </c>
    </row>
    <row r="18" spans="1:26" ht="12.75">
      <c r="A18" s="70" t="s">
        <v>44</v>
      </c>
      <c r="B18" s="71">
        <f>SUM(B11:B17)</f>
        <v>306944216</v>
      </c>
      <c r="C18" s="71">
        <f>SUM(C11:C17)</f>
        <v>0</v>
      </c>
      <c r="D18" s="72">
        <f aca="true" t="shared" si="1" ref="D18:Z18">SUM(D11:D17)</f>
        <v>405190431</v>
      </c>
      <c r="E18" s="73">
        <f t="shared" si="1"/>
        <v>399844269</v>
      </c>
      <c r="F18" s="73">
        <f t="shared" si="1"/>
        <v>16439030</v>
      </c>
      <c r="G18" s="73">
        <f t="shared" si="1"/>
        <v>33195715</v>
      </c>
      <c r="H18" s="73">
        <f t="shared" si="1"/>
        <v>29491843</v>
      </c>
      <c r="I18" s="73">
        <f t="shared" si="1"/>
        <v>79126588</v>
      </c>
      <c r="J18" s="73">
        <f t="shared" si="1"/>
        <v>23831652</v>
      </c>
      <c r="K18" s="73">
        <f t="shared" si="1"/>
        <v>21639988</v>
      </c>
      <c r="L18" s="73">
        <f t="shared" si="1"/>
        <v>21268216</v>
      </c>
      <c r="M18" s="73">
        <f t="shared" si="1"/>
        <v>66739856</v>
      </c>
      <c r="N18" s="73">
        <f t="shared" si="1"/>
        <v>19042330</v>
      </c>
      <c r="O18" s="73">
        <f t="shared" si="1"/>
        <v>22353027</v>
      </c>
      <c r="P18" s="73">
        <f t="shared" si="1"/>
        <v>19918506</v>
      </c>
      <c r="Q18" s="73">
        <f t="shared" si="1"/>
        <v>61313863</v>
      </c>
      <c r="R18" s="73">
        <f t="shared" si="1"/>
        <v>21097399</v>
      </c>
      <c r="S18" s="73">
        <f t="shared" si="1"/>
        <v>22861080</v>
      </c>
      <c r="T18" s="73">
        <f t="shared" si="1"/>
        <v>33848729</v>
      </c>
      <c r="U18" s="73">
        <f t="shared" si="1"/>
        <v>77807208</v>
      </c>
      <c r="V18" s="73">
        <f t="shared" si="1"/>
        <v>284987515</v>
      </c>
      <c r="W18" s="73">
        <f t="shared" si="1"/>
        <v>405191608</v>
      </c>
      <c r="X18" s="73">
        <f t="shared" si="1"/>
        <v>-120204093</v>
      </c>
      <c r="Y18" s="67">
        <f>+IF(W18&lt;&gt;0,(X18/W18)*100,0)</f>
        <v>-29.665987801010925</v>
      </c>
      <c r="Z18" s="74">
        <f t="shared" si="1"/>
        <v>399844269</v>
      </c>
    </row>
    <row r="19" spans="1:26" ht="12.75">
      <c r="A19" s="70" t="s">
        <v>45</v>
      </c>
      <c r="B19" s="75">
        <f>+B10-B18</f>
        <v>-9397274</v>
      </c>
      <c r="C19" s="75">
        <f>+C10-C18</f>
        <v>0</v>
      </c>
      <c r="D19" s="76">
        <f aca="true" t="shared" si="2" ref="D19:Z19">+D10-D18</f>
        <v>-26219724</v>
      </c>
      <c r="E19" s="77">
        <f t="shared" si="2"/>
        <v>-23299797</v>
      </c>
      <c r="F19" s="77">
        <f t="shared" si="2"/>
        <v>93581060</v>
      </c>
      <c r="G19" s="77">
        <f t="shared" si="2"/>
        <v>-14980395</v>
      </c>
      <c r="H19" s="77">
        <f t="shared" si="2"/>
        <v>-15829095</v>
      </c>
      <c r="I19" s="77">
        <f t="shared" si="2"/>
        <v>62771570</v>
      </c>
      <c r="J19" s="77">
        <f t="shared" si="2"/>
        <v>-1578125</v>
      </c>
      <c r="K19" s="77">
        <f t="shared" si="2"/>
        <v>-924221</v>
      </c>
      <c r="L19" s="77">
        <f t="shared" si="2"/>
        <v>18380145</v>
      </c>
      <c r="M19" s="77">
        <f t="shared" si="2"/>
        <v>15877799</v>
      </c>
      <c r="N19" s="77">
        <f t="shared" si="2"/>
        <v>-2689141</v>
      </c>
      <c r="O19" s="77">
        <f t="shared" si="2"/>
        <v>-2113809</v>
      </c>
      <c r="P19" s="77">
        <f t="shared" si="2"/>
        <v>12005001</v>
      </c>
      <c r="Q19" s="77">
        <f t="shared" si="2"/>
        <v>7202051</v>
      </c>
      <c r="R19" s="77">
        <f t="shared" si="2"/>
        <v>-1523690</v>
      </c>
      <c r="S19" s="77">
        <f t="shared" si="2"/>
        <v>-5039149</v>
      </c>
      <c r="T19" s="77">
        <f t="shared" si="2"/>
        <v>-18546921</v>
      </c>
      <c r="U19" s="77">
        <f t="shared" si="2"/>
        <v>-25109760</v>
      </c>
      <c r="V19" s="77">
        <f t="shared" si="2"/>
        <v>60741660</v>
      </c>
      <c r="W19" s="77">
        <f>IF(E10=E18,0,W10-W18)</f>
        <v>-26222485</v>
      </c>
      <c r="X19" s="77">
        <f t="shared" si="2"/>
        <v>86964145</v>
      </c>
      <c r="Y19" s="78">
        <f>+IF(W19&lt;&gt;0,(X19/W19)*100,0)</f>
        <v>-331.6396024251706</v>
      </c>
      <c r="Z19" s="79">
        <f t="shared" si="2"/>
        <v>-23299797</v>
      </c>
    </row>
    <row r="20" spans="1:26" ht="12.75">
      <c r="A20" s="58" t="s">
        <v>46</v>
      </c>
      <c r="B20" s="19">
        <v>44043533</v>
      </c>
      <c r="C20" s="19">
        <v>0</v>
      </c>
      <c r="D20" s="59">
        <v>30963000</v>
      </c>
      <c r="E20" s="60">
        <v>59997388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11000000</v>
      </c>
      <c r="P20" s="60">
        <v>0</v>
      </c>
      <c r="Q20" s="60">
        <v>11000000</v>
      </c>
      <c r="R20" s="60">
        <v>0</v>
      </c>
      <c r="S20" s="60">
        <v>32067267</v>
      </c>
      <c r="T20" s="60">
        <v>5949292</v>
      </c>
      <c r="U20" s="60">
        <v>38016559</v>
      </c>
      <c r="V20" s="60">
        <v>49016559</v>
      </c>
      <c r="W20" s="60">
        <v>30963000</v>
      </c>
      <c r="X20" s="60">
        <v>18053559</v>
      </c>
      <c r="Y20" s="61">
        <v>58.31</v>
      </c>
      <c r="Z20" s="62">
        <v>59997388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34646259</v>
      </c>
      <c r="C22" s="86">
        <f>SUM(C19:C21)</f>
        <v>0</v>
      </c>
      <c r="D22" s="87">
        <f aca="true" t="shared" si="3" ref="D22:Z22">SUM(D19:D21)</f>
        <v>4743276</v>
      </c>
      <c r="E22" s="88">
        <f t="shared" si="3"/>
        <v>36697591</v>
      </c>
      <c r="F22" s="88">
        <f t="shared" si="3"/>
        <v>93581060</v>
      </c>
      <c r="G22" s="88">
        <f t="shared" si="3"/>
        <v>-14980395</v>
      </c>
      <c r="H22" s="88">
        <f t="shared" si="3"/>
        <v>-15829095</v>
      </c>
      <c r="I22" s="88">
        <f t="shared" si="3"/>
        <v>62771570</v>
      </c>
      <c r="J22" s="88">
        <f t="shared" si="3"/>
        <v>-1578125</v>
      </c>
      <c r="K22" s="88">
        <f t="shared" si="3"/>
        <v>-924221</v>
      </c>
      <c r="L22" s="88">
        <f t="shared" si="3"/>
        <v>18380145</v>
      </c>
      <c r="M22" s="88">
        <f t="shared" si="3"/>
        <v>15877799</v>
      </c>
      <c r="N22" s="88">
        <f t="shared" si="3"/>
        <v>-2689141</v>
      </c>
      <c r="O22" s="88">
        <f t="shared" si="3"/>
        <v>8886191</v>
      </c>
      <c r="P22" s="88">
        <f t="shared" si="3"/>
        <v>12005001</v>
      </c>
      <c r="Q22" s="88">
        <f t="shared" si="3"/>
        <v>18202051</v>
      </c>
      <c r="R22" s="88">
        <f t="shared" si="3"/>
        <v>-1523690</v>
      </c>
      <c r="S22" s="88">
        <f t="shared" si="3"/>
        <v>27028118</v>
      </c>
      <c r="T22" s="88">
        <f t="shared" si="3"/>
        <v>-12597629</v>
      </c>
      <c r="U22" s="88">
        <f t="shared" si="3"/>
        <v>12906799</v>
      </c>
      <c r="V22" s="88">
        <f t="shared" si="3"/>
        <v>109758219</v>
      </c>
      <c r="W22" s="88">
        <f t="shared" si="3"/>
        <v>4740515</v>
      </c>
      <c r="X22" s="88">
        <f t="shared" si="3"/>
        <v>105017704</v>
      </c>
      <c r="Y22" s="89">
        <f>+IF(W22&lt;&gt;0,(X22/W22)*100,0)</f>
        <v>2215.322681185483</v>
      </c>
      <c r="Z22" s="90">
        <f t="shared" si="3"/>
        <v>36697591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34646259</v>
      </c>
      <c r="C24" s="75">
        <f>SUM(C22:C23)</f>
        <v>0</v>
      </c>
      <c r="D24" s="76">
        <f aca="true" t="shared" si="4" ref="D24:Z24">SUM(D22:D23)</f>
        <v>4743276</v>
      </c>
      <c r="E24" s="77">
        <f t="shared" si="4"/>
        <v>36697591</v>
      </c>
      <c r="F24" s="77">
        <f t="shared" si="4"/>
        <v>93581060</v>
      </c>
      <c r="G24" s="77">
        <f t="shared" si="4"/>
        <v>-14980395</v>
      </c>
      <c r="H24" s="77">
        <f t="shared" si="4"/>
        <v>-15829095</v>
      </c>
      <c r="I24" s="77">
        <f t="shared" si="4"/>
        <v>62771570</v>
      </c>
      <c r="J24" s="77">
        <f t="shared" si="4"/>
        <v>-1578125</v>
      </c>
      <c r="K24" s="77">
        <f t="shared" si="4"/>
        <v>-924221</v>
      </c>
      <c r="L24" s="77">
        <f t="shared" si="4"/>
        <v>18380145</v>
      </c>
      <c r="M24" s="77">
        <f t="shared" si="4"/>
        <v>15877799</v>
      </c>
      <c r="N24" s="77">
        <f t="shared" si="4"/>
        <v>-2689141</v>
      </c>
      <c r="O24" s="77">
        <f t="shared" si="4"/>
        <v>8886191</v>
      </c>
      <c r="P24" s="77">
        <f t="shared" si="4"/>
        <v>12005001</v>
      </c>
      <c r="Q24" s="77">
        <f t="shared" si="4"/>
        <v>18202051</v>
      </c>
      <c r="R24" s="77">
        <f t="shared" si="4"/>
        <v>-1523690</v>
      </c>
      <c r="S24" s="77">
        <f t="shared" si="4"/>
        <v>27028118</v>
      </c>
      <c r="T24" s="77">
        <f t="shared" si="4"/>
        <v>-12597629</v>
      </c>
      <c r="U24" s="77">
        <f t="shared" si="4"/>
        <v>12906799</v>
      </c>
      <c r="V24" s="77">
        <f t="shared" si="4"/>
        <v>109758219</v>
      </c>
      <c r="W24" s="77">
        <f t="shared" si="4"/>
        <v>4740515</v>
      </c>
      <c r="X24" s="77">
        <f t="shared" si="4"/>
        <v>105017704</v>
      </c>
      <c r="Y24" s="78">
        <f>+IF(W24&lt;&gt;0,(X24/W24)*100,0)</f>
        <v>2215.322681185483</v>
      </c>
      <c r="Z24" s="79">
        <f t="shared" si="4"/>
        <v>36697591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75380155</v>
      </c>
      <c r="C27" s="22">
        <v>0</v>
      </c>
      <c r="D27" s="99">
        <v>98798000</v>
      </c>
      <c r="E27" s="100">
        <v>134353749</v>
      </c>
      <c r="F27" s="100">
        <v>3169527</v>
      </c>
      <c r="G27" s="100">
        <v>7393816</v>
      </c>
      <c r="H27" s="100">
        <v>1975641</v>
      </c>
      <c r="I27" s="100">
        <v>12538984</v>
      </c>
      <c r="J27" s="100">
        <v>5450853</v>
      </c>
      <c r="K27" s="100">
        <v>3322950</v>
      </c>
      <c r="L27" s="100">
        <v>4898062</v>
      </c>
      <c r="M27" s="100">
        <v>13671865</v>
      </c>
      <c r="N27" s="100">
        <v>1802893</v>
      </c>
      <c r="O27" s="100">
        <v>10903788</v>
      </c>
      <c r="P27" s="100">
        <v>14245469</v>
      </c>
      <c r="Q27" s="100">
        <v>26952150</v>
      </c>
      <c r="R27" s="100">
        <v>3591588</v>
      </c>
      <c r="S27" s="100">
        <v>7424523</v>
      </c>
      <c r="T27" s="100">
        <v>24376016</v>
      </c>
      <c r="U27" s="100">
        <v>35392127</v>
      </c>
      <c r="V27" s="100">
        <v>88555126</v>
      </c>
      <c r="W27" s="100">
        <v>98798001</v>
      </c>
      <c r="X27" s="100">
        <v>-10242875</v>
      </c>
      <c r="Y27" s="101">
        <v>-10.37</v>
      </c>
      <c r="Z27" s="102">
        <v>134353749</v>
      </c>
    </row>
    <row r="28" spans="1:26" ht="12.75">
      <c r="A28" s="103" t="s">
        <v>46</v>
      </c>
      <c r="B28" s="19">
        <v>22591000</v>
      </c>
      <c r="C28" s="19">
        <v>0</v>
      </c>
      <c r="D28" s="59">
        <v>30963388</v>
      </c>
      <c r="E28" s="60">
        <v>64997388</v>
      </c>
      <c r="F28" s="60">
        <v>1981157</v>
      </c>
      <c r="G28" s="60">
        <v>3757382</v>
      </c>
      <c r="H28" s="60">
        <v>649291</v>
      </c>
      <c r="I28" s="60">
        <v>6387830</v>
      </c>
      <c r="J28" s="60">
        <v>3530009</v>
      </c>
      <c r="K28" s="60">
        <v>2617074</v>
      </c>
      <c r="L28" s="60">
        <v>4156890</v>
      </c>
      <c r="M28" s="60">
        <v>10303973</v>
      </c>
      <c r="N28" s="60">
        <v>955206</v>
      </c>
      <c r="O28" s="60">
        <v>9069141</v>
      </c>
      <c r="P28" s="60">
        <v>8473188</v>
      </c>
      <c r="Q28" s="60">
        <v>18497535</v>
      </c>
      <c r="R28" s="60">
        <v>1308008</v>
      </c>
      <c r="S28" s="60">
        <v>1813935</v>
      </c>
      <c r="T28" s="60">
        <v>12608689</v>
      </c>
      <c r="U28" s="60">
        <v>15730632</v>
      </c>
      <c r="V28" s="60">
        <v>50919970</v>
      </c>
      <c r="W28" s="60">
        <v>30963000</v>
      </c>
      <c r="X28" s="60">
        <v>19956970</v>
      </c>
      <c r="Y28" s="61">
        <v>64.45</v>
      </c>
      <c r="Z28" s="62">
        <v>64997388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52789155</v>
      </c>
      <c r="C31" s="19">
        <v>0</v>
      </c>
      <c r="D31" s="59">
        <v>67834612</v>
      </c>
      <c r="E31" s="60">
        <v>69356361</v>
      </c>
      <c r="F31" s="60">
        <v>1188370</v>
      </c>
      <c r="G31" s="60">
        <v>3636434</v>
      </c>
      <c r="H31" s="60">
        <v>1326350</v>
      </c>
      <c r="I31" s="60">
        <v>6151154</v>
      </c>
      <c r="J31" s="60">
        <v>1920844</v>
      </c>
      <c r="K31" s="60">
        <v>705876</v>
      </c>
      <c r="L31" s="60">
        <v>741172</v>
      </c>
      <c r="M31" s="60">
        <v>3367892</v>
      </c>
      <c r="N31" s="60">
        <v>847687</v>
      </c>
      <c r="O31" s="60">
        <v>1834647</v>
      </c>
      <c r="P31" s="60">
        <v>5772281</v>
      </c>
      <c r="Q31" s="60">
        <v>8454615</v>
      </c>
      <c r="R31" s="60">
        <v>2283580</v>
      </c>
      <c r="S31" s="60">
        <v>5610588</v>
      </c>
      <c r="T31" s="60">
        <v>11767327</v>
      </c>
      <c r="U31" s="60">
        <v>19661495</v>
      </c>
      <c r="V31" s="60">
        <v>37635156</v>
      </c>
      <c r="W31" s="60">
        <v>67835001</v>
      </c>
      <c r="X31" s="60">
        <v>-30199845</v>
      </c>
      <c r="Y31" s="61">
        <v>-44.52</v>
      </c>
      <c r="Z31" s="62">
        <v>69356361</v>
      </c>
    </row>
    <row r="32" spans="1:26" ht="12.75">
      <c r="A32" s="70" t="s">
        <v>54</v>
      </c>
      <c r="B32" s="22">
        <f>SUM(B28:B31)</f>
        <v>75380155</v>
      </c>
      <c r="C32" s="22">
        <f>SUM(C28:C31)</f>
        <v>0</v>
      </c>
      <c r="D32" s="99">
        <f aca="true" t="shared" si="5" ref="D32:Z32">SUM(D28:D31)</f>
        <v>98798000</v>
      </c>
      <c r="E32" s="100">
        <f t="shared" si="5"/>
        <v>134353749</v>
      </c>
      <c r="F32" s="100">
        <f t="shared" si="5"/>
        <v>3169527</v>
      </c>
      <c r="G32" s="100">
        <f t="shared" si="5"/>
        <v>7393816</v>
      </c>
      <c r="H32" s="100">
        <f t="shared" si="5"/>
        <v>1975641</v>
      </c>
      <c r="I32" s="100">
        <f t="shared" si="5"/>
        <v>12538984</v>
      </c>
      <c r="J32" s="100">
        <f t="shared" si="5"/>
        <v>5450853</v>
      </c>
      <c r="K32" s="100">
        <f t="shared" si="5"/>
        <v>3322950</v>
      </c>
      <c r="L32" s="100">
        <f t="shared" si="5"/>
        <v>4898062</v>
      </c>
      <c r="M32" s="100">
        <f t="shared" si="5"/>
        <v>13671865</v>
      </c>
      <c r="N32" s="100">
        <f t="shared" si="5"/>
        <v>1802893</v>
      </c>
      <c r="O32" s="100">
        <f t="shared" si="5"/>
        <v>10903788</v>
      </c>
      <c r="P32" s="100">
        <f t="shared" si="5"/>
        <v>14245469</v>
      </c>
      <c r="Q32" s="100">
        <f t="shared" si="5"/>
        <v>26952150</v>
      </c>
      <c r="R32" s="100">
        <f t="shared" si="5"/>
        <v>3591588</v>
      </c>
      <c r="S32" s="100">
        <f t="shared" si="5"/>
        <v>7424523</v>
      </c>
      <c r="T32" s="100">
        <f t="shared" si="5"/>
        <v>24376016</v>
      </c>
      <c r="U32" s="100">
        <f t="shared" si="5"/>
        <v>35392127</v>
      </c>
      <c r="V32" s="100">
        <f t="shared" si="5"/>
        <v>88555126</v>
      </c>
      <c r="W32" s="100">
        <f t="shared" si="5"/>
        <v>98798001</v>
      </c>
      <c r="X32" s="100">
        <f t="shared" si="5"/>
        <v>-10242875</v>
      </c>
      <c r="Y32" s="101">
        <f>+IF(W32&lt;&gt;0,(X32/W32)*100,0)</f>
        <v>-10.367492151992023</v>
      </c>
      <c r="Z32" s="102">
        <f t="shared" si="5"/>
        <v>134353749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166212045</v>
      </c>
      <c r="C35" s="19">
        <v>0</v>
      </c>
      <c r="D35" s="59">
        <v>175109125</v>
      </c>
      <c r="E35" s="60">
        <v>282905315</v>
      </c>
      <c r="F35" s="60">
        <v>237951776</v>
      </c>
      <c r="G35" s="60">
        <v>225536319</v>
      </c>
      <c r="H35" s="60">
        <v>218589624</v>
      </c>
      <c r="I35" s="60">
        <v>218589624</v>
      </c>
      <c r="J35" s="60">
        <v>166224640</v>
      </c>
      <c r="K35" s="60">
        <v>224669220</v>
      </c>
      <c r="L35" s="60">
        <v>426000256</v>
      </c>
      <c r="M35" s="60">
        <v>426000256</v>
      </c>
      <c r="N35" s="60">
        <v>423235767</v>
      </c>
      <c r="O35" s="60">
        <v>208600890</v>
      </c>
      <c r="P35" s="60">
        <v>221370646</v>
      </c>
      <c r="Q35" s="60">
        <v>221370646</v>
      </c>
      <c r="R35" s="60">
        <v>218296248</v>
      </c>
      <c r="S35" s="60">
        <v>203178692</v>
      </c>
      <c r="T35" s="60">
        <v>389855487</v>
      </c>
      <c r="U35" s="60">
        <v>389855487</v>
      </c>
      <c r="V35" s="60">
        <v>389855487</v>
      </c>
      <c r="W35" s="60">
        <v>282905315</v>
      </c>
      <c r="X35" s="60">
        <v>106950172</v>
      </c>
      <c r="Y35" s="61">
        <v>37.8</v>
      </c>
      <c r="Z35" s="62">
        <v>282905315</v>
      </c>
    </row>
    <row r="36" spans="1:26" ht="12.75">
      <c r="A36" s="58" t="s">
        <v>57</v>
      </c>
      <c r="B36" s="19">
        <v>583672249</v>
      </c>
      <c r="C36" s="19">
        <v>0</v>
      </c>
      <c r="D36" s="59">
        <v>576857127</v>
      </c>
      <c r="E36" s="60">
        <v>671815438</v>
      </c>
      <c r="F36" s="60">
        <v>613254235</v>
      </c>
      <c r="G36" s="60">
        <v>621985263</v>
      </c>
      <c r="H36" s="60">
        <v>595799923</v>
      </c>
      <c r="I36" s="60">
        <v>595799923</v>
      </c>
      <c r="J36" s="60">
        <v>600332446</v>
      </c>
      <c r="K36" s="60">
        <v>603598081</v>
      </c>
      <c r="L36" s="60">
        <v>608743872</v>
      </c>
      <c r="M36" s="60">
        <v>608743872</v>
      </c>
      <c r="N36" s="60">
        <v>610555937</v>
      </c>
      <c r="O36" s="60">
        <v>621399895</v>
      </c>
      <c r="P36" s="60">
        <v>635654336</v>
      </c>
      <c r="Q36" s="60">
        <v>635654336</v>
      </c>
      <c r="R36" s="60">
        <v>639246359</v>
      </c>
      <c r="S36" s="60">
        <v>646670885</v>
      </c>
      <c r="T36" s="60">
        <v>670720154</v>
      </c>
      <c r="U36" s="60">
        <v>670720154</v>
      </c>
      <c r="V36" s="60">
        <v>670720154</v>
      </c>
      <c r="W36" s="60">
        <v>671815438</v>
      </c>
      <c r="X36" s="60">
        <v>-1095284</v>
      </c>
      <c r="Y36" s="61">
        <v>-0.16</v>
      </c>
      <c r="Z36" s="62">
        <v>671815438</v>
      </c>
    </row>
    <row r="37" spans="1:26" ht="12.75">
      <c r="A37" s="58" t="s">
        <v>58</v>
      </c>
      <c r="B37" s="19">
        <v>54573240</v>
      </c>
      <c r="C37" s="19">
        <v>0</v>
      </c>
      <c r="D37" s="59">
        <v>53239265</v>
      </c>
      <c r="E37" s="60">
        <v>242048212</v>
      </c>
      <c r="F37" s="60">
        <v>55796467</v>
      </c>
      <c r="G37" s="60">
        <v>67071830</v>
      </c>
      <c r="H37" s="60">
        <v>74160049</v>
      </c>
      <c r="I37" s="60">
        <v>74160049</v>
      </c>
      <c r="J37" s="60">
        <v>164922908</v>
      </c>
      <c r="K37" s="60">
        <v>333383636</v>
      </c>
      <c r="L37" s="60">
        <v>274067990</v>
      </c>
      <c r="M37" s="60">
        <v>274067990</v>
      </c>
      <c r="N37" s="60">
        <v>277789056</v>
      </c>
      <c r="O37" s="60">
        <v>65172024</v>
      </c>
      <c r="P37" s="60">
        <v>80069909</v>
      </c>
      <c r="Q37" s="60">
        <v>80069909</v>
      </c>
      <c r="R37" s="60">
        <v>80855520</v>
      </c>
      <c r="S37" s="60">
        <v>48606480</v>
      </c>
      <c r="T37" s="60">
        <v>253905927</v>
      </c>
      <c r="U37" s="60">
        <v>253905927</v>
      </c>
      <c r="V37" s="60">
        <v>253905927</v>
      </c>
      <c r="W37" s="60">
        <v>242048212</v>
      </c>
      <c r="X37" s="60">
        <v>11857715</v>
      </c>
      <c r="Y37" s="61">
        <v>4.9</v>
      </c>
      <c r="Z37" s="62">
        <v>242048212</v>
      </c>
    </row>
    <row r="38" spans="1:26" ht="12.75">
      <c r="A38" s="58" t="s">
        <v>59</v>
      </c>
      <c r="B38" s="19">
        <v>15016006</v>
      </c>
      <c r="C38" s="19">
        <v>0</v>
      </c>
      <c r="D38" s="59">
        <v>13720441</v>
      </c>
      <c r="E38" s="60">
        <v>13203854</v>
      </c>
      <c r="F38" s="60">
        <v>13548725</v>
      </c>
      <c r="G38" s="60">
        <v>13548725</v>
      </c>
      <c r="H38" s="60">
        <v>13032138</v>
      </c>
      <c r="I38" s="60">
        <v>13032138</v>
      </c>
      <c r="J38" s="60">
        <v>13032138</v>
      </c>
      <c r="K38" s="60">
        <v>13032138</v>
      </c>
      <c r="L38" s="60">
        <v>13032138</v>
      </c>
      <c r="M38" s="60">
        <v>13032138</v>
      </c>
      <c r="N38" s="60">
        <v>13032138</v>
      </c>
      <c r="O38" s="60">
        <v>13203854</v>
      </c>
      <c r="P38" s="60">
        <v>13203854</v>
      </c>
      <c r="Q38" s="60">
        <v>13203854</v>
      </c>
      <c r="R38" s="60">
        <v>13203854</v>
      </c>
      <c r="S38" s="60">
        <v>13203854</v>
      </c>
      <c r="T38" s="60">
        <v>15016006</v>
      </c>
      <c r="U38" s="60">
        <v>15016006</v>
      </c>
      <c r="V38" s="60">
        <v>15016006</v>
      </c>
      <c r="W38" s="60">
        <v>13203854</v>
      </c>
      <c r="X38" s="60">
        <v>1812152</v>
      </c>
      <c r="Y38" s="61">
        <v>13.72</v>
      </c>
      <c r="Z38" s="62">
        <v>13203854</v>
      </c>
    </row>
    <row r="39" spans="1:26" ht="12.75">
      <c r="A39" s="58" t="s">
        <v>60</v>
      </c>
      <c r="B39" s="19">
        <v>680295048</v>
      </c>
      <c r="C39" s="19">
        <v>0</v>
      </c>
      <c r="D39" s="59">
        <v>685006546</v>
      </c>
      <c r="E39" s="60">
        <v>699468687</v>
      </c>
      <c r="F39" s="60">
        <v>781860819</v>
      </c>
      <c r="G39" s="60">
        <v>766901027</v>
      </c>
      <c r="H39" s="60">
        <v>727197360</v>
      </c>
      <c r="I39" s="60">
        <v>727197360</v>
      </c>
      <c r="J39" s="60">
        <v>588602040</v>
      </c>
      <c r="K39" s="60">
        <v>481851527</v>
      </c>
      <c r="L39" s="60">
        <v>747644000</v>
      </c>
      <c r="M39" s="60">
        <v>747644000</v>
      </c>
      <c r="N39" s="60">
        <v>742970510</v>
      </c>
      <c r="O39" s="60">
        <v>751624906</v>
      </c>
      <c r="P39" s="60">
        <v>763751220</v>
      </c>
      <c r="Q39" s="60">
        <v>763751220</v>
      </c>
      <c r="R39" s="60">
        <v>763483233</v>
      </c>
      <c r="S39" s="60">
        <v>788039243</v>
      </c>
      <c r="T39" s="60">
        <v>791653708</v>
      </c>
      <c r="U39" s="60">
        <v>791653708</v>
      </c>
      <c r="V39" s="60">
        <v>791653708</v>
      </c>
      <c r="W39" s="60">
        <v>699468687</v>
      </c>
      <c r="X39" s="60">
        <v>92185021</v>
      </c>
      <c r="Y39" s="61">
        <v>13.18</v>
      </c>
      <c r="Z39" s="62">
        <v>699468687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65447881</v>
      </c>
      <c r="C42" s="19">
        <v>0</v>
      </c>
      <c r="D42" s="59">
        <v>59711362</v>
      </c>
      <c r="E42" s="60">
        <v>76228337</v>
      </c>
      <c r="F42" s="60">
        <v>35012486</v>
      </c>
      <c r="G42" s="60">
        <v>-16033004</v>
      </c>
      <c r="H42" s="60">
        <v>36914283</v>
      </c>
      <c r="I42" s="60">
        <v>55893765</v>
      </c>
      <c r="J42" s="60">
        <v>-2219711</v>
      </c>
      <c r="K42" s="60">
        <v>-3629467</v>
      </c>
      <c r="L42" s="60">
        <v>32650305</v>
      </c>
      <c r="M42" s="60">
        <v>26801127</v>
      </c>
      <c r="N42" s="60">
        <v>-603950</v>
      </c>
      <c r="O42" s="60">
        <v>-7364962</v>
      </c>
      <c r="P42" s="60">
        <v>26786501</v>
      </c>
      <c r="Q42" s="60">
        <v>18817589</v>
      </c>
      <c r="R42" s="60">
        <v>-762948</v>
      </c>
      <c r="S42" s="60">
        <v>-3380298</v>
      </c>
      <c r="T42" s="60">
        <v>-10815906</v>
      </c>
      <c r="U42" s="60">
        <v>-14959152</v>
      </c>
      <c r="V42" s="60">
        <v>86553329</v>
      </c>
      <c r="W42" s="60">
        <v>76228337</v>
      </c>
      <c r="X42" s="60">
        <v>10324992</v>
      </c>
      <c r="Y42" s="61">
        <v>13.54</v>
      </c>
      <c r="Z42" s="62">
        <v>76228337</v>
      </c>
    </row>
    <row r="43" spans="1:26" ht="12.75">
      <c r="A43" s="58" t="s">
        <v>63</v>
      </c>
      <c r="B43" s="19">
        <v>-75379908</v>
      </c>
      <c r="C43" s="19">
        <v>0</v>
      </c>
      <c r="D43" s="59">
        <v>-98798001</v>
      </c>
      <c r="E43" s="60">
        <v>-134203749</v>
      </c>
      <c r="F43" s="60">
        <v>-3213695</v>
      </c>
      <c r="G43" s="60">
        <v>-8038130</v>
      </c>
      <c r="H43" s="60">
        <v>-1997691</v>
      </c>
      <c r="I43" s="60">
        <v>-13249516</v>
      </c>
      <c r="J43" s="60">
        <v>-4532524</v>
      </c>
      <c r="K43" s="60">
        <v>-3265636</v>
      </c>
      <c r="L43" s="60">
        <v>-5225289</v>
      </c>
      <c r="M43" s="60">
        <v>-13023449</v>
      </c>
      <c r="N43" s="60">
        <v>-1752235</v>
      </c>
      <c r="O43" s="60">
        <v>-10903788</v>
      </c>
      <c r="P43" s="60">
        <v>-14254440</v>
      </c>
      <c r="Q43" s="60">
        <v>-26910463</v>
      </c>
      <c r="R43" s="60">
        <v>-3592024</v>
      </c>
      <c r="S43" s="60">
        <v>-7424526</v>
      </c>
      <c r="T43" s="60">
        <v>-24375846</v>
      </c>
      <c r="U43" s="60">
        <v>-35392396</v>
      </c>
      <c r="V43" s="60">
        <v>-88575824</v>
      </c>
      <c r="W43" s="60">
        <v>-134203749</v>
      </c>
      <c r="X43" s="60">
        <v>45627925</v>
      </c>
      <c r="Y43" s="61">
        <v>-34</v>
      </c>
      <c r="Z43" s="62">
        <v>-134203749</v>
      </c>
    </row>
    <row r="44" spans="1:26" ht="12.75">
      <c r="A44" s="58" t="s">
        <v>64</v>
      </c>
      <c r="B44" s="19">
        <v>-1090983</v>
      </c>
      <c r="C44" s="19">
        <v>0</v>
      </c>
      <c r="D44" s="59">
        <v>0</v>
      </c>
      <c r="E44" s="60">
        <v>0</v>
      </c>
      <c r="F44" s="60">
        <v>-1104433</v>
      </c>
      <c r="G44" s="60">
        <v>1327496</v>
      </c>
      <c r="H44" s="60">
        <v>1916365</v>
      </c>
      <c r="I44" s="60">
        <v>2139428</v>
      </c>
      <c r="J44" s="60">
        <v>216370</v>
      </c>
      <c r="K44" s="60">
        <v>433410</v>
      </c>
      <c r="L44" s="60">
        <v>302337</v>
      </c>
      <c r="M44" s="60">
        <v>952117</v>
      </c>
      <c r="N44" s="60">
        <v>-882982</v>
      </c>
      <c r="O44" s="60">
        <v>163988</v>
      </c>
      <c r="P44" s="60">
        <v>420914</v>
      </c>
      <c r="Q44" s="60">
        <v>-298080</v>
      </c>
      <c r="R44" s="60">
        <v>1416415</v>
      </c>
      <c r="S44" s="60">
        <v>80601</v>
      </c>
      <c r="T44" s="60">
        <v>-465443</v>
      </c>
      <c r="U44" s="60">
        <v>1031573</v>
      </c>
      <c r="V44" s="60">
        <v>3825038</v>
      </c>
      <c r="W44" s="60"/>
      <c r="X44" s="60">
        <v>3825038</v>
      </c>
      <c r="Y44" s="61">
        <v>0</v>
      </c>
      <c r="Z44" s="62">
        <v>0</v>
      </c>
    </row>
    <row r="45" spans="1:26" ht="12.75">
      <c r="A45" s="70" t="s">
        <v>65</v>
      </c>
      <c r="B45" s="22">
        <v>114261565</v>
      </c>
      <c r="C45" s="22">
        <v>0</v>
      </c>
      <c r="D45" s="99">
        <v>88533113</v>
      </c>
      <c r="E45" s="100">
        <v>56286893</v>
      </c>
      <c r="F45" s="100">
        <v>144956358</v>
      </c>
      <c r="G45" s="100">
        <v>122212720</v>
      </c>
      <c r="H45" s="100">
        <v>159045677</v>
      </c>
      <c r="I45" s="100">
        <v>159045677</v>
      </c>
      <c r="J45" s="100">
        <v>152509812</v>
      </c>
      <c r="K45" s="100">
        <v>146048119</v>
      </c>
      <c r="L45" s="100">
        <v>173775472</v>
      </c>
      <c r="M45" s="100">
        <v>173775472</v>
      </c>
      <c r="N45" s="100">
        <v>170536305</v>
      </c>
      <c r="O45" s="100">
        <v>152431543</v>
      </c>
      <c r="P45" s="100">
        <v>165384518</v>
      </c>
      <c r="Q45" s="100">
        <v>170536305</v>
      </c>
      <c r="R45" s="100">
        <v>162445961</v>
      </c>
      <c r="S45" s="100">
        <v>151721738</v>
      </c>
      <c r="T45" s="100">
        <v>116064543</v>
      </c>
      <c r="U45" s="100">
        <v>116064543</v>
      </c>
      <c r="V45" s="100">
        <v>116064543</v>
      </c>
      <c r="W45" s="100">
        <v>56286893</v>
      </c>
      <c r="X45" s="100">
        <v>59777650</v>
      </c>
      <c r="Y45" s="101">
        <v>106.2</v>
      </c>
      <c r="Z45" s="102">
        <v>56286893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19" t="s">
        <v>275</v>
      </c>
      <c r="R47" s="120"/>
      <c r="S47" s="120"/>
      <c r="T47" s="120"/>
      <c r="U47" s="119" t="s">
        <v>276</v>
      </c>
      <c r="V47" s="119" t="s">
        <v>277</v>
      </c>
      <c r="W47" s="119" t="s">
        <v>278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16043725</v>
      </c>
      <c r="C49" s="52">
        <v>0</v>
      </c>
      <c r="D49" s="129">
        <v>7802100</v>
      </c>
      <c r="E49" s="54">
        <v>3627447</v>
      </c>
      <c r="F49" s="54">
        <v>0</v>
      </c>
      <c r="G49" s="54">
        <v>0</v>
      </c>
      <c r="H49" s="54">
        <v>0</v>
      </c>
      <c r="I49" s="54">
        <v>2707365</v>
      </c>
      <c r="J49" s="54">
        <v>0</v>
      </c>
      <c r="K49" s="54">
        <v>0</v>
      </c>
      <c r="L49" s="54">
        <v>0</v>
      </c>
      <c r="M49" s="54">
        <v>2528925</v>
      </c>
      <c r="N49" s="54">
        <v>0</v>
      </c>
      <c r="O49" s="54">
        <v>0</v>
      </c>
      <c r="P49" s="54">
        <v>0</v>
      </c>
      <c r="Q49" s="54">
        <v>36040392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68749954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-113454</v>
      </c>
      <c r="C51" s="52">
        <v>0</v>
      </c>
      <c r="D51" s="129">
        <v>-939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-114393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103.68966051493207</v>
      </c>
      <c r="C58" s="5">
        <f>IF(C67=0,0,+(C76/C67)*100)</f>
        <v>0</v>
      </c>
      <c r="D58" s="6">
        <f aca="true" t="shared" si="6" ref="D58:Z58">IF(D67=0,0,+(D76/D67)*100)</f>
        <v>96.53066873314093</v>
      </c>
      <c r="E58" s="7">
        <f t="shared" si="6"/>
        <v>96.61596153757138</v>
      </c>
      <c r="F58" s="7">
        <f t="shared" si="6"/>
        <v>11.864521916850974</v>
      </c>
      <c r="G58" s="7">
        <f t="shared" si="6"/>
        <v>87.51331867832742</v>
      </c>
      <c r="H58" s="7">
        <f t="shared" si="6"/>
        <v>458.66311956263434</v>
      </c>
      <c r="I58" s="7">
        <f t="shared" si="6"/>
        <v>73.49342085825441</v>
      </c>
      <c r="J58" s="7">
        <f t="shared" si="6"/>
        <v>69.82289630721597</v>
      </c>
      <c r="K58" s="7">
        <f t="shared" si="6"/>
        <v>68.38308088474494</v>
      </c>
      <c r="L58" s="7">
        <f t="shared" si="6"/>
        <v>72.34265788265844</v>
      </c>
      <c r="M58" s="7">
        <f t="shared" si="6"/>
        <v>70.13939396155064</v>
      </c>
      <c r="N58" s="7">
        <f t="shared" si="6"/>
        <v>75.21230503405094</v>
      </c>
      <c r="O58" s="7">
        <f t="shared" si="6"/>
        <v>67.63410753111866</v>
      </c>
      <c r="P58" s="7">
        <f t="shared" si="6"/>
        <v>79.02010847463214</v>
      </c>
      <c r="Q58" s="7">
        <f t="shared" si="6"/>
        <v>73.76195216582452</v>
      </c>
      <c r="R58" s="7">
        <f t="shared" si="6"/>
        <v>75.94991954375028</v>
      </c>
      <c r="S58" s="7">
        <f t="shared" si="6"/>
        <v>100.75176569531455</v>
      </c>
      <c r="T58" s="7">
        <f t="shared" si="6"/>
        <v>109.27752975294123</v>
      </c>
      <c r="U58" s="7">
        <f t="shared" si="6"/>
        <v>95.10519327450811</v>
      </c>
      <c r="V58" s="7">
        <f t="shared" si="6"/>
        <v>76.4262319536571</v>
      </c>
      <c r="W58" s="7">
        <f t="shared" si="6"/>
        <v>96.00320076662386</v>
      </c>
      <c r="X58" s="7">
        <f t="shared" si="6"/>
        <v>0</v>
      </c>
      <c r="Y58" s="7">
        <f t="shared" si="6"/>
        <v>0</v>
      </c>
      <c r="Z58" s="8">
        <f t="shared" si="6"/>
        <v>96.61596153757138</v>
      </c>
    </row>
    <row r="59" spans="1:26" ht="12.75">
      <c r="A59" s="37" t="s">
        <v>31</v>
      </c>
      <c r="B59" s="9">
        <f aca="true" t="shared" si="7" ref="B59:Z66">IF(B68=0,0,+(B77/B68)*100)</f>
        <v>110.37509093627082</v>
      </c>
      <c r="C59" s="9">
        <f t="shared" si="7"/>
        <v>0</v>
      </c>
      <c r="D59" s="2">
        <f t="shared" si="7"/>
        <v>95.00000077628616</v>
      </c>
      <c r="E59" s="10">
        <f t="shared" si="7"/>
        <v>95</v>
      </c>
      <c r="F59" s="10">
        <f t="shared" si="7"/>
        <v>5.195229126229382</v>
      </c>
      <c r="G59" s="10">
        <f t="shared" si="7"/>
        <v>224.5148735349764</v>
      </c>
      <c r="H59" s="10">
        <f t="shared" si="7"/>
        <v>2132.996356637589</v>
      </c>
      <c r="I59" s="10">
        <f t="shared" si="7"/>
        <v>78.67576979152554</v>
      </c>
      <c r="J59" s="10">
        <f t="shared" si="7"/>
        <v>78.50836429049923</v>
      </c>
      <c r="K59" s="10">
        <f t="shared" si="7"/>
        <v>89.618813772754</v>
      </c>
      <c r="L59" s="10">
        <f t="shared" si="7"/>
        <v>63.95512603105244</v>
      </c>
      <c r="M59" s="10">
        <f t="shared" si="7"/>
        <v>77.45932138977311</v>
      </c>
      <c r="N59" s="10">
        <f t="shared" si="7"/>
        <v>161.8306495916399</v>
      </c>
      <c r="O59" s="10">
        <f t="shared" si="7"/>
        <v>92.85901054611489</v>
      </c>
      <c r="P59" s="10">
        <f t="shared" si="7"/>
        <v>101.5675377952822</v>
      </c>
      <c r="Q59" s="10">
        <f t="shared" si="7"/>
        <v>113.20104100168737</v>
      </c>
      <c r="R59" s="10">
        <f t="shared" si="7"/>
        <v>109.33812262942403</v>
      </c>
      <c r="S59" s="10">
        <f t="shared" si="7"/>
        <v>196.99509947921024</v>
      </c>
      <c r="T59" s="10">
        <f t="shared" si="7"/>
        <v>497.64601120324664</v>
      </c>
      <c r="U59" s="10">
        <f t="shared" si="7"/>
        <v>197.16162755434726</v>
      </c>
      <c r="V59" s="10">
        <f t="shared" si="7"/>
        <v>92.63794645459888</v>
      </c>
      <c r="W59" s="10">
        <f t="shared" si="7"/>
        <v>93.38654365664361</v>
      </c>
      <c r="X59" s="10">
        <f t="shared" si="7"/>
        <v>0</v>
      </c>
      <c r="Y59" s="10">
        <f t="shared" si="7"/>
        <v>0</v>
      </c>
      <c r="Z59" s="11">
        <f t="shared" si="7"/>
        <v>95</v>
      </c>
    </row>
    <row r="60" spans="1:26" ht="12.75">
      <c r="A60" s="38" t="s">
        <v>32</v>
      </c>
      <c r="B60" s="12">
        <f t="shared" si="7"/>
        <v>101.89268510721983</v>
      </c>
      <c r="C60" s="12">
        <f t="shared" si="7"/>
        <v>0</v>
      </c>
      <c r="D60" s="3">
        <f t="shared" si="7"/>
        <v>97.86259078819917</v>
      </c>
      <c r="E60" s="13">
        <f t="shared" si="7"/>
        <v>98.00000006602525</v>
      </c>
      <c r="F60" s="13">
        <f t="shared" si="7"/>
        <v>44.5293230724274</v>
      </c>
      <c r="G60" s="13">
        <f t="shared" si="7"/>
        <v>51.41445758669276</v>
      </c>
      <c r="H60" s="13">
        <f t="shared" si="7"/>
        <v>100.78083362400731</v>
      </c>
      <c r="I60" s="13">
        <f t="shared" si="7"/>
        <v>62.38362092714726</v>
      </c>
      <c r="J60" s="13">
        <f t="shared" si="7"/>
        <v>62.166373710122855</v>
      </c>
      <c r="K60" s="13">
        <f t="shared" si="7"/>
        <v>49.23193047414694</v>
      </c>
      <c r="L60" s="13">
        <f t="shared" si="7"/>
        <v>78.59016734616846</v>
      </c>
      <c r="M60" s="13">
        <f t="shared" si="7"/>
        <v>62.8274625653085</v>
      </c>
      <c r="N60" s="13">
        <f t="shared" si="7"/>
        <v>42.222626564165985</v>
      </c>
      <c r="O60" s="13">
        <f t="shared" si="7"/>
        <v>53.14781928552208</v>
      </c>
      <c r="P60" s="13">
        <f t="shared" si="7"/>
        <v>63.736342210898414</v>
      </c>
      <c r="Q60" s="13">
        <f t="shared" si="7"/>
        <v>52.89755824806789</v>
      </c>
      <c r="R60" s="13">
        <f t="shared" si="7"/>
        <v>59.23621249488513</v>
      </c>
      <c r="S60" s="13">
        <f t="shared" si="7"/>
        <v>60.20694547172104</v>
      </c>
      <c r="T60" s="13">
        <f t="shared" si="7"/>
        <v>63.310509562583036</v>
      </c>
      <c r="U60" s="13">
        <f t="shared" si="7"/>
        <v>61.14740183041329</v>
      </c>
      <c r="V60" s="13">
        <f t="shared" si="7"/>
        <v>60.01373337914827</v>
      </c>
      <c r="W60" s="13">
        <f t="shared" si="7"/>
        <v>98.3386956658855</v>
      </c>
      <c r="X60" s="13">
        <f t="shared" si="7"/>
        <v>0</v>
      </c>
      <c r="Y60" s="13">
        <f t="shared" si="7"/>
        <v>0</v>
      </c>
      <c r="Z60" s="14">
        <f t="shared" si="7"/>
        <v>98.00000006602525</v>
      </c>
    </row>
    <row r="61" spans="1:26" ht="12.75">
      <c r="A61" s="39" t="s">
        <v>103</v>
      </c>
      <c r="B61" s="12">
        <f t="shared" si="7"/>
        <v>102.14750119064064</v>
      </c>
      <c r="C61" s="12">
        <f t="shared" si="7"/>
        <v>0</v>
      </c>
      <c r="D61" s="3">
        <f t="shared" si="7"/>
        <v>98.05394476253318</v>
      </c>
      <c r="E61" s="13">
        <f t="shared" si="7"/>
        <v>98.00000017291552</v>
      </c>
      <c r="F61" s="13">
        <f t="shared" si="7"/>
        <v>46.92867790496521</v>
      </c>
      <c r="G61" s="13">
        <f t="shared" si="7"/>
        <v>56.64593183940965</v>
      </c>
      <c r="H61" s="13">
        <f t="shared" si="7"/>
        <v>111.10997515463647</v>
      </c>
      <c r="I61" s="13">
        <f t="shared" si="7"/>
        <v>68.49321806435422</v>
      </c>
      <c r="J61" s="13">
        <f t="shared" si="7"/>
        <v>62.60848287242891</v>
      </c>
      <c r="K61" s="13">
        <f t="shared" si="7"/>
        <v>48.261734370280436</v>
      </c>
      <c r="L61" s="13">
        <f t="shared" si="7"/>
        <v>86.21860067514224</v>
      </c>
      <c r="M61" s="13">
        <f t="shared" si="7"/>
        <v>64.83276309936038</v>
      </c>
      <c r="N61" s="13">
        <f t="shared" si="7"/>
        <v>39.70410466834815</v>
      </c>
      <c r="O61" s="13">
        <f t="shared" si="7"/>
        <v>52.50035321290339</v>
      </c>
      <c r="P61" s="13">
        <f t="shared" si="7"/>
        <v>67.95598350572843</v>
      </c>
      <c r="Q61" s="13">
        <f t="shared" si="7"/>
        <v>53.171500520753355</v>
      </c>
      <c r="R61" s="13">
        <f t="shared" si="7"/>
        <v>55.51155373109179</v>
      </c>
      <c r="S61" s="13">
        <f t="shared" si="7"/>
        <v>56.27629378148882</v>
      </c>
      <c r="T61" s="13">
        <f t="shared" si="7"/>
        <v>59.8627428285168</v>
      </c>
      <c r="U61" s="13">
        <f t="shared" si="7"/>
        <v>57.516584246905786</v>
      </c>
      <c r="V61" s="13">
        <f t="shared" si="7"/>
        <v>61.350210720138065</v>
      </c>
      <c r="W61" s="13">
        <f t="shared" si="7"/>
        <v>99.19871318790658</v>
      </c>
      <c r="X61" s="13">
        <f t="shared" si="7"/>
        <v>0</v>
      </c>
      <c r="Y61" s="13">
        <f t="shared" si="7"/>
        <v>0</v>
      </c>
      <c r="Z61" s="14">
        <f t="shared" si="7"/>
        <v>98.00000017291552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98.00000767724435</v>
      </c>
      <c r="E64" s="13">
        <f t="shared" si="7"/>
        <v>97.99999950469393</v>
      </c>
      <c r="F64" s="13">
        <f t="shared" si="7"/>
        <v>35.63075373207675</v>
      </c>
      <c r="G64" s="13">
        <f t="shared" si="7"/>
        <v>32.11386061623113</v>
      </c>
      <c r="H64" s="13">
        <f t="shared" si="7"/>
        <v>52.993704523695875</v>
      </c>
      <c r="I64" s="13">
        <f t="shared" si="7"/>
        <v>38.43202400201019</v>
      </c>
      <c r="J64" s="13">
        <f t="shared" si="7"/>
        <v>59.960630661050715</v>
      </c>
      <c r="K64" s="13">
        <f t="shared" si="7"/>
        <v>53.809503091801346</v>
      </c>
      <c r="L64" s="13">
        <f t="shared" si="7"/>
        <v>47.25658098158767</v>
      </c>
      <c r="M64" s="13">
        <f t="shared" si="7"/>
        <v>53.60304819772589</v>
      </c>
      <c r="N64" s="13">
        <f t="shared" si="7"/>
        <v>53.715966108916234</v>
      </c>
      <c r="O64" s="13">
        <f t="shared" si="7"/>
        <v>56.17714414111794</v>
      </c>
      <c r="P64" s="13">
        <f t="shared" si="7"/>
        <v>45.04981139102295</v>
      </c>
      <c r="Q64" s="13">
        <f t="shared" si="7"/>
        <v>51.64928064906798</v>
      </c>
      <c r="R64" s="13">
        <f t="shared" si="7"/>
        <v>75.98991372654926</v>
      </c>
      <c r="S64" s="13">
        <f t="shared" si="7"/>
        <v>79.52960696609523</v>
      </c>
      <c r="T64" s="13">
        <f t="shared" si="7"/>
        <v>85.77513886319826</v>
      </c>
      <c r="U64" s="13">
        <f t="shared" si="7"/>
        <v>80.40974116948672</v>
      </c>
      <c r="V64" s="13">
        <f t="shared" si="7"/>
        <v>53.9735854986071</v>
      </c>
      <c r="W64" s="13">
        <f t="shared" si="7"/>
        <v>97.99999545969457</v>
      </c>
      <c r="X64" s="13">
        <f t="shared" si="7"/>
        <v>0</v>
      </c>
      <c r="Y64" s="13">
        <f t="shared" si="7"/>
        <v>0</v>
      </c>
      <c r="Z64" s="14">
        <f t="shared" si="7"/>
        <v>97.99999950469393</v>
      </c>
    </row>
    <row r="65" spans="1:26" ht="12.7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70.90719181251318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100.0000218738735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98.86201537523814</v>
      </c>
      <c r="I66" s="16">
        <f t="shared" si="7"/>
        <v>99.60482499155017</v>
      </c>
      <c r="J66" s="16">
        <f t="shared" si="7"/>
        <v>90.48587658598461</v>
      </c>
      <c r="K66" s="16">
        <f t="shared" si="7"/>
        <v>99.79566598357617</v>
      </c>
      <c r="L66" s="16">
        <f t="shared" si="7"/>
        <v>108.90231367297262</v>
      </c>
      <c r="M66" s="16">
        <f t="shared" si="7"/>
        <v>100.30990588880124</v>
      </c>
      <c r="N66" s="16">
        <f t="shared" si="7"/>
        <v>17.05915762693566</v>
      </c>
      <c r="O66" s="16">
        <f t="shared" si="7"/>
        <v>23.14019192306732</v>
      </c>
      <c r="P66" s="16">
        <f t="shared" si="7"/>
        <v>120.29005174971954</v>
      </c>
      <c r="Q66" s="16">
        <f t="shared" si="7"/>
        <v>53.98124396824633</v>
      </c>
      <c r="R66" s="16">
        <f t="shared" si="7"/>
        <v>40.260007937499864</v>
      </c>
      <c r="S66" s="16">
        <f t="shared" si="7"/>
        <v>123.90661429561638</v>
      </c>
      <c r="T66" s="16">
        <f t="shared" si="7"/>
        <v>83.6414608014623</v>
      </c>
      <c r="U66" s="16">
        <f t="shared" si="7"/>
        <v>83.13926230137533</v>
      </c>
      <c r="V66" s="16">
        <f t="shared" si="7"/>
        <v>81.83235884079436</v>
      </c>
      <c r="W66" s="16">
        <f t="shared" si="7"/>
        <v>99.99997812613128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1" t="s">
        <v>287</v>
      </c>
      <c r="B67" s="24">
        <v>217351975</v>
      </c>
      <c r="C67" s="24"/>
      <c r="D67" s="25">
        <v>297208315</v>
      </c>
      <c r="E67" s="26">
        <v>295322589</v>
      </c>
      <c r="F67" s="26">
        <v>85012806</v>
      </c>
      <c r="G67" s="26">
        <v>17751386</v>
      </c>
      <c r="H67" s="26">
        <v>12956297</v>
      </c>
      <c r="I67" s="26">
        <v>115720489</v>
      </c>
      <c r="J67" s="26">
        <v>19364983</v>
      </c>
      <c r="K67" s="26">
        <v>19335290</v>
      </c>
      <c r="L67" s="26">
        <v>18194731</v>
      </c>
      <c r="M67" s="26">
        <v>56895004</v>
      </c>
      <c r="N67" s="26">
        <v>14524267</v>
      </c>
      <c r="O67" s="26">
        <v>16973096</v>
      </c>
      <c r="P67" s="26">
        <v>15774195</v>
      </c>
      <c r="Q67" s="26">
        <v>47271558</v>
      </c>
      <c r="R67" s="26">
        <v>14996349</v>
      </c>
      <c r="S67" s="26">
        <v>14621577</v>
      </c>
      <c r="T67" s="26">
        <v>14443446</v>
      </c>
      <c r="U67" s="26">
        <v>44061372</v>
      </c>
      <c r="V67" s="26">
        <v>263948423</v>
      </c>
      <c r="W67" s="26">
        <v>297207548</v>
      </c>
      <c r="X67" s="26"/>
      <c r="Y67" s="25"/>
      <c r="Z67" s="27">
        <v>295322589</v>
      </c>
    </row>
    <row r="68" spans="1:26" ht="12.75" hidden="1">
      <c r="A68" s="37" t="s">
        <v>31</v>
      </c>
      <c r="B68" s="19">
        <v>94601966</v>
      </c>
      <c r="C68" s="19"/>
      <c r="D68" s="20">
        <v>141700322</v>
      </c>
      <c r="E68" s="21">
        <v>139293720</v>
      </c>
      <c r="F68" s="21">
        <v>70959161</v>
      </c>
      <c r="G68" s="21">
        <v>3608389</v>
      </c>
      <c r="H68" s="21">
        <v>2281958</v>
      </c>
      <c r="I68" s="21">
        <v>76849508</v>
      </c>
      <c r="J68" s="21">
        <v>8538680</v>
      </c>
      <c r="K68" s="21">
        <v>8746486</v>
      </c>
      <c r="L68" s="21">
        <v>8538848</v>
      </c>
      <c r="M68" s="21">
        <v>25824014</v>
      </c>
      <c r="N68" s="21">
        <v>4095650</v>
      </c>
      <c r="O68" s="21">
        <v>6524488</v>
      </c>
      <c r="P68" s="21">
        <v>5711824</v>
      </c>
      <c r="Q68" s="21">
        <v>16331962</v>
      </c>
      <c r="R68" s="21">
        <v>5175430</v>
      </c>
      <c r="S68" s="21">
        <v>4112216</v>
      </c>
      <c r="T68" s="21">
        <v>1514918</v>
      </c>
      <c r="U68" s="21">
        <v>10802564</v>
      </c>
      <c r="V68" s="21">
        <v>129808048</v>
      </c>
      <c r="W68" s="21">
        <v>141700323</v>
      </c>
      <c r="X68" s="21"/>
      <c r="Y68" s="20"/>
      <c r="Z68" s="23">
        <v>139293720</v>
      </c>
    </row>
    <row r="69" spans="1:26" ht="12.75" hidden="1">
      <c r="A69" s="38" t="s">
        <v>32</v>
      </c>
      <c r="B69" s="19">
        <v>118707755</v>
      </c>
      <c r="C69" s="19"/>
      <c r="D69" s="20">
        <v>150936329</v>
      </c>
      <c r="E69" s="21">
        <v>151457205</v>
      </c>
      <c r="F69" s="21">
        <v>13797872</v>
      </c>
      <c r="G69" s="21">
        <v>13809746</v>
      </c>
      <c r="H69" s="21">
        <v>10360978</v>
      </c>
      <c r="I69" s="21">
        <v>37968596</v>
      </c>
      <c r="J69" s="21">
        <v>10518056</v>
      </c>
      <c r="K69" s="21">
        <v>10251611</v>
      </c>
      <c r="L69" s="21">
        <v>9283272</v>
      </c>
      <c r="M69" s="21">
        <v>30052939</v>
      </c>
      <c r="N69" s="21">
        <v>10002535</v>
      </c>
      <c r="O69" s="21">
        <v>10008119</v>
      </c>
      <c r="P69" s="21">
        <v>9620243</v>
      </c>
      <c r="Q69" s="21">
        <v>29630897</v>
      </c>
      <c r="R69" s="21">
        <v>9364856</v>
      </c>
      <c r="S69" s="21">
        <v>10033271</v>
      </c>
      <c r="T69" s="21">
        <v>12636387</v>
      </c>
      <c r="U69" s="21">
        <v>32034514</v>
      </c>
      <c r="V69" s="21">
        <v>129686946</v>
      </c>
      <c r="W69" s="21">
        <v>150935560</v>
      </c>
      <c r="X69" s="21"/>
      <c r="Y69" s="20"/>
      <c r="Z69" s="23">
        <v>151457205</v>
      </c>
    </row>
    <row r="70" spans="1:26" ht="12.75" hidden="1">
      <c r="A70" s="39" t="s">
        <v>103</v>
      </c>
      <c r="B70" s="19">
        <v>104622247</v>
      </c>
      <c r="C70" s="19"/>
      <c r="D70" s="20">
        <v>125693092</v>
      </c>
      <c r="E70" s="21">
        <v>127229761</v>
      </c>
      <c r="F70" s="21">
        <v>10867600</v>
      </c>
      <c r="G70" s="21">
        <v>10864812</v>
      </c>
      <c r="H70" s="21">
        <v>8519497</v>
      </c>
      <c r="I70" s="21">
        <v>30251909</v>
      </c>
      <c r="J70" s="21">
        <v>8761867</v>
      </c>
      <c r="K70" s="21">
        <v>8458805</v>
      </c>
      <c r="L70" s="21">
        <v>7465686</v>
      </c>
      <c r="M70" s="21">
        <v>24686358</v>
      </c>
      <c r="N70" s="21">
        <v>8204658</v>
      </c>
      <c r="O70" s="21">
        <v>8245735</v>
      </c>
      <c r="P70" s="21">
        <v>7848058</v>
      </c>
      <c r="Q70" s="21">
        <v>24298451</v>
      </c>
      <c r="R70" s="21">
        <v>7661551</v>
      </c>
      <c r="S70" s="21">
        <v>8337285</v>
      </c>
      <c r="T70" s="21">
        <v>10955056</v>
      </c>
      <c r="U70" s="21">
        <v>26953892</v>
      </c>
      <c r="V70" s="21">
        <v>106190610</v>
      </c>
      <c r="W70" s="21">
        <v>125692322</v>
      </c>
      <c r="X70" s="21"/>
      <c r="Y70" s="20"/>
      <c r="Z70" s="23">
        <v>127229761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13394209</v>
      </c>
      <c r="C73" s="19"/>
      <c r="D73" s="20">
        <v>24227443</v>
      </c>
      <c r="E73" s="21">
        <v>24227444</v>
      </c>
      <c r="F73" s="21">
        <v>2930272</v>
      </c>
      <c r="G73" s="21">
        <v>2944934</v>
      </c>
      <c r="H73" s="21">
        <v>1841481</v>
      </c>
      <c r="I73" s="21">
        <v>7716687</v>
      </c>
      <c r="J73" s="21">
        <v>1756189</v>
      </c>
      <c r="K73" s="21">
        <v>1792806</v>
      </c>
      <c r="L73" s="21">
        <v>1817586</v>
      </c>
      <c r="M73" s="21">
        <v>5366581</v>
      </c>
      <c r="N73" s="21">
        <v>1797877</v>
      </c>
      <c r="O73" s="21">
        <v>1762384</v>
      </c>
      <c r="P73" s="21">
        <v>1772185</v>
      </c>
      <c r="Q73" s="21">
        <v>5332446</v>
      </c>
      <c r="R73" s="21">
        <v>1703305</v>
      </c>
      <c r="S73" s="21">
        <v>1695986</v>
      </c>
      <c r="T73" s="21">
        <v>1681331</v>
      </c>
      <c r="U73" s="21">
        <v>5080622</v>
      </c>
      <c r="V73" s="21">
        <v>23496336</v>
      </c>
      <c r="W73" s="21">
        <v>24227445</v>
      </c>
      <c r="X73" s="21"/>
      <c r="Y73" s="20"/>
      <c r="Z73" s="23">
        <v>24227444</v>
      </c>
    </row>
    <row r="74" spans="1:26" ht="12.75" hidden="1">
      <c r="A74" s="39" t="s">
        <v>107</v>
      </c>
      <c r="B74" s="19">
        <v>691299</v>
      </c>
      <c r="C74" s="19"/>
      <c r="D74" s="20">
        <v>1015794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1015793</v>
      </c>
      <c r="X74" s="21"/>
      <c r="Y74" s="20"/>
      <c r="Z74" s="23"/>
    </row>
    <row r="75" spans="1:26" ht="12.75" hidden="1">
      <c r="A75" s="40" t="s">
        <v>110</v>
      </c>
      <c r="B75" s="28">
        <v>4042254</v>
      </c>
      <c r="C75" s="28"/>
      <c r="D75" s="29">
        <v>4571664</v>
      </c>
      <c r="E75" s="30">
        <v>4571664</v>
      </c>
      <c r="F75" s="30">
        <v>255773</v>
      </c>
      <c r="G75" s="30">
        <v>333251</v>
      </c>
      <c r="H75" s="30">
        <v>313361</v>
      </c>
      <c r="I75" s="30">
        <v>902385</v>
      </c>
      <c r="J75" s="30">
        <v>308247</v>
      </c>
      <c r="K75" s="30">
        <v>337193</v>
      </c>
      <c r="L75" s="30">
        <v>372611</v>
      </c>
      <c r="M75" s="30">
        <v>1018051</v>
      </c>
      <c r="N75" s="30">
        <v>426082</v>
      </c>
      <c r="O75" s="30">
        <v>440489</v>
      </c>
      <c r="P75" s="30">
        <v>442128</v>
      </c>
      <c r="Q75" s="30">
        <v>1308699</v>
      </c>
      <c r="R75" s="30">
        <v>456063</v>
      </c>
      <c r="S75" s="30">
        <v>476090</v>
      </c>
      <c r="T75" s="30">
        <v>292141</v>
      </c>
      <c r="U75" s="30">
        <v>1224294</v>
      </c>
      <c r="V75" s="30">
        <v>4453429</v>
      </c>
      <c r="W75" s="30">
        <v>4571665</v>
      </c>
      <c r="X75" s="30"/>
      <c r="Y75" s="29"/>
      <c r="Z75" s="31">
        <v>4571664</v>
      </c>
    </row>
    <row r="76" spans="1:26" ht="12.75" hidden="1">
      <c r="A76" s="42" t="s">
        <v>288</v>
      </c>
      <c r="B76" s="32">
        <v>225371525</v>
      </c>
      <c r="C76" s="32"/>
      <c r="D76" s="33">
        <v>286897174</v>
      </c>
      <c r="E76" s="34">
        <v>285328759</v>
      </c>
      <c r="F76" s="34">
        <v>10086363</v>
      </c>
      <c r="G76" s="34">
        <v>15534827</v>
      </c>
      <c r="H76" s="34">
        <v>59425756</v>
      </c>
      <c r="I76" s="34">
        <v>85046946</v>
      </c>
      <c r="J76" s="34">
        <v>13521192</v>
      </c>
      <c r="K76" s="34">
        <v>13222067</v>
      </c>
      <c r="L76" s="34">
        <v>13162552</v>
      </c>
      <c r="M76" s="34">
        <v>39905811</v>
      </c>
      <c r="N76" s="34">
        <v>10924036</v>
      </c>
      <c r="O76" s="34">
        <v>11479602</v>
      </c>
      <c r="P76" s="34">
        <v>12464786</v>
      </c>
      <c r="Q76" s="34">
        <v>34868424</v>
      </c>
      <c r="R76" s="34">
        <v>11389715</v>
      </c>
      <c r="S76" s="34">
        <v>14731497</v>
      </c>
      <c r="T76" s="34">
        <v>15783441</v>
      </c>
      <c r="U76" s="34">
        <v>41904653</v>
      </c>
      <c r="V76" s="34">
        <v>201725834</v>
      </c>
      <c r="W76" s="34">
        <v>285328759</v>
      </c>
      <c r="X76" s="34"/>
      <c r="Y76" s="33"/>
      <c r="Z76" s="35">
        <v>285328759</v>
      </c>
    </row>
    <row r="77" spans="1:26" ht="12.75" hidden="1">
      <c r="A77" s="37" t="s">
        <v>31</v>
      </c>
      <c r="B77" s="19">
        <v>104417006</v>
      </c>
      <c r="C77" s="19"/>
      <c r="D77" s="20">
        <v>134615307</v>
      </c>
      <c r="E77" s="21">
        <v>132329034</v>
      </c>
      <c r="F77" s="21">
        <v>3686491</v>
      </c>
      <c r="G77" s="21">
        <v>8101370</v>
      </c>
      <c r="H77" s="21">
        <v>48674081</v>
      </c>
      <c r="I77" s="21">
        <v>60461942</v>
      </c>
      <c r="J77" s="21">
        <v>6703578</v>
      </c>
      <c r="K77" s="21">
        <v>7838497</v>
      </c>
      <c r="L77" s="21">
        <v>5461031</v>
      </c>
      <c r="M77" s="21">
        <v>20003106</v>
      </c>
      <c r="N77" s="21">
        <v>6628017</v>
      </c>
      <c r="O77" s="21">
        <v>6058575</v>
      </c>
      <c r="P77" s="21">
        <v>5801359</v>
      </c>
      <c r="Q77" s="21">
        <v>18487951</v>
      </c>
      <c r="R77" s="21">
        <v>5658718</v>
      </c>
      <c r="S77" s="21">
        <v>8100864</v>
      </c>
      <c r="T77" s="21">
        <v>7538929</v>
      </c>
      <c r="U77" s="21">
        <v>21298511</v>
      </c>
      <c r="V77" s="21">
        <v>120251510</v>
      </c>
      <c r="W77" s="21">
        <v>132329034</v>
      </c>
      <c r="X77" s="21"/>
      <c r="Y77" s="20"/>
      <c r="Z77" s="23">
        <v>132329034</v>
      </c>
    </row>
    <row r="78" spans="1:26" ht="12.75" hidden="1">
      <c r="A78" s="38" t="s">
        <v>32</v>
      </c>
      <c r="B78" s="19">
        <v>120954519</v>
      </c>
      <c r="C78" s="19"/>
      <c r="D78" s="20">
        <v>147710202</v>
      </c>
      <c r="E78" s="21">
        <v>148428061</v>
      </c>
      <c r="F78" s="21">
        <v>6144099</v>
      </c>
      <c r="G78" s="21">
        <v>7100206</v>
      </c>
      <c r="H78" s="21">
        <v>10441880</v>
      </c>
      <c r="I78" s="21">
        <v>23686185</v>
      </c>
      <c r="J78" s="21">
        <v>6538694</v>
      </c>
      <c r="K78" s="21">
        <v>5047066</v>
      </c>
      <c r="L78" s="21">
        <v>7295739</v>
      </c>
      <c r="M78" s="21">
        <v>18881499</v>
      </c>
      <c r="N78" s="21">
        <v>4223333</v>
      </c>
      <c r="O78" s="21">
        <v>5319097</v>
      </c>
      <c r="P78" s="21">
        <v>6131591</v>
      </c>
      <c r="Q78" s="21">
        <v>15674021</v>
      </c>
      <c r="R78" s="21">
        <v>5547386</v>
      </c>
      <c r="S78" s="21">
        <v>6040726</v>
      </c>
      <c r="T78" s="21">
        <v>8000161</v>
      </c>
      <c r="U78" s="21">
        <v>19588273</v>
      </c>
      <c r="V78" s="21">
        <v>77829978</v>
      </c>
      <c r="W78" s="21">
        <v>148428061</v>
      </c>
      <c r="X78" s="21"/>
      <c r="Y78" s="20"/>
      <c r="Z78" s="23">
        <v>148428061</v>
      </c>
    </row>
    <row r="79" spans="1:26" ht="12.75" hidden="1">
      <c r="A79" s="39" t="s">
        <v>103</v>
      </c>
      <c r="B79" s="19">
        <v>106869011</v>
      </c>
      <c r="C79" s="19"/>
      <c r="D79" s="20">
        <v>123247035</v>
      </c>
      <c r="E79" s="21">
        <v>124685166</v>
      </c>
      <c r="F79" s="21">
        <v>5100021</v>
      </c>
      <c r="G79" s="21">
        <v>6154474</v>
      </c>
      <c r="H79" s="21">
        <v>9466011</v>
      </c>
      <c r="I79" s="21">
        <v>20720506</v>
      </c>
      <c r="J79" s="21">
        <v>5485672</v>
      </c>
      <c r="K79" s="21">
        <v>4082366</v>
      </c>
      <c r="L79" s="21">
        <v>6436810</v>
      </c>
      <c r="M79" s="21">
        <v>16004848</v>
      </c>
      <c r="N79" s="21">
        <v>3257586</v>
      </c>
      <c r="O79" s="21">
        <v>4329040</v>
      </c>
      <c r="P79" s="21">
        <v>5333225</v>
      </c>
      <c r="Q79" s="21">
        <v>12919851</v>
      </c>
      <c r="R79" s="21">
        <v>4253046</v>
      </c>
      <c r="S79" s="21">
        <v>4691915</v>
      </c>
      <c r="T79" s="21">
        <v>6557997</v>
      </c>
      <c r="U79" s="21">
        <v>15502958</v>
      </c>
      <c r="V79" s="21">
        <v>65148163</v>
      </c>
      <c r="W79" s="21">
        <v>124685166</v>
      </c>
      <c r="X79" s="21"/>
      <c r="Y79" s="20"/>
      <c r="Z79" s="23">
        <v>124685166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13394209</v>
      </c>
      <c r="C82" s="19"/>
      <c r="D82" s="20">
        <v>23742896</v>
      </c>
      <c r="E82" s="21">
        <v>23742895</v>
      </c>
      <c r="F82" s="21">
        <v>1044078</v>
      </c>
      <c r="G82" s="21">
        <v>945732</v>
      </c>
      <c r="H82" s="21">
        <v>975869</v>
      </c>
      <c r="I82" s="21">
        <v>2965679</v>
      </c>
      <c r="J82" s="21">
        <v>1053022</v>
      </c>
      <c r="K82" s="21">
        <v>964700</v>
      </c>
      <c r="L82" s="21">
        <v>858929</v>
      </c>
      <c r="M82" s="21">
        <v>2876651</v>
      </c>
      <c r="N82" s="21">
        <v>965747</v>
      </c>
      <c r="O82" s="21">
        <v>990057</v>
      </c>
      <c r="P82" s="21">
        <v>798366</v>
      </c>
      <c r="Q82" s="21">
        <v>2754170</v>
      </c>
      <c r="R82" s="21">
        <v>1294340</v>
      </c>
      <c r="S82" s="21">
        <v>1348811</v>
      </c>
      <c r="T82" s="21">
        <v>1442164</v>
      </c>
      <c r="U82" s="21">
        <v>4085315</v>
      </c>
      <c r="V82" s="21">
        <v>12681815</v>
      </c>
      <c r="W82" s="21">
        <v>23742895</v>
      </c>
      <c r="X82" s="21"/>
      <c r="Y82" s="20"/>
      <c r="Z82" s="23">
        <v>23742895</v>
      </c>
    </row>
    <row r="83" spans="1:26" ht="12.75" hidden="1">
      <c r="A83" s="39" t="s">
        <v>107</v>
      </c>
      <c r="B83" s="19">
        <v>691299</v>
      </c>
      <c r="C83" s="19"/>
      <c r="D83" s="20">
        <v>720271</v>
      </c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4571665</v>
      </c>
      <c r="E84" s="30">
        <v>4571664</v>
      </c>
      <c r="F84" s="30">
        <v>255773</v>
      </c>
      <c r="G84" s="30">
        <v>333251</v>
      </c>
      <c r="H84" s="30">
        <v>309795</v>
      </c>
      <c r="I84" s="30">
        <v>898819</v>
      </c>
      <c r="J84" s="30">
        <v>278920</v>
      </c>
      <c r="K84" s="30">
        <v>336504</v>
      </c>
      <c r="L84" s="30">
        <v>405782</v>
      </c>
      <c r="M84" s="30">
        <v>1021206</v>
      </c>
      <c r="N84" s="30">
        <v>72686</v>
      </c>
      <c r="O84" s="30">
        <v>101930</v>
      </c>
      <c r="P84" s="30">
        <v>531836</v>
      </c>
      <c r="Q84" s="30">
        <v>706452</v>
      </c>
      <c r="R84" s="30">
        <v>183611</v>
      </c>
      <c r="S84" s="30">
        <v>589907</v>
      </c>
      <c r="T84" s="30">
        <v>244351</v>
      </c>
      <c r="U84" s="30">
        <v>1017869</v>
      </c>
      <c r="V84" s="30">
        <v>3644346</v>
      </c>
      <c r="W84" s="30">
        <v>4571664</v>
      </c>
      <c r="X84" s="30"/>
      <c r="Y84" s="29"/>
      <c r="Z84" s="31">
        <v>4571664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6550690</v>
      </c>
      <c r="D5" s="357">
        <f t="shared" si="0"/>
        <v>0</v>
      </c>
      <c r="E5" s="356">
        <f t="shared" si="0"/>
        <v>14314012</v>
      </c>
      <c r="F5" s="358">
        <f t="shared" si="0"/>
        <v>15018179</v>
      </c>
      <c r="G5" s="358">
        <f t="shared" si="0"/>
        <v>250184</v>
      </c>
      <c r="H5" s="356">
        <f t="shared" si="0"/>
        <v>814487</v>
      </c>
      <c r="I5" s="356">
        <f t="shared" si="0"/>
        <v>1849259</v>
      </c>
      <c r="J5" s="358">
        <f t="shared" si="0"/>
        <v>2913930</v>
      </c>
      <c r="K5" s="358">
        <f t="shared" si="0"/>
        <v>764702</v>
      </c>
      <c r="L5" s="356">
        <f t="shared" si="0"/>
        <v>230689</v>
      </c>
      <c r="M5" s="356">
        <f t="shared" si="0"/>
        <v>525013</v>
      </c>
      <c r="N5" s="358">
        <f t="shared" si="0"/>
        <v>1520404</v>
      </c>
      <c r="O5" s="358">
        <f t="shared" si="0"/>
        <v>181196</v>
      </c>
      <c r="P5" s="356">
        <f t="shared" si="0"/>
        <v>1058622</v>
      </c>
      <c r="Q5" s="356">
        <f t="shared" si="0"/>
        <v>174992</v>
      </c>
      <c r="R5" s="358">
        <f t="shared" si="0"/>
        <v>1414810</v>
      </c>
      <c r="S5" s="358">
        <f t="shared" si="0"/>
        <v>267012</v>
      </c>
      <c r="T5" s="356">
        <f t="shared" si="0"/>
        <v>1167223</v>
      </c>
      <c r="U5" s="356">
        <f t="shared" si="0"/>
        <v>4910548</v>
      </c>
      <c r="V5" s="358">
        <f t="shared" si="0"/>
        <v>6344783</v>
      </c>
      <c r="W5" s="358">
        <f t="shared" si="0"/>
        <v>12193927</v>
      </c>
      <c r="X5" s="356">
        <f t="shared" si="0"/>
        <v>15018179</v>
      </c>
      <c r="Y5" s="358">
        <f t="shared" si="0"/>
        <v>-2824252</v>
      </c>
      <c r="Z5" s="359">
        <f>+IF(X5&lt;&gt;0,+(Y5/X5)*100,0)</f>
        <v>-18.805555586998928</v>
      </c>
      <c r="AA5" s="360">
        <f>+AA6+AA8+AA11+AA13+AA15</f>
        <v>15018179</v>
      </c>
    </row>
    <row r="6" spans="1:27" ht="12.75">
      <c r="A6" s="361" t="s">
        <v>206</v>
      </c>
      <c r="B6" s="142"/>
      <c r="C6" s="60">
        <f>+C7</f>
        <v>3142464</v>
      </c>
      <c r="D6" s="340">
        <f aca="true" t="shared" si="1" ref="D6:AA6">+D7</f>
        <v>0</v>
      </c>
      <c r="E6" s="60">
        <f t="shared" si="1"/>
        <v>5000000</v>
      </c>
      <c r="F6" s="59">
        <f t="shared" si="1"/>
        <v>3675804</v>
      </c>
      <c r="G6" s="59">
        <f t="shared" si="1"/>
        <v>0</v>
      </c>
      <c r="H6" s="60">
        <f t="shared" si="1"/>
        <v>0</v>
      </c>
      <c r="I6" s="60">
        <f t="shared" si="1"/>
        <v>343185</v>
      </c>
      <c r="J6" s="59">
        <f t="shared" si="1"/>
        <v>343185</v>
      </c>
      <c r="K6" s="59">
        <f t="shared" si="1"/>
        <v>119000</v>
      </c>
      <c r="L6" s="60">
        <f t="shared" si="1"/>
        <v>6512</v>
      </c>
      <c r="M6" s="60">
        <f t="shared" si="1"/>
        <v>149368</v>
      </c>
      <c r="N6" s="59">
        <f t="shared" si="1"/>
        <v>274880</v>
      </c>
      <c r="O6" s="59">
        <f t="shared" si="1"/>
        <v>181164</v>
      </c>
      <c r="P6" s="60">
        <f t="shared" si="1"/>
        <v>228864</v>
      </c>
      <c r="Q6" s="60">
        <f t="shared" si="1"/>
        <v>172856</v>
      </c>
      <c r="R6" s="59">
        <f t="shared" si="1"/>
        <v>582884</v>
      </c>
      <c r="S6" s="59">
        <f t="shared" si="1"/>
        <v>50054</v>
      </c>
      <c r="T6" s="60">
        <f t="shared" si="1"/>
        <v>269936</v>
      </c>
      <c r="U6" s="60">
        <f t="shared" si="1"/>
        <v>393791</v>
      </c>
      <c r="V6" s="59">
        <f t="shared" si="1"/>
        <v>713781</v>
      </c>
      <c r="W6" s="59">
        <f t="shared" si="1"/>
        <v>1914730</v>
      </c>
      <c r="X6" s="60">
        <f t="shared" si="1"/>
        <v>3675804</v>
      </c>
      <c r="Y6" s="59">
        <f t="shared" si="1"/>
        <v>-1761074</v>
      </c>
      <c r="Z6" s="61">
        <f>+IF(X6&lt;&gt;0,+(Y6/X6)*100,0)</f>
        <v>-47.90989943968721</v>
      </c>
      <c r="AA6" s="62">
        <f t="shared" si="1"/>
        <v>3675804</v>
      </c>
    </row>
    <row r="7" spans="1:27" ht="12.75">
      <c r="A7" s="291" t="s">
        <v>230</v>
      </c>
      <c r="B7" s="142"/>
      <c r="C7" s="60">
        <v>3142464</v>
      </c>
      <c r="D7" s="340"/>
      <c r="E7" s="60">
        <v>5000000</v>
      </c>
      <c r="F7" s="59">
        <v>3675804</v>
      </c>
      <c r="G7" s="59"/>
      <c r="H7" s="60"/>
      <c r="I7" s="60">
        <v>343185</v>
      </c>
      <c r="J7" s="59">
        <v>343185</v>
      </c>
      <c r="K7" s="59">
        <v>119000</v>
      </c>
      <c r="L7" s="60">
        <v>6512</v>
      </c>
      <c r="M7" s="60">
        <v>149368</v>
      </c>
      <c r="N7" s="59">
        <v>274880</v>
      </c>
      <c r="O7" s="59">
        <v>181164</v>
      </c>
      <c r="P7" s="60">
        <v>228864</v>
      </c>
      <c r="Q7" s="60">
        <v>172856</v>
      </c>
      <c r="R7" s="59">
        <v>582884</v>
      </c>
      <c r="S7" s="59">
        <v>50054</v>
      </c>
      <c r="T7" s="60">
        <v>269936</v>
      </c>
      <c r="U7" s="60">
        <v>393791</v>
      </c>
      <c r="V7" s="59">
        <v>713781</v>
      </c>
      <c r="W7" s="59">
        <v>1914730</v>
      </c>
      <c r="X7" s="60">
        <v>3675804</v>
      </c>
      <c r="Y7" s="59">
        <v>-1761074</v>
      </c>
      <c r="Z7" s="61">
        <v>-47.91</v>
      </c>
      <c r="AA7" s="62">
        <v>3675804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8145496</v>
      </c>
      <c r="F8" s="59">
        <f t="shared" si="2"/>
        <v>8000000</v>
      </c>
      <c r="G8" s="59">
        <f t="shared" si="2"/>
        <v>0</v>
      </c>
      <c r="H8" s="60">
        <f t="shared" si="2"/>
        <v>570308</v>
      </c>
      <c r="I8" s="60">
        <f t="shared" si="2"/>
        <v>1309440</v>
      </c>
      <c r="J8" s="59">
        <f t="shared" si="2"/>
        <v>1879748</v>
      </c>
      <c r="K8" s="59">
        <f t="shared" si="2"/>
        <v>417617</v>
      </c>
      <c r="L8" s="60">
        <f t="shared" si="2"/>
        <v>49362</v>
      </c>
      <c r="M8" s="60">
        <f t="shared" si="2"/>
        <v>211747</v>
      </c>
      <c r="N8" s="59">
        <f t="shared" si="2"/>
        <v>678726</v>
      </c>
      <c r="O8" s="59">
        <f t="shared" si="2"/>
        <v>32</v>
      </c>
      <c r="P8" s="60">
        <f t="shared" si="2"/>
        <v>307865</v>
      </c>
      <c r="Q8" s="60">
        <f t="shared" si="2"/>
        <v>2136</v>
      </c>
      <c r="R8" s="59">
        <f t="shared" si="2"/>
        <v>310033</v>
      </c>
      <c r="S8" s="59">
        <f t="shared" si="2"/>
        <v>49630</v>
      </c>
      <c r="T8" s="60">
        <f t="shared" si="2"/>
        <v>730016</v>
      </c>
      <c r="U8" s="60">
        <f t="shared" si="2"/>
        <v>4344501</v>
      </c>
      <c r="V8" s="59">
        <f t="shared" si="2"/>
        <v>5124147</v>
      </c>
      <c r="W8" s="59">
        <f t="shared" si="2"/>
        <v>7992654</v>
      </c>
      <c r="X8" s="60">
        <f t="shared" si="2"/>
        <v>8000000</v>
      </c>
      <c r="Y8" s="59">
        <f t="shared" si="2"/>
        <v>-7346</v>
      </c>
      <c r="Z8" s="61">
        <f>+IF(X8&lt;&gt;0,+(Y8/X8)*100,0)</f>
        <v>-0.091825</v>
      </c>
      <c r="AA8" s="62">
        <f>SUM(AA9:AA10)</f>
        <v>8000000</v>
      </c>
    </row>
    <row r="9" spans="1:27" ht="12.75">
      <c r="A9" s="291" t="s">
        <v>231</v>
      </c>
      <c r="B9" s="142"/>
      <c r="C9" s="60"/>
      <c r="D9" s="340"/>
      <c r="E9" s="60">
        <v>8145496</v>
      </c>
      <c r="F9" s="59"/>
      <c r="G9" s="59"/>
      <c r="H9" s="60">
        <v>570308</v>
      </c>
      <c r="I9" s="60">
        <v>1309440</v>
      </c>
      <c r="J9" s="59">
        <v>1879748</v>
      </c>
      <c r="K9" s="59">
        <v>417617</v>
      </c>
      <c r="L9" s="60">
        <v>49362</v>
      </c>
      <c r="M9" s="60">
        <v>211747</v>
      </c>
      <c r="N9" s="59">
        <v>678726</v>
      </c>
      <c r="O9" s="59">
        <v>32</v>
      </c>
      <c r="P9" s="60">
        <v>307865</v>
      </c>
      <c r="Q9" s="60">
        <v>2136</v>
      </c>
      <c r="R9" s="59">
        <v>310033</v>
      </c>
      <c r="S9" s="59">
        <v>49630</v>
      </c>
      <c r="T9" s="60">
        <v>730016</v>
      </c>
      <c r="U9" s="60">
        <v>4344501</v>
      </c>
      <c r="V9" s="59">
        <v>5124147</v>
      </c>
      <c r="W9" s="59">
        <v>7992654</v>
      </c>
      <c r="X9" s="60"/>
      <c r="Y9" s="59">
        <v>7992654</v>
      </c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>
        <v>8000000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8000000</v>
      </c>
      <c r="Y10" s="59">
        <v>-8000000</v>
      </c>
      <c r="Z10" s="61">
        <v>-100</v>
      </c>
      <c r="AA10" s="62">
        <v>8000000</v>
      </c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3408226</v>
      </c>
      <c r="D15" s="340">
        <f t="shared" si="5"/>
        <v>0</v>
      </c>
      <c r="E15" s="60">
        <f t="shared" si="5"/>
        <v>1168516</v>
      </c>
      <c r="F15" s="59">
        <f t="shared" si="5"/>
        <v>3342375</v>
      </c>
      <c r="G15" s="59">
        <f t="shared" si="5"/>
        <v>250184</v>
      </c>
      <c r="H15" s="60">
        <f t="shared" si="5"/>
        <v>244179</v>
      </c>
      <c r="I15" s="60">
        <f t="shared" si="5"/>
        <v>196634</v>
      </c>
      <c r="J15" s="59">
        <f t="shared" si="5"/>
        <v>690997</v>
      </c>
      <c r="K15" s="59">
        <f t="shared" si="5"/>
        <v>228085</v>
      </c>
      <c r="L15" s="60">
        <f t="shared" si="5"/>
        <v>174815</v>
      </c>
      <c r="M15" s="60">
        <f t="shared" si="5"/>
        <v>163898</v>
      </c>
      <c r="N15" s="59">
        <f t="shared" si="5"/>
        <v>566798</v>
      </c>
      <c r="O15" s="59">
        <f t="shared" si="5"/>
        <v>0</v>
      </c>
      <c r="P15" s="60">
        <f t="shared" si="5"/>
        <v>521893</v>
      </c>
      <c r="Q15" s="60">
        <f t="shared" si="5"/>
        <v>0</v>
      </c>
      <c r="R15" s="59">
        <f t="shared" si="5"/>
        <v>521893</v>
      </c>
      <c r="S15" s="59">
        <f t="shared" si="5"/>
        <v>167328</v>
      </c>
      <c r="T15" s="60">
        <f t="shared" si="5"/>
        <v>167271</v>
      </c>
      <c r="U15" s="60">
        <f t="shared" si="5"/>
        <v>172256</v>
      </c>
      <c r="V15" s="59">
        <f t="shared" si="5"/>
        <v>506855</v>
      </c>
      <c r="W15" s="59">
        <f t="shared" si="5"/>
        <v>2286543</v>
      </c>
      <c r="X15" s="60">
        <f t="shared" si="5"/>
        <v>3342375</v>
      </c>
      <c r="Y15" s="59">
        <f t="shared" si="5"/>
        <v>-1055832</v>
      </c>
      <c r="Z15" s="61">
        <f>+IF(X15&lt;&gt;0,+(Y15/X15)*100,0)</f>
        <v>-31.58927409401997</v>
      </c>
      <c r="AA15" s="62">
        <f>SUM(AA16:AA20)</f>
        <v>3342375</v>
      </c>
    </row>
    <row r="16" spans="1:27" ht="12.75">
      <c r="A16" s="291" t="s">
        <v>235</v>
      </c>
      <c r="B16" s="300"/>
      <c r="C16" s="60">
        <v>2181766</v>
      </c>
      <c r="D16" s="340"/>
      <c r="E16" s="60">
        <v>968874</v>
      </c>
      <c r="F16" s="59">
        <v>2268875</v>
      </c>
      <c r="G16" s="59">
        <v>250184</v>
      </c>
      <c r="H16" s="60">
        <v>162064</v>
      </c>
      <c r="I16" s="60">
        <v>196634</v>
      </c>
      <c r="J16" s="59">
        <v>608882</v>
      </c>
      <c r="K16" s="59">
        <v>179458</v>
      </c>
      <c r="L16" s="60">
        <v>174815</v>
      </c>
      <c r="M16" s="60">
        <v>163898</v>
      </c>
      <c r="N16" s="59">
        <v>518171</v>
      </c>
      <c r="O16" s="59"/>
      <c r="P16" s="60">
        <v>521893</v>
      </c>
      <c r="Q16" s="60"/>
      <c r="R16" s="59">
        <v>521893</v>
      </c>
      <c r="S16" s="59">
        <v>167328</v>
      </c>
      <c r="T16" s="60">
        <v>167271</v>
      </c>
      <c r="U16" s="60">
        <v>172256</v>
      </c>
      <c r="V16" s="59">
        <v>506855</v>
      </c>
      <c r="W16" s="59">
        <v>2155801</v>
      </c>
      <c r="X16" s="60">
        <v>2268875</v>
      </c>
      <c r="Y16" s="59">
        <v>-113074</v>
      </c>
      <c r="Z16" s="61">
        <v>-4.98</v>
      </c>
      <c r="AA16" s="62">
        <v>2268875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>
        <v>1073500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1073500</v>
      </c>
      <c r="Y18" s="59">
        <v>-1073500</v>
      </c>
      <c r="Z18" s="61">
        <v>-100</v>
      </c>
      <c r="AA18" s="62">
        <v>1073500</v>
      </c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1226460</v>
      </c>
      <c r="D20" s="340"/>
      <c r="E20" s="60">
        <v>199642</v>
      </c>
      <c r="F20" s="59"/>
      <c r="G20" s="59"/>
      <c r="H20" s="60">
        <v>82115</v>
      </c>
      <c r="I20" s="60"/>
      <c r="J20" s="59">
        <v>82115</v>
      </c>
      <c r="K20" s="59">
        <v>48627</v>
      </c>
      <c r="L20" s="60"/>
      <c r="M20" s="60"/>
      <c r="N20" s="59">
        <v>48627</v>
      </c>
      <c r="O20" s="59"/>
      <c r="P20" s="60"/>
      <c r="Q20" s="60"/>
      <c r="R20" s="59"/>
      <c r="S20" s="59"/>
      <c r="T20" s="60"/>
      <c r="U20" s="60"/>
      <c r="V20" s="59"/>
      <c r="W20" s="59">
        <v>130742</v>
      </c>
      <c r="X20" s="60"/>
      <c r="Y20" s="59">
        <v>130742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360412</v>
      </c>
      <c r="D22" s="344">
        <f t="shared" si="6"/>
        <v>0</v>
      </c>
      <c r="E22" s="343">
        <f t="shared" si="6"/>
        <v>3669988</v>
      </c>
      <c r="F22" s="345">
        <f t="shared" si="6"/>
        <v>4324072</v>
      </c>
      <c r="G22" s="345">
        <f t="shared" si="6"/>
        <v>0</v>
      </c>
      <c r="H22" s="343">
        <f t="shared" si="6"/>
        <v>0</v>
      </c>
      <c r="I22" s="343">
        <f t="shared" si="6"/>
        <v>99949</v>
      </c>
      <c r="J22" s="345">
        <f t="shared" si="6"/>
        <v>99949</v>
      </c>
      <c r="K22" s="345">
        <f t="shared" si="6"/>
        <v>21000</v>
      </c>
      <c r="L22" s="343">
        <f t="shared" si="6"/>
        <v>91533</v>
      </c>
      <c r="M22" s="343">
        <f t="shared" si="6"/>
        <v>263097</v>
      </c>
      <c r="N22" s="345">
        <f t="shared" si="6"/>
        <v>375630</v>
      </c>
      <c r="O22" s="345">
        <f t="shared" si="6"/>
        <v>149770</v>
      </c>
      <c r="P22" s="343">
        <f t="shared" si="6"/>
        <v>191904</v>
      </c>
      <c r="Q22" s="343">
        <f t="shared" si="6"/>
        <v>32150</v>
      </c>
      <c r="R22" s="345">
        <f t="shared" si="6"/>
        <v>373824</v>
      </c>
      <c r="S22" s="345">
        <f t="shared" si="6"/>
        <v>269615</v>
      </c>
      <c r="T22" s="343">
        <f t="shared" si="6"/>
        <v>215342</v>
      </c>
      <c r="U22" s="343">
        <f t="shared" si="6"/>
        <v>43682</v>
      </c>
      <c r="V22" s="345">
        <f t="shared" si="6"/>
        <v>528639</v>
      </c>
      <c r="W22" s="345">
        <f t="shared" si="6"/>
        <v>1378042</v>
      </c>
      <c r="X22" s="343">
        <f t="shared" si="6"/>
        <v>4324072</v>
      </c>
      <c r="Y22" s="345">
        <f t="shared" si="6"/>
        <v>-2946030</v>
      </c>
      <c r="Z22" s="336">
        <f>+IF(X22&lt;&gt;0,+(Y22/X22)*100,0)</f>
        <v>-68.13091918913469</v>
      </c>
      <c r="AA22" s="350">
        <f>SUM(AA23:AA32)</f>
        <v>4324072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>
        <v>21000</v>
      </c>
      <c r="L23" s="60">
        <v>61033</v>
      </c>
      <c r="M23" s="60">
        <v>91033</v>
      </c>
      <c r="N23" s="59">
        <v>173066</v>
      </c>
      <c r="O23" s="59">
        <v>61033</v>
      </c>
      <c r="P23" s="60">
        <v>53167</v>
      </c>
      <c r="Q23" s="60"/>
      <c r="R23" s="59">
        <v>114200</v>
      </c>
      <c r="S23" s="59">
        <v>214585</v>
      </c>
      <c r="T23" s="60">
        <v>395</v>
      </c>
      <c r="U23" s="60"/>
      <c r="V23" s="59">
        <v>214980</v>
      </c>
      <c r="W23" s="59">
        <v>502246</v>
      </c>
      <c r="X23" s="60"/>
      <c r="Y23" s="59">
        <v>502246</v>
      </c>
      <c r="Z23" s="61"/>
      <c r="AA23" s="62"/>
    </row>
    <row r="24" spans="1:27" ht="12.75">
      <c r="A24" s="361" t="s">
        <v>239</v>
      </c>
      <c r="B24" s="142"/>
      <c r="C24" s="60"/>
      <c r="D24" s="340"/>
      <c r="E24" s="60">
        <v>1510000</v>
      </c>
      <c r="F24" s="59"/>
      <c r="G24" s="59"/>
      <c r="H24" s="60"/>
      <c r="I24" s="60"/>
      <c r="J24" s="59"/>
      <c r="K24" s="59"/>
      <c r="L24" s="60">
        <v>30500</v>
      </c>
      <c r="M24" s="60">
        <v>172064</v>
      </c>
      <c r="N24" s="59">
        <v>202564</v>
      </c>
      <c r="O24" s="59">
        <v>88737</v>
      </c>
      <c r="P24" s="60">
        <v>138737</v>
      </c>
      <c r="Q24" s="60"/>
      <c r="R24" s="59">
        <v>227474</v>
      </c>
      <c r="S24" s="59">
        <v>55030</v>
      </c>
      <c r="T24" s="60">
        <v>180000</v>
      </c>
      <c r="U24" s="60">
        <v>43682</v>
      </c>
      <c r="V24" s="59">
        <v>278712</v>
      </c>
      <c r="W24" s="59">
        <v>708750</v>
      </c>
      <c r="X24" s="60"/>
      <c r="Y24" s="59">
        <v>708750</v>
      </c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>
        <v>109992</v>
      </c>
      <c r="F26" s="364">
        <v>3324072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3324072</v>
      </c>
      <c r="Y26" s="364">
        <v>-3324072</v>
      </c>
      <c r="Z26" s="365">
        <v>-100</v>
      </c>
      <c r="AA26" s="366">
        <v>3324072</v>
      </c>
    </row>
    <row r="27" spans="1:27" ht="12.75">
      <c r="A27" s="361" t="s">
        <v>242</v>
      </c>
      <c r="B27" s="147"/>
      <c r="C27" s="60"/>
      <c r="D27" s="340"/>
      <c r="E27" s="60"/>
      <c r="F27" s="59">
        <v>1000000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1000000</v>
      </c>
      <c r="Y27" s="59">
        <v>-1000000</v>
      </c>
      <c r="Z27" s="61">
        <v>-100</v>
      </c>
      <c r="AA27" s="62">
        <v>1000000</v>
      </c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360412</v>
      </c>
      <c r="D32" s="340"/>
      <c r="E32" s="60">
        <v>2049996</v>
      </c>
      <c r="F32" s="59"/>
      <c r="G32" s="59"/>
      <c r="H32" s="60"/>
      <c r="I32" s="60">
        <v>99949</v>
      </c>
      <c r="J32" s="59">
        <v>99949</v>
      </c>
      <c r="K32" s="59"/>
      <c r="L32" s="60"/>
      <c r="M32" s="60"/>
      <c r="N32" s="59"/>
      <c r="O32" s="59"/>
      <c r="P32" s="60"/>
      <c r="Q32" s="60">
        <v>32150</v>
      </c>
      <c r="R32" s="59">
        <v>32150</v>
      </c>
      <c r="S32" s="59"/>
      <c r="T32" s="60">
        <v>34947</v>
      </c>
      <c r="U32" s="60"/>
      <c r="V32" s="59">
        <v>34947</v>
      </c>
      <c r="W32" s="59">
        <v>167046</v>
      </c>
      <c r="X32" s="60"/>
      <c r="Y32" s="59">
        <v>167046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6557776</v>
      </c>
      <c r="D40" s="344">
        <f t="shared" si="9"/>
        <v>0</v>
      </c>
      <c r="E40" s="343">
        <f t="shared" si="9"/>
        <v>2144000</v>
      </c>
      <c r="F40" s="345">
        <f t="shared" si="9"/>
        <v>2535492</v>
      </c>
      <c r="G40" s="345">
        <f t="shared" si="9"/>
        <v>139414</v>
      </c>
      <c r="H40" s="343">
        <f t="shared" si="9"/>
        <v>343782</v>
      </c>
      <c r="I40" s="343">
        <f t="shared" si="9"/>
        <v>523341</v>
      </c>
      <c r="J40" s="345">
        <f t="shared" si="9"/>
        <v>1006537</v>
      </c>
      <c r="K40" s="345">
        <f t="shared" si="9"/>
        <v>564937</v>
      </c>
      <c r="L40" s="343">
        <f t="shared" si="9"/>
        <v>505717</v>
      </c>
      <c r="M40" s="343">
        <f t="shared" si="9"/>
        <v>293279</v>
      </c>
      <c r="N40" s="345">
        <f t="shared" si="9"/>
        <v>1363933</v>
      </c>
      <c r="O40" s="345">
        <f t="shared" si="9"/>
        <v>215713</v>
      </c>
      <c r="P40" s="343">
        <f t="shared" si="9"/>
        <v>424543</v>
      </c>
      <c r="Q40" s="343">
        <f t="shared" si="9"/>
        <v>255315</v>
      </c>
      <c r="R40" s="345">
        <f t="shared" si="9"/>
        <v>895571</v>
      </c>
      <c r="S40" s="345">
        <f t="shared" si="9"/>
        <v>338358</v>
      </c>
      <c r="T40" s="343">
        <f t="shared" si="9"/>
        <v>618679</v>
      </c>
      <c r="U40" s="343">
        <f t="shared" si="9"/>
        <v>436700</v>
      </c>
      <c r="V40" s="345">
        <f t="shared" si="9"/>
        <v>1393737</v>
      </c>
      <c r="W40" s="345">
        <f t="shared" si="9"/>
        <v>4659778</v>
      </c>
      <c r="X40" s="343">
        <f t="shared" si="9"/>
        <v>2535492</v>
      </c>
      <c r="Y40" s="345">
        <f t="shared" si="9"/>
        <v>2124286</v>
      </c>
      <c r="Z40" s="336">
        <f>+IF(X40&lt;&gt;0,+(Y40/X40)*100,0)</f>
        <v>83.78200365057353</v>
      </c>
      <c r="AA40" s="350">
        <f>SUM(AA41:AA49)</f>
        <v>2535492</v>
      </c>
    </row>
    <row r="41" spans="1:27" ht="12.75">
      <c r="A41" s="361" t="s">
        <v>249</v>
      </c>
      <c r="B41" s="142"/>
      <c r="C41" s="362">
        <v>200</v>
      </c>
      <c r="D41" s="363"/>
      <c r="E41" s="362">
        <v>1704004</v>
      </c>
      <c r="F41" s="364">
        <v>1775000</v>
      </c>
      <c r="G41" s="364">
        <v>129953</v>
      </c>
      <c r="H41" s="362">
        <v>182949</v>
      </c>
      <c r="I41" s="362">
        <v>181582</v>
      </c>
      <c r="J41" s="364">
        <v>494484</v>
      </c>
      <c r="K41" s="364">
        <v>254105</v>
      </c>
      <c r="L41" s="362">
        <v>208436</v>
      </c>
      <c r="M41" s="362">
        <v>168663</v>
      </c>
      <c r="N41" s="364">
        <v>631204</v>
      </c>
      <c r="O41" s="364">
        <v>209703</v>
      </c>
      <c r="P41" s="362">
        <v>109390</v>
      </c>
      <c r="Q41" s="362">
        <v>137025</v>
      </c>
      <c r="R41" s="364">
        <v>456118</v>
      </c>
      <c r="S41" s="364">
        <v>249499</v>
      </c>
      <c r="T41" s="362">
        <v>22604</v>
      </c>
      <c r="U41" s="362">
        <v>352481</v>
      </c>
      <c r="V41" s="364">
        <v>624584</v>
      </c>
      <c r="W41" s="364">
        <v>2206390</v>
      </c>
      <c r="X41" s="362">
        <v>1775000</v>
      </c>
      <c r="Y41" s="364">
        <v>431390</v>
      </c>
      <c r="Z41" s="365">
        <v>24.3</v>
      </c>
      <c r="AA41" s="366">
        <v>1775000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150000</v>
      </c>
      <c r="F43" s="370">
        <v>360500</v>
      </c>
      <c r="G43" s="370"/>
      <c r="H43" s="305"/>
      <c r="I43" s="305"/>
      <c r="J43" s="370"/>
      <c r="K43" s="370"/>
      <c r="L43" s="305"/>
      <c r="M43" s="305"/>
      <c r="N43" s="370"/>
      <c r="O43" s="370">
        <v>2739</v>
      </c>
      <c r="P43" s="305"/>
      <c r="Q43" s="305"/>
      <c r="R43" s="370">
        <v>2739</v>
      </c>
      <c r="S43" s="370">
        <v>50000</v>
      </c>
      <c r="T43" s="305"/>
      <c r="U43" s="305"/>
      <c r="V43" s="370">
        <v>50000</v>
      </c>
      <c r="W43" s="370">
        <v>52739</v>
      </c>
      <c r="X43" s="305">
        <v>360500</v>
      </c>
      <c r="Y43" s="370">
        <v>-307761</v>
      </c>
      <c r="Z43" s="371">
        <v>-85.37</v>
      </c>
      <c r="AA43" s="303">
        <v>360500</v>
      </c>
    </row>
    <row r="44" spans="1:27" ht="12.75">
      <c r="A44" s="361" t="s">
        <v>252</v>
      </c>
      <c r="B44" s="136"/>
      <c r="C44" s="60">
        <v>125070</v>
      </c>
      <c r="D44" s="368"/>
      <c r="E44" s="54">
        <v>289996</v>
      </c>
      <c r="F44" s="53">
        <v>399992</v>
      </c>
      <c r="G44" s="53">
        <v>2259</v>
      </c>
      <c r="H44" s="54"/>
      <c r="I44" s="54">
        <v>11531</v>
      </c>
      <c r="J44" s="53">
        <v>13790</v>
      </c>
      <c r="K44" s="53"/>
      <c r="L44" s="54">
        <v>649</v>
      </c>
      <c r="M44" s="54">
        <v>25800</v>
      </c>
      <c r="N44" s="53">
        <v>26449</v>
      </c>
      <c r="O44" s="53">
        <v>116</v>
      </c>
      <c r="P44" s="54">
        <v>172</v>
      </c>
      <c r="Q44" s="54"/>
      <c r="R44" s="53">
        <v>288</v>
      </c>
      <c r="S44" s="53">
        <v>474</v>
      </c>
      <c r="T44" s="54">
        <v>764</v>
      </c>
      <c r="U44" s="54">
        <v>400</v>
      </c>
      <c r="V44" s="53">
        <v>1638</v>
      </c>
      <c r="W44" s="53">
        <v>42165</v>
      </c>
      <c r="X44" s="54">
        <v>399992</v>
      </c>
      <c r="Y44" s="53">
        <v>-357827</v>
      </c>
      <c r="Z44" s="94">
        <v>-89.46</v>
      </c>
      <c r="AA44" s="95">
        <v>399992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>
        <v>5913</v>
      </c>
      <c r="H47" s="54"/>
      <c r="I47" s="54"/>
      <c r="J47" s="53">
        <v>5913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5913</v>
      </c>
      <c r="X47" s="54"/>
      <c r="Y47" s="53">
        <v>5913</v>
      </c>
      <c r="Z47" s="94"/>
      <c r="AA47" s="95"/>
    </row>
    <row r="48" spans="1:27" ht="12.75">
      <c r="A48" s="361" t="s">
        <v>256</v>
      </c>
      <c r="B48" s="136"/>
      <c r="C48" s="60">
        <v>861783</v>
      </c>
      <c r="D48" s="368"/>
      <c r="E48" s="54"/>
      <c r="F48" s="53"/>
      <c r="G48" s="53">
        <v>846</v>
      </c>
      <c r="H48" s="54">
        <v>160833</v>
      </c>
      <c r="I48" s="54">
        <v>306945</v>
      </c>
      <c r="J48" s="53">
        <v>468624</v>
      </c>
      <c r="K48" s="53">
        <v>310832</v>
      </c>
      <c r="L48" s="54">
        <v>296632</v>
      </c>
      <c r="M48" s="54">
        <v>97966</v>
      </c>
      <c r="N48" s="53">
        <v>705430</v>
      </c>
      <c r="O48" s="53">
        <v>2344</v>
      </c>
      <c r="P48" s="54">
        <v>2370</v>
      </c>
      <c r="Q48" s="54">
        <v>118290</v>
      </c>
      <c r="R48" s="53">
        <v>123004</v>
      </c>
      <c r="S48" s="53">
        <v>38385</v>
      </c>
      <c r="T48" s="54">
        <v>595311</v>
      </c>
      <c r="U48" s="54">
        <v>83819</v>
      </c>
      <c r="V48" s="53">
        <v>717515</v>
      </c>
      <c r="W48" s="53">
        <v>2014573</v>
      </c>
      <c r="X48" s="54"/>
      <c r="Y48" s="53">
        <v>2014573</v>
      </c>
      <c r="Z48" s="94"/>
      <c r="AA48" s="95"/>
    </row>
    <row r="49" spans="1:27" ht="12.75">
      <c r="A49" s="361" t="s">
        <v>93</v>
      </c>
      <c r="B49" s="136"/>
      <c r="C49" s="54">
        <v>5570723</v>
      </c>
      <c r="D49" s="368"/>
      <c r="E49" s="54"/>
      <c r="F49" s="53"/>
      <c r="G49" s="53">
        <v>443</v>
      </c>
      <c r="H49" s="54"/>
      <c r="I49" s="54">
        <v>23283</v>
      </c>
      <c r="J49" s="53">
        <v>23726</v>
      </c>
      <c r="K49" s="53"/>
      <c r="L49" s="54"/>
      <c r="M49" s="54">
        <v>850</v>
      </c>
      <c r="N49" s="53">
        <v>850</v>
      </c>
      <c r="O49" s="53">
        <v>811</v>
      </c>
      <c r="P49" s="54">
        <v>312611</v>
      </c>
      <c r="Q49" s="54"/>
      <c r="R49" s="53">
        <v>313422</v>
      </c>
      <c r="S49" s="53"/>
      <c r="T49" s="54"/>
      <c r="U49" s="54"/>
      <c r="V49" s="53"/>
      <c r="W49" s="53">
        <v>337998</v>
      </c>
      <c r="X49" s="54"/>
      <c r="Y49" s="53">
        <v>337998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13468878</v>
      </c>
      <c r="D60" s="346">
        <f t="shared" si="14"/>
        <v>0</v>
      </c>
      <c r="E60" s="219">
        <f t="shared" si="14"/>
        <v>20128000</v>
      </c>
      <c r="F60" s="264">
        <f t="shared" si="14"/>
        <v>21877743</v>
      </c>
      <c r="G60" s="264">
        <f t="shared" si="14"/>
        <v>389598</v>
      </c>
      <c r="H60" s="219">
        <f t="shared" si="14"/>
        <v>1158269</v>
      </c>
      <c r="I60" s="219">
        <f t="shared" si="14"/>
        <v>2472549</v>
      </c>
      <c r="J60" s="264">
        <f t="shared" si="14"/>
        <v>4020416</v>
      </c>
      <c r="K60" s="264">
        <f t="shared" si="14"/>
        <v>1350639</v>
      </c>
      <c r="L60" s="219">
        <f t="shared" si="14"/>
        <v>827939</v>
      </c>
      <c r="M60" s="219">
        <f t="shared" si="14"/>
        <v>1081389</v>
      </c>
      <c r="N60" s="264">
        <f t="shared" si="14"/>
        <v>3259967</v>
      </c>
      <c r="O60" s="264">
        <f t="shared" si="14"/>
        <v>546679</v>
      </c>
      <c r="P60" s="219">
        <f t="shared" si="14"/>
        <v>1675069</v>
      </c>
      <c r="Q60" s="219">
        <f t="shared" si="14"/>
        <v>462457</v>
      </c>
      <c r="R60" s="264">
        <f t="shared" si="14"/>
        <v>2684205</v>
      </c>
      <c r="S60" s="264">
        <f t="shared" si="14"/>
        <v>874985</v>
      </c>
      <c r="T60" s="219">
        <f t="shared" si="14"/>
        <v>2001244</v>
      </c>
      <c r="U60" s="219">
        <f t="shared" si="14"/>
        <v>5390930</v>
      </c>
      <c r="V60" s="264">
        <f t="shared" si="14"/>
        <v>8267159</v>
      </c>
      <c r="W60" s="264">
        <f t="shared" si="14"/>
        <v>18231747</v>
      </c>
      <c r="X60" s="219">
        <f t="shared" si="14"/>
        <v>21877743</v>
      </c>
      <c r="Y60" s="264">
        <f t="shared" si="14"/>
        <v>-3645996</v>
      </c>
      <c r="Z60" s="337">
        <f>+IF(X60&lt;&gt;0,+(Y60/X60)*100,0)</f>
        <v>-16.66532054974775</v>
      </c>
      <c r="AA60" s="232">
        <f>+AA57+AA54+AA51+AA40+AA37+AA34+AA22+AA5</f>
        <v>21877743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165225874</v>
      </c>
      <c r="D5" s="153">
        <f>SUM(D6:D8)</f>
        <v>0</v>
      </c>
      <c r="E5" s="154">
        <f t="shared" si="0"/>
        <v>214075854</v>
      </c>
      <c r="F5" s="100">
        <f t="shared" si="0"/>
        <v>212848223</v>
      </c>
      <c r="G5" s="100">
        <f t="shared" si="0"/>
        <v>95302429</v>
      </c>
      <c r="H5" s="100">
        <f t="shared" si="0"/>
        <v>4031888</v>
      </c>
      <c r="I5" s="100">
        <f t="shared" si="0"/>
        <v>2764611</v>
      </c>
      <c r="J5" s="100">
        <f t="shared" si="0"/>
        <v>102098928</v>
      </c>
      <c r="K5" s="100">
        <f t="shared" si="0"/>
        <v>11205070</v>
      </c>
      <c r="L5" s="100">
        <f t="shared" si="0"/>
        <v>9986630</v>
      </c>
      <c r="M5" s="100">
        <f t="shared" si="0"/>
        <v>29875993</v>
      </c>
      <c r="N5" s="100">
        <f t="shared" si="0"/>
        <v>51067693</v>
      </c>
      <c r="O5" s="100">
        <f t="shared" si="0"/>
        <v>5565404</v>
      </c>
      <c r="P5" s="100">
        <f t="shared" si="0"/>
        <v>8609118</v>
      </c>
      <c r="Q5" s="100">
        <f t="shared" si="0"/>
        <v>21714750</v>
      </c>
      <c r="R5" s="100">
        <f t="shared" si="0"/>
        <v>35889272</v>
      </c>
      <c r="S5" s="100">
        <f t="shared" si="0"/>
        <v>6373835</v>
      </c>
      <c r="T5" s="100">
        <f t="shared" si="0"/>
        <v>6834010</v>
      </c>
      <c r="U5" s="100">
        <f t="shared" si="0"/>
        <v>3550997</v>
      </c>
      <c r="V5" s="100">
        <f t="shared" si="0"/>
        <v>16758842</v>
      </c>
      <c r="W5" s="100">
        <f t="shared" si="0"/>
        <v>205814735</v>
      </c>
      <c r="X5" s="100">
        <f t="shared" si="0"/>
        <v>214075864</v>
      </c>
      <c r="Y5" s="100">
        <f t="shared" si="0"/>
        <v>-8261129</v>
      </c>
      <c r="Z5" s="137">
        <f>+IF(X5&lt;&gt;0,+(Y5/X5)*100,0)</f>
        <v>-3.8589726303755567</v>
      </c>
      <c r="AA5" s="153">
        <f>SUM(AA6:AA8)</f>
        <v>212848223</v>
      </c>
    </row>
    <row r="6" spans="1:27" ht="12.75">
      <c r="A6" s="138" t="s">
        <v>75</v>
      </c>
      <c r="B6" s="136"/>
      <c r="C6" s="155">
        <v>2765039</v>
      </c>
      <c r="D6" s="155"/>
      <c r="E6" s="156">
        <v>3950000</v>
      </c>
      <c r="F6" s="60">
        <v>3950000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3950000</v>
      </c>
      <c r="Y6" s="60">
        <v>-3950000</v>
      </c>
      <c r="Z6" s="140">
        <v>-100</v>
      </c>
      <c r="AA6" s="155">
        <v>3950000</v>
      </c>
    </row>
    <row r="7" spans="1:27" ht="12.75">
      <c r="A7" s="138" t="s">
        <v>76</v>
      </c>
      <c r="B7" s="136"/>
      <c r="C7" s="157">
        <v>162219473</v>
      </c>
      <c r="D7" s="157"/>
      <c r="E7" s="158">
        <v>210125854</v>
      </c>
      <c r="F7" s="159">
        <v>208752337</v>
      </c>
      <c r="G7" s="159">
        <v>95296429</v>
      </c>
      <c r="H7" s="159">
        <v>4031888</v>
      </c>
      <c r="I7" s="159">
        <v>2764611</v>
      </c>
      <c r="J7" s="159">
        <v>102092928</v>
      </c>
      <c r="K7" s="159">
        <v>11205070</v>
      </c>
      <c r="L7" s="159">
        <v>9986490</v>
      </c>
      <c r="M7" s="159">
        <v>29875993</v>
      </c>
      <c r="N7" s="159">
        <v>51067553</v>
      </c>
      <c r="O7" s="159">
        <v>5565404</v>
      </c>
      <c r="P7" s="159">
        <v>8262718</v>
      </c>
      <c r="Q7" s="159">
        <v>21672674</v>
      </c>
      <c r="R7" s="159">
        <v>35500796</v>
      </c>
      <c r="S7" s="159">
        <v>6373835</v>
      </c>
      <c r="T7" s="159">
        <v>6786297</v>
      </c>
      <c r="U7" s="159">
        <v>3499287</v>
      </c>
      <c r="V7" s="159">
        <v>16659419</v>
      </c>
      <c r="W7" s="159">
        <v>205320696</v>
      </c>
      <c r="X7" s="159">
        <v>210125864</v>
      </c>
      <c r="Y7" s="159">
        <v>-4805168</v>
      </c>
      <c r="Z7" s="141">
        <v>-2.29</v>
      </c>
      <c r="AA7" s="157">
        <v>208752337</v>
      </c>
    </row>
    <row r="8" spans="1:27" ht="12.75">
      <c r="A8" s="138" t="s">
        <v>77</v>
      </c>
      <c r="B8" s="136"/>
      <c r="C8" s="155">
        <v>241362</v>
      </c>
      <c r="D8" s="155"/>
      <c r="E8" s="156"/>
      <c r="F8" s="60">
        <v>145886</v>
      </c>
      <c r="G8" s="60">
        <v>6000</v>
      </c>
      <c r="H8" s="60"/>
      <c r="I8" s="60"/>
      <c r="J8" s="60">
        <v>6000</v>
      </c>
      <c r="K8" s="60"/>
      <c r="L8" s="60">
        <v>140</v>
      </c>
      <c r="M8" s="60"/>
      <c r="N8" s="60">
        <v>140</v>
      </c>
      <c r="O8" s="60"/>
      <c r="P8" s="60">
        <v>346400</v>
      </c>
      <c r="Q8" s="60">
        <v>42076</v>
      </c>
      <c r="R8" s="60">
        <v>388476</v>
      </c>
      <c r="S8" s="60"/>
      <c r="T8" s="60">
        <v>47713</v>
      </c>
      <c r="U8" s="60">
        <v>51710</v>
      </c>
      <c r="V8" s="60">
        <v>99423</v>
      </c>
      <c r="W8" s="60">
        <v>494039</v>
      </c>
      <c r="X8" s="60"/>
      <c r="Y8" s="60">
        <v>494039</v>
      </c>
      <c r="Z8" s="140">
        <v>0</v>
      </c>
      <c r="AA8" s="155">
        <v>145886</v>
      </c>
    </row>
    <row r="9" spans="1:27" ht="12.75">
      <c r="A9" s="135" t="s">
        <v>78</v>
      </c>
      <c r="B9" s="136"/>
      <c r="C9" s="153">
        <f aca="true" t="shared" si="1" ref="C9:Y9">SUM(C10:C14)</f>
        <v>13339968</v>
      </c>
      <c r="D9" s="153">
        <f>SUM(D10:D14)</f>
        <v>0</v>
      </c>
      <c r="E9" s="154">
        <f t="shared" si="1"/>
        <v>4721918</v>
      </c>
      <c r="F9" s="100">
        <f t="shared" si="1"/>
        <v>25615652</v>
      </c>
      <c r="G9" s="100">
        <f t="shared" si="1"/>
        <v>578420</v>
      </c>
      <c r="H9" s="100">
        <f t="shared" si="1"/>
        <v>316663</v>
      </c>
      <c r="I9" s="100">
        <f t="shared" si="1"/>
        <v>448816</v>
      </c>
      <c r="J9" s="100">
        <f t="shared" si="1"/>
        <v>1343899</v>
      </c>
      <c r="K9" s="100">
        <f t="shared" si="1"/>
        <v>405541</v>
      </c>
      <c r="L9" s="100">
        <f t="shared" si="1"/>
        <v>420542</v>
      </c>
      <c r="M9" s="100">
        <f t="shared" si="1"/>
        <v>468891</v>
      </c>
      <c r="N9" s="100">
        <f t="shared" si="1"/>
        <v>1294974</v>
      </c>
      <c r="O9" s="100">
        <f t="shared" si="1"/>
        <v>719331</v>
      </c>
      <c r="P9" s="100">
        <f t="shared" si="1"/>
        <v>1243319</v>
      </c>
      <c r="Q9" s="100">
        <f t="shared" si="1"/>
        <v>470450</v>
      </c>
      <c r="R9" s="100">
        <f t="shared" si="1"/>
        <v>2433100</v>
      </c>
      <c r="S9" s="100">
        <f t="shared" si="1"/>
        <v>3798840</v>
      </c>
      <c r="T9" s="100">
        <f t="shared" si="1"/>
        <v>920161</v>
      </c>
      <c r="U9" s="100">
        <f t="shared" si="1"/>
        <v>3954526</v>
      </c>
      <c r="V9" s="100">
        <f t="shared" si="1"/>
        <v>8673527</v>
      </c>
      <c r="W9" s="100">
        <f t="shared" si="1"/>
        <v>13745500</v>
      </c>
      <c r="X9" s="100">
        <f t="shared" si="1"/>
        <v>4722061</v>
      </c>
      <c r="Y9" s="100">
        <f t="shared" si="1"/>
        <v>9023439</v>
      </c>
      <c r="Z9" s="137">
        <f>+IF(X9&lt;&gt;0,+(Y9/X9)*100,0)</f>
        <v>191.091114663703</v>
      </c>
      <c r="AA9" s="153">
        <f>SUM(AA10:AA14)</f>
        <v>25615652</v>
      </c>
    </row>
    <row r="10" spans="1:27" ht="12.75">
      <c r="A10" s="138" t="s">
        <v>79</v>
      </c>
      <c r="B10" s="136"/>
      <c r="C10" s="155">
        <v>5137375</v>
      </c>
      <c r="D10" s="155"/>
      <c r="E10" s="156">
        <v>3170918</v>
      </c>
      <c r="F10" s="60">
        <v>2974055</v>
      </c>
      <c r="G10" s="60">
        <v>103973</v>
      </c>
      <c r="H10" s="60">
        <v>96771</v>
      </c>
      <c r="I10" s="60">
        <v>-28294</v>
      </c>
      <c r="J10" s="60">
        <v>172450</v>
      </c>
      <c r="K10" s="60">
        <v>113697</v>
      </c>
      <c r="L10" s="60">
        <v>197679</v>
      </c>
      <c r="M10" s="60">
        <v>173725</v>
      </c>
      <c r="N10" s="60">
        <v>485101</v>
      </c>
      <c r="O10" s="60">
        <v>233169</v>
      </c>
      <c r="P10" s="60">
        <v>1160276</v>
      </c>
      <c r="Q10" s="60">
        <v>137451</v>
      </c>
      <c r="R10" s="60">
        <v>1530896</v>
      </c>
      <c r="S10" s="60">
        <v>3268201</v>
      </c>
      <c r="T10" s="60">
        <v>572741</v>
      </c>
      <c r="U10" s="60">
        <v>-1277517</v>
      </c>
      <c r="V10" s="60">
        <v>2563425</v>
      </c>
      <c r="W10" s="60">
        <v>4751872</v>
      </c>
      <c r="X10" s="60">
        <v>3171056</v>
      </c>
      <c r="Y10" s="60">
        <v>1580816</v>
      </c>
      <c r="Z10" s="140">
        <v>49.85</v>
      </c>
      <c r="AA10" s="155">
        <v>2974055</v>
      </c>
    </row>
    <row r="11" spans="1:27" ht="12.75">
      <c r="A11" s="138" t="s">
        <v>80</v>
      </c>
      <c r="B11" s="136"/>
      <c r="C11" s="155">
        <v>366904</v>
      </c>
      <c r="D11" s="155"/>
      <c r="E11" s="156">
        <v>535206</v>
      </c>
      <c r="F11" s="60">
        <v>585207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>
        <v>18665</v>
      </c>
      <c r="V11" s="60">
        <v>18665</v>
      </c>
      <c r="W11" s="60">
        <v>18665</v>
      </c>
      <c r="X11" s="60">
        <v>535211</v>
      </c>
      <c r="Y11" s="60">
        <v>-516546</v>
      </c>
      <c r="Z11" s="140">
        <v>-96.51</v>
      </c>
      <c r="AA11" s="155">
        <v>585207</v>
      </c>
    </row>
    <row r="12" spans="1:27" ht="12.75">
      <c r="A12" s="138" t="s">
        <v>81</v>
      </c>
      <c r="B12" s="136"/>
      <c r="C12" s="155">
        <v>7835689</v>
      </c>
      <c r="D12" s="155"/>
      <c r="E12" s="156">
        <v>1015794</v>
      </c>
      <c r="F12" s="60">
        <v>7522006</v>
      </c>
      <c r="G12" s="60">
        <v>474447</v>
      </c>
      <c r="H12" s="60">
        <v>219892</v>
      </c>
      <c r="I12" s="60">
        <v>477110</v>
      </c>
      <c r="J12" s="60">
        <v>1171449</v>
      </c>
      <c r="K12" s="60">
        <v>291844</v>
      </c>
      <c r="L12" s="60">
        <v>222863</v>
      </c>
      <c r="M12" s="60">
        <v>295166</v>
      </c>
      <c r="N12" s="60">
        <v>809873</v>
      </c>
      <c r="O12" s="60">
        <v>486162</v>
      </c>
      <c r="P12" s="60">
        <v>83043</v>
      </c>
      <c r="Q12" s="60">
        <v>332999</v>
      </c>
      <c r="R12" s="60">
        <v>902204</v>
      </c>
      <c r="S12" s="60">
        <v>530639</v>
      </c>
      <c r="T12" s="60">
        <v>347420</v>
      </c>
      <c r="U12" s="60">
        <v>4767219</v>
      </c>
      <c r="V12" s="60">
        <v>5645278</v>
      </c>
      <c r="W12" s="60">
        <v>8528804</v>
      </c>
      <c r="X12" s="60">
        <v>1015794</v>
      </c>
      <c r="Y12" s="60">
        <v>7513010</v>
      </c>
      <c r="Z12" s="140">
        <v>739.62</v>
      </c>
      <c r="AA12" s="155">
        <v>7522006</v>
      </c>
    </row>
    <row r="13" spans="1:27" ht="12.75">
      <c r="A13" s="138" t="s">
        <v>82</v>
      </c>
      <c r="B13" s="136"/>
      <c r="C13" s="155"/>
      <c r="D13" s="155"/>
      <c r="E13" s="156"/>
      <c r="F13" s="60">
        <v>14534384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>
        <v>446159</v>
      </c>
      <c r="V13" s="60">
        <v>446159</v>
      </c>
      <c r="W13" s="60">
        <v>446159</v>
      </c>
      <c r="X13" s="60"/>
      <c r="Y13" s="60">
        <v>446159</v>
      </c>
      <c r="Z13" s="140">
        <v>0</v>
      </c>
      <c r="AA13" s="155">
        <v>14534384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35259049</v>
      </c>
      <c r="D15" s="153">
        <f>SUM(D16:D18)</f>
        <v>0</v>
      </c>
      <c r="E15" s="154">
        <f t="shared" si="2"/>
        <v>25438001</v>
      </c>
      <c r="F15" s="100">
        <f t="shared" si="2"/>
        <v>23380377</v>
      </c>
      <c r="G15" s="100">
        <f t="shared" si="2"/>
        <v>333444</v>
      </c>
      <c r="H15" s="100">
        <f t="shared" si="2"/>
        <v>52690</v>
      </c>
      <c r="I15" s="100">
        <f t="shared" si="2"/>
        <v>88343</v>
      </c>
      <c r="J15" s="100">
        <f t="shared" si="2"/>
        <v>474477</v>
      </c>
      <c r="K15" s="100">
        <f t="shared" si="2"/>
        <v>89008</v>
      </c>
      <c r="L15" s="100">
        <f t="shared" si="2"/>
        <v>29018</v>
      </c>
      <c r="M15" s="100">
        <f t="shared" si="2"/>
        <v>18024</v>
      </c>
      <c r="N15" s="100">
        <f t="shared" si="2"/>
        <v>136050</v>
      </c>
      <c r="O15" s="100">
        <f t="shared" si="2"/>
        <v>66048</v>
      </c>
      <c r="P15" s="100">
        <f t="shared" si="2"/>
        <v>11382435</v>
      </c>
      <c r="Q15" s="100">
        <f t="shared" si="2"/>
        <v>120191</v>
      </c>
      <c r="R15" s="100">
        <f t="shared" si="2"/>
        <v>11568674</v>
      </c>
      <c r="S15" s="100">
        <f t="shared" si="2"/>
        <v>71224</v>
      </c>
      <c r="T15" s="100">
        <f t="shared" si="2"/>
        <v>12454104</v>
      </c>
      <c r="U15" s="100">
        <f t="shared" si="2"/>
        <v>1130318</v>
      </c>
      <c r="V15" s="100">
        <f t="shared" si="2"/>
        <v>13655646</v>
      </c>
      <c r="W15" s="100">
        <f t="shared" si="2"/>
        <v>25834847</v>
      </c>
      <c r="X15" s="100">
        <f t="shared" si="2"/>
        <v>25436595</v>
      </c>
      <c r="Y15" s="100">
        <f t="shared" si="2"/>
        <v>398252</v>
      </c>
      <c r="Z15" s="137">
        <f>+IF(X15&lt;&gt;0,+(Y15/X15)*100,0)</f>
        <v>1.565665530311742</v>
      </c>
      <c r="AA15" s="153">
        <f>SUM(AA16:AA18)</f>
        <v>23380377</v>
      </c>
    </row>
    <row r="16" spans="1:27" ht="12.75">
      <c r="A16" s="138" t="s">
        <v>85</v>
      </c>
      <c r="B16" s="136"/>
      <c r="C16" s="155">
        <v>963478</v>
      </c>
      <c r="D16" s="155"/>
      <c r="E16" s="156">
        <v>2123396</v>
      </c>
      <c r="F16" s="60">
        <v>826989</v>
      </c>
      <c r="G16" s="60">
        <v>44081</v>
      </c>
      <c r="H16" s="60">
        <v>52151</v>
      </c>
      <c r="I16" s="60">
        <v>88317</v>
      </c>
      <c r="J16" s="60">
        <v>184549</v>
      </c>
      <c r="K16" s="60">
        <v>89008</v>
      </c>
      <c r="L16" s="60">
        <v>29018</v>
      </c>
      <c r="M16" s="60">
        <v>18024</v>
      </c>
      <c r="N16" s="60">
        <v>136050</v>
      </c>
      <c r="O16" s="60">
        <v>66022</v>
      </c>
      <c r="P16" s="60">
        <v>32174</v>
      </c>
      <c r="Q16" s="60">
        <v>119652</v>
      </c>
      <c r="R16" s="60">
        <v>217848</v>
      </c>
      <c r="S16" s="60">
        <v>70685</v>
      </c>
      <c r="T16" s="60">
        <v>1749633</v>
      </c>
      <c r="U16" s="60">
        <v>57795</v>
      </c>
      <c r="V16" s="60">
        <v>1878113</v>
      </c>
      <c r="W16" s="60">
        <v>2416560</v>
      </c>
      <c r="X16" s="60">
        <v>2123885</v>
      </c>
      <c r="Y16" s="60">
        <v>292675</v>
      </c>
      <c r="Z16" s="140">
        <v>13.78</v>
      </c>
      <c r="AA16" s="155">
        <v>826989</v>
      </c>
    </row>
    <row r="17" spans="1:27" ht="12.75">
      <c r="A17" s="138" t="s">
        <v>86</v>
      </c>
      <c r="B17" s="136"/>
      <c r="C17" s="155">
        <v>34295571</v>
      </c>
      <c r="D17" s="155"/>
      <c r="E17" s="156">
        <v>23314605</v>
      </c>
      <c r="F17" s="60">
        <v>22553388</v>
      </c>
      <c r="G17" s="60">
        <v>289363</v>
      </c>
      <c r="H17" s="60">
        <v>539</v>
      </c>
      <c r="I17" s="60">
        <v>26</v>
      </c>
      <c r="J17" s="60">
        <v>289928</v>
      </c>
      <c r="K17" s="60"/>
      <c r="L17" s="60"/>
      <c r="M17" s="60"/>
      <c r="N17" s="60"/>
      <c r="O17" s="60">
        <v>26</v>
      </c>
      <c r="P17" s="60">
        <v>11350261</v>
      </c>
      <c r="Q17" s="60">
        <v>539</v>
      </c>
      <c r="R17" s="60">
        <v>11350826</v>
      </c>
      <c r="S17" s="60">
        <v>539</v>
      </c>
      <c r="T17" s="60">
        <v>10704471</v>
      </c>
      <c r="U17" s="60">
        <v>1072523</v>
      </c>
      <c r="V17" s="60">
        <v>11777533</v>
      </c>
      <c r="W17" s="60">
        <v>23418287</v>
      </c>
      <c r="X17" s="60">
        <v>23312710</v>
      </c>
      <c r="Y17" s="60">
        <v>105577</v>
      </c>
      <c r="Z17" s="140">
        <v>0.45</v>
      </c>
      <c r="AA17" s="155">
        <v>22553388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127765584</v>
      </c>
      <c r="D19" s="153">
        <f>SUM(D20:D23)</f>
        <v>0</v>
      </c>
      <c r="E19" s="154">
        <f t="shared" si="3"/>
        <v>165697934</v>
      </c>
      <c r="F19" s="100">
        <f t="shared" si="3"/>
        <v>174697608</v>
      </c>
      <c r="G19" s="100">
        <f t="shared" si="3"/>
        <v>13805797</v>
      </c>
      <c r="H19" s="100">
        <f t="shared" si="3"/>
        <v>13814079</v>
      </c>
      <c r="I19" s="100">
        <f t="shared" si="3"/>
        <v>10360978</v>
      </c>
      <c r="J19" s="100">
        <f t="shared" si="3"/>
        <v>37980854</v>
      </c>
      <c r="K19" s="100">
        <f t="shared" si="3"/>
        <v>10553908</v>
      </c>
      <c r="L19" s="100">
        <f t="shared" si="3"/>
        <v>10279577</v>
      </c>
      <c r="M19" s="100">
        <f t="shared" si="3"/>
        <v>9285453</v>
      </c>
      <c r="N19" s="100">
        <f t="shared" si="3"/>
        <v>30118938</v>
      </c>
      <c r="O19" s="100">
        <f t="shared" si="3"/>
        <v>10002406</v>
      </c>
      <c r="P19" s="100">
        <f t="shared" si="3"/>
        <v>10004346</v>
      </c>
      <c r="Q19" s="100">
        <f t="shared" si="3"/>
        <v>9618116</v>
      </c>
      <c r="R19" s="100">
        <f t="shared" si="3"/>
        <v>29624868</v>
      </c>
      <c r="S19" s="100">
        <f t="shared" si="3"/>
        <v>9329810</v>
      </c>
      <c r="T19" s="100">
        <f t="shared" si="3"/>
        <v>29680923</v>
      </c>
      <c r="U19" s="100">
        <f t="shared" si="3"/>
        <v>12615259</v>
      </c>
      <c r="V19" s="100">
        <f t="shared" si="3"/>
        <v>51625992</v>
      </c>
      <c r="W19" s="100">
        <f t="shared" si="3"/>
        <v>149350652</v>
      </c>
      <c r="X19" s="100">
        <f t="shared" si="3"/>
        <v>165697605</v>
      </c>
      <c r="Y19" s="100">
        <f t="shared" si="3"/>
        <v>-16346953</v>
      </c>
      <c r="Z19" s="137">
        <f>+IF(X19&lt;&gt;0,+(Y19/X19)*100,0)</f>
        <v>-9.865533662963928</v>
      </c>
      <c r="AA19" s="153">
        <f>SUM(AA20:AA23)</f>
        <v>174697608</v>
      </c>
    </row>
    <row r="20" spans="1:27" ht="12.75">
      <c r="A20" s="138" t="s">
        <v>89</v>
      </c>
      <c r="B20" s="136"/>
      <c r="C20" s="155">
        <v>114371375</v>
      </c>
      <c r="D20" s="155"/>
      <c r="E20" s="156">
        <v>141470491</v>
      </c>
      <c r="F20" s="60">
        <v>150470164</v>
      </c>
      <c r="G20" s="60">
        <v>10876268</v>
      </c>
      <c r="H20" s="60">
        <v>10869145</v>
      </c>
      <c r="I20" s="60">
        <v>8519497</v>
      </c>
      <c r="J20" s="60">
        <v>30264910</v>
      </c>
      <c r="K20" s="60">
        <v>8767971</v>
      </c>
      <c r="L20" s="60">
        <v>8473515</v>
      </c>
      <c r="M20" s="60">
        <v>7467286</v>
      </c>
      <c r="N20" s="60">
        <v>24708772</v>
      </c>
      <c r="O20" s="60">
        <v>8204658</v>
      </c>
      <c r="P20" s="60">
        <v>8246935</v>
      </c>
      <c r="Q20" s="60">
        <v>7848058</v>
      </c>
      <c r="R20" s="60">
        <v>24299651</v>
      </c>
      <c r="S20" s="60">
        <v>7661551</v>
      </c>
      <c r="T20" s="60">
        <v>28007315</v>
      </c>
      <c r="U20" s="60">
        <v>10954864</v>
      </c>
      <c r="V20" s="60">
        <v>46623730</v>
      </c>
      <c r="W20" s="60">
        <v>125897063</v>
      </c>
      <c r="X20" s="60">
        <v>141470161</v>
      </c>
      <c r="Y20" s="60">
        <v>-15573098</v>
      </c>
      <c r="Z20" s="140">
        <v>-11.01</v>
      </c>
      <c r="AA20" s="155">
        <v>150470164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13394209</v>
      </c>
      <c r="D23" s="155"/>
      <c r="E23" s="156">
        <v>24227443</v>
      </c>
      <c r="F23" s="60">
        <v>24227444</v>
      </c>
      <c r="G23" s="60">
        <v>2929529</v>
      </c>
      <c r="H23" s="60">
        <v>2944934</v>
      </c>
      <c r="I23" s="60">
        <v>1841481</v>
      </c>
      <c r="J23" s="60">
        <v>7715944</v>
      </c>
      <c r="K23" s="60">
        <v>1785937</v>
      </c>
      <c r="L23" s="60">
        <v>1806062</v>
      </c>
      <c r="M23" s="60">
        <v>1818167</v>
      </c>
      <c r="N23" s="60">
        <v>5410166</v>
      </c>
      <c r="O23" s="60">
        <v>1797748</v>
      </c>
      <c r="P23" s="60">
        <v>1757411</v>
      </c>
      <c r="Q23" s="60">
        <v>1770058</v>
      </c>
      <c r="R23" s="60">
        <v>5325217</v>
      </c>
      <c r="S23" s="60">
        <v>1668259</v>
      </c>
      <c r="T23" s="60">
        <v>1673608</v>
      </c>
      <c r="U23" s="60">
        <v>1660395</v>
      </c>
      <c r="V23" s="60">
        <v>5002262</v>
      </c>
      <c r="W23" s="60">
        <v>23453589</v>
      </c>
      <c r="X23" s="60">
        <v>24227444</v>
      </c>
      <c r="Y23" s="60">
        <v>-773855</v>
      </c>
      <c r="Z23" s="140">
        <v>-3.19</v>
      </c>
      <c r="AA23" s="155">
        <v>24227444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341590475</v>
      </c>
      <c r="D25" s="168">
        <f>+D5+D9+D15+D19+D24</f>
        <v>0</v>
      </c>
      <c r="E25" s="169">
        <f t="shared" si="4"/>
        <v>409933707</v>
      </c>
      <c r="F25" s="73">
        <f t="shared" si="4"/>
        <v>436541860</v>
      </c>
      <c r="G25" s="73">
        <f t="shared" si="4"/>
        <v>110020090</v>
      </c>
      <c r="H25" s="73">
        <f t="shared" si="4"/>
        <v>18215320</v>
      </c>
      <c r="I25" s="73">
        <f t="shared" si="4"/>
        <v>13662748</v>
      </c>
      <c r="J25" s="73">
        <f t="shared" si="4"/>
        <v>141898158</v>
      </c>
      <c r="K25" s="73">
        <f t="shared" si="4"/>
        <v>22253527</v>
      </c>
      <c r="L25" s="73">
        <f t="shared" si="4"/>
        <v>20715767</v>
      </c>
      <c r="M25" s="73">
        <f t="shared" si="4"/>
        <v>39648361</v>
      </c>
      <c r="N25" s="73">
        <f t="shared" si="4"/>
        <v>82617655</v>
      </c>
      <c r="O25" s="73">
        <f t="shared" si="4"/>
        <v>16353189</v>
      </c>
      <c r="P25" s="73">
        <f t="shared" si="4"/>
        <v>31239218</v>
      </c>
      <c r="Q25" s="73">
        <f t="shared" si="4"/>
        <v>31923507</v>
      </c>
      <c r="R25" s="73">
        <f t="shared" si="4"/>
        <v>79515914</v>
      </c>
      <c r="S25" s="73">
        <f t="shared" si="4"/>
        <v>19573709</v>
      </c>
      <c r="T25" s="73">
        <f t="shared" si="4"/>
        <v>49889198</v>
      </c>
      <c r="U25" s="73">
        <f t="shared" si="4"/>
        <v>21251100</v>
      </c>
      <c r="V25" s="73">
        <f t="shared" si="4"/>
        <v>90714007</v>
      </c>
      <c r="W25" s="73">
        <f t="shared" si="4"/>
        <v>394745734</v>
      </c>
      <c r="X25" s="73">
        <f t="shared" si="4"/>
        <v>409932125</v>
      </c>
      <c r="Y25" s="73">
        <f t="shared" si="4"/>
        <v>-15186391</v>
      </c>
      <c r="Z25" s="170">
        <f>+IF(X25&lt;&gt;0,+(Y25/X25)*100,0)</f>
        <v>-3.7046110987276246</v>
      </c>
      <c r="AA25" s="168">
        <f>+AA5+AA9+AA15+AA19+AA24</f>
        <v>436541860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147039678</v>
      </c>
      <c r="D28" s="153">
        <f>SUM(D29:D31)</f>
        <v>0</v>
      </c>
      <c r="E28" s="154">
        <f t="shared" si="5"/>
        <v>171446012</v>
      </c>
      <c r="F28" s="100">
        <f t="shared" si="5"/>
        <v>170164207</v>
      </c>
      <c r="G28" s="100">
        <f t="shared" si="5"/>
        <v>3949003</v>
      </c>
      <c r="H28" s="100">
        <f t="shared" si="5"/>
        <v>9750485</v>
      </c>
      <c r="I28" s="100">
        <f t="shared" si="5"/>
        <v>9234205</v>
      </c>
      <c r="J28" s="100">
        <f t="shared" si="5"/>
        <v>22933693</v>
      </c>
      <c r="K28" s="100">
        <f t="shared" si="5"/>
        <v>8908873</v>
      </c>
      <c r="L28" s="100">
        <f t="shared" si="5"/>
        <v>8475825</v>
      </c>
      <c r="M28" s="100">
        <f t="shared" si="5"/>
        <v>7129183</v>
      </c>
      <c r="N28" s="100">
        <f t="shared" si="5"/>
        <v>24513881</v>
      </c>
      <c r="O28" s="100">
        <f t="shared" si="5"/>
        <v>5532425</v>
      </c>
      <c r="P28" s="100">
        <f t="shared" si="5"/>
        <v>8168470</v>
      </c>
      <c r="Q28" s="100">
        <f t="shared" si="5"/>
        <v>6831451</v>
      </c>
      <c r="R28" s="100">
        <f t="shared" si="5"/>
        <v>20532346</v>
      </c>
      <c r="S28" s="100">
        <f t="shared" si="5"/>
        <v>6220004</v>
      </c>
      <c r="T28" s="100">
        <f t="shared" si="5"/>
        <v>7268256</v>
      </c>
      <c r="U28" s="100">
        <f t="shared" si="5"/>
        <v>12593052</v>
      </c>
      <c r="V28" s="100">
        <f t="shared" si="5"/>
        <v>26081312</v>
      </c>
      <c r="W28" s="100">
        <f t="shared" si="5"/>
        <v>94061232</v>
      </c>
      <c r="X28" s="100">
        <f t="shared" si="5"/>
        <v>171448310</v>
      </c>
      <c r="Y28" s="100">
        <f t="shared" si="5"/>
        <v>-77387078</v>
      </c>
      <c r="Z28" s="137">
        <f>+IF(X28&lt;&gt;0,+(Y28/X28)*100,0)</f>
        <v>-45.13726498674732</v>
      </c>
      <c r="AA28" s="153">
        <f>SUM(AA29:AA31)</f>
        <v>170164207</v>
      </c>
    </row>
    <row r="29" spans="1:27" ht="12.75">
      <c r="A29" s="138" t="s">
        <v>75</v>
      </c>
      <c r="B29" s="136"/>
      <c r="C29" s="155">
        <v>27973937</v>
      </c>
      <c r="D29" s="155"/>
      <c r="E29" s="156">
        <v>16823924</v>
      </c>
      <c r="F29" s="60">
        <v>19490316</v>
      </c>
      <c r="G29" s="60">
        <v>1413556</v>
      </c>
      <c r="H29" s="60">
        <v>1997325</v>
      </c>
      <c r="I29" s="60">
        <v>1092351</v>
      </c>
      <c r="J29" s="60">
        <v>4503232</v>
      </c>
      <c r="K29" s="60">
        <v>2028914</v>
      </c>
      <c r="L29" s="60">
        <v>1353558</v>
      </c>
      <c r="M29" s="60">
        <v>1269123</v>
      </c>
      <c r="N29" s="60">
        <v>4651595</v>
      </c>
      <c r="O29" s="60">
        <v>1304374</v>
      </c>
      <c r="P29" s="60">
        <v>1826646</v>
      </c>
      <c r="Q29" s="60">
        <v>1237802</v>
      </c>
      <c r="R29" s="60">
        <v>4368822</v>
      </c>
      <c r="S29" s="60">
        <v>1051933</v>
      </c>
      <c r="T29" s="60">
        <v>1011243</v>
      </c>
      <c r="U29" s="60">
        <v>1854199</v>
      </c>
      <c r="V29" s="60">
        <v>3917375</v>
      </c>
      <c r="W29" s="60">
        <v>17441024</v>
      </c>
      <c r="X29" s="60">
        <v>16823848</v>
      </c>
      <c r="Y29" s="60">
        <v>617176</v>
      </c>
      <c r="Z29" s="140">
        <v>3.67</v>
      </c>
      <c r="AA29" s="155">
        <v>19490316</v>
      </c>
    </row>
    <row r="30" spans="1:27" ht="12.75">
      <c r="A30" s="138" t="s">
        <v>76</v>
      </c>
      <c r="B30" s="136"/>
      <c r="C30" s="157">
        <v>79933248</v>
      </c>
      <c r="D30" s="157"/>
      <c r="E30" s="158">
        <v>151030933</v>
      </c>
      <c r="F30" s="159">
        <v>122233153</v>
      </c>
      <c r="G30" s="159">
        <v>1192514</v>
      </c>
      <c r="H30" s="159">
        <v>5158297</v>
      </c>
      <c r="I30" s="159">
        <v>6112502</v>
      </c>
      <c r="J30" s="159">
        <v>12463313</v>
      </c>
      <c r="K30" s="159">
        <v>4921993</v>
      </c>
      <c r="L30" s="159">
        <v>3778292</v>
      </c>
      <c r="M30" s="159">
        <v>3966294</v>
      </c>
      <c r="N30" s="159">
        <v>12666579</v>
      </c>
      <c r="O30" s="159">
        <v>3004054</v>
      </c>
      <c r="P30" s="159">
        <v>6703206</v>
      </c>
      <c r="Q30" s="159">
        <v>3762406</v>
      </c>
      <c r="R30" s="159">
        <v>13469666</v>
      </c>
      <c r="S30" s="159">
        <v>3916115</v>
      </c>
      <c r="T30" s="159">
        <v>4586345</v>
      </c>
      <c r="U30" s="159">
        <v>3327774</v>
      </c>
      <c r="V30" s="159">
        <v>11830234</v>
      </c>
      <c r="W30" s="159">
        <v>50429792</v>
      </c>
      <c r="X30" s="159">
        <v>151030442</v>
      </c>
      <c r="Y30" s="159">
        <v>-100600650</v>
      </c>
      <c r="Z30" s="141">
        <v>-66.61</v>
      </c>
      <c r="AA30" s="157">
        <v>122233153</v>
      </c>
    </row>
    <row r="31" spans="1:27" ht="12.75">
      <c r="A31" s="138" t="s">
        <v>77</v>
      </c>
      <c r="B31" s="136"/>
      <c r="C31" s="155">
        <v>39132493</v>
      </c>
      <c r="D31" s="155"/>
      <c r="E31" s="156">
        <v>3591155</v>
      </c>
      <c r="F31" s="60">
        <v>28440738</v>
      </c>
      <c r="G31" s="60">
        <v>1342933</v>
      </c>
      <c r="H31" s="60">
        <v>2594863</v>
      </c>
      <c r="I31" s="60">
        <v>2029352</v>
      </c>
      <c r="J31" s="60">
        <v>5967148</v>
      </c>
      <c r="K31" s="60">
        <v>1957966</v>
      </c>
      <c r="L31" s="60">
        <v>3343975</v>
      </c>
      <c r="M31" s="60">
        <v>1893766</v>
      </c>
      <c r="N31" s="60">
        <v>7195707</v>
      </c>
      <c r="O31" s="60">
        <v>1223997</v>
      </c>
      <c r="P31" s="60">
        <v>-361382</v>
      </c>
      <c r="Q31" s="60">
        <v>1831243</v>
      </c>
      <c r="R31" s="60">
        <v>2693858</v>
      </c>
      <c r="S31" s="60">
        <v>1251956</v>
      </c>
      <c r="T31" s="60">
        <v>1670668</v>
      </c>
      <c r="U31" s="60">
        <v>7411079</v>
      </c>
      <c r="V31" s="60">
        <v>10333703</v>
      </c>
      <c r="W31" s="60">
        <v>26190416</v>
      </c>
      <c r="X31" s="60">
        <v>3594020</v>
      </c>
      <c r="Y31" s="60">
        <v>22596396</v>
      </c>
      <c r="Z31" s="140">
        <v>628.72</v>
      </c>
      <c r="AA31" s="155">
        <v>28440738</v>
      </c>
    </row>
    <row r="32" spans="1:27" ht="12.75">
      <c r="A32" s="135" t="s">
        <v>78</v>
      </c>
      <c r="B32" s="136"/>
      <c r="C32" s="153">
        <f aca="true" t="shared" si="6" ref="C32:Y32">SUM(C33:C37)</f>
        <v>29184721</v>
      </c>
      <c r="D32" s="153">
        <f>SUM(D33:D37)</f>
        <v>0</v>
      </c>
      <c r="E32" s="154">
        <f t="shared" si="6"/>
        <v>19879750</v>
      </c>
      <c r="F32" s="100">
        <f t="shared" si="6"/>
        <v>43215969</v>
      </c>
      <c r="G32" s="100">
        <f t="shared" si="6"/>
        <v>418077</v>
      </c>
      <c r="H32" s="100">
        <f t="shared" si="6"/>
        <v>4722571</v>
      </c>
      <c r="I32" s="100">
        <f t="shared" si="6"/>
        <v>3430405</v>
      </c>
      <c r="J32" s="100">
        <f t="shared" si="6"/>
        <v>8571053</v>
      </c>
      <c r="K32" s="100">
        <f t="shared" si="6"/>
        <v>4104754</v>
      </c>
      <c r="L32" s="100">
        <f t="shared" si="6"/>
        <v>2923145</v>
      </c>
      <c r="M32" s="100">
        <f t="shared" si="6"/>
        <v>3492856</v>
      </c>
      <c r="N32" s="100">
        <f t="shared" si="6"/>
        <v>10520755</v>
      </c>
      <c r="O32" s="100">
        <f t="shared" si="6"/>
        <v>3292183</v>
      </c>
      <c r="P32" s="100">
        <f t="shared" si="6"/>
        <v>1597533</v>
      </c>
      <c r="Q32" s="100">
        <f t="shared" si="6"/>
        <v>3077147</v>
      </c>
      <c r="R32" s="100">
        <f t="shared" si="6"/>
        <v>7966863</v>
      </c>
      <c r="S32" s="100">
        <f t="shared" si="6"/>
        <v>3838400</v>
      </c>
      <c r="T32" s="100">
        <f t="shared" si="6"/>
        <v>3462758</v>
      </c>
      <c r="U32" s="100">
        <f t="shared" si="6"/>
        <v>4546311</v>
      </c>
      <c r="V32" s="100">
        <f t="shared" si="6"/>
        <v>11847469</v>
      </c>
      <c r="W32" s="100">
        <f t="shared" si="6"/>
        <v>38906140</v>
      </c>
      <c r="X32" s="100">
        <f t="shared" si="6"/>
        <v>19879172</v>
      </c>
      <c r="Y32" s="100">
        <f t="shared" si="6"/>
        <v>19026968</v>
      </c>
      <c r="Z32" s="137">
        <f>+IF(X32&lt;&gt;0,+(Y32/X32)*100,0)</f>
        <v>95.71308100759931</v>
      </c>
      <c r="AA32" s="153">
        <f>SUM(AA33:AA37)</f>
        <v>43215969</v>
      </c>
    </row>
    <row r="33" spans="1:27" ht="12.75">
      <c r="A33" s="138" t="s">
        <v>79</v>
      </c>
      <c r="B33" s="136"/>
      <c r="C33" s="155">
        <v>4419690</v>
      </c>
      <c r="D33" s="155"/>
      <c r="E33" s="156">
        <v>6705681</v>
      </c>
      <c r="F33" s="60">
        <v>8217301</v>
      </c>
      <c r="G33" s="60">
        <v>35321</v>
      </c>
      <c r="H33" s="60">
        <v>1590609</v>
      </c>
      <c r="I33" s="60">
        <v>981990</v>
      </c>
      <c r="J33" s="60">
        <v>2607920</v>
      </c>
      <c r="K33" s="60">
        <v>950665</v>
      </c>
      <c r="L33" s="60">
        <v>1042495</v>
      </c>
      <c r="M33" s="60">
        <v>1222784</v>
      </c>
      <c r="N33" s="60">
        <v>3215944</v>
      </c>
      <c r="O33" s="60">
        <v>918416</v>
      </c>
      <c r="P33" s="60">
        <v>901255</v>
      </c>
      <c r="Q33" s="60">
        <v>851511</v>
      </c>
      <c r="R33" s="60">
        <v>2671182</v>
      </c>
      <c r="S33" s="60">
        <v>1254942</v>
      </c>
      <c r="T33" s="60">
        <v>953447</v>
      </c>
      <c r="U33" s="60">
        <v>937255</v>
      </c>
      <c r="V33" s="60">
        <v>3145644</v>
      </c>
      <c r="W33" s="60">
        <v>11640690</v>
      </c>
      <c r="X33" s="60">
        <v>6705352</v>
      </c>
      <c r="Y33" s="60">
        <v>4935338</v>
      </c>
      <c r="Z33" s="140">
        <v>73.6</v>
      </c>
      <c r="AA33" s="155">
        <v>8217301</v>
      </c>
    </row>
    <row r="34" spans="1:27" ht="12.75">
      <c r="A34" s="138" t="s">
        <v>80</v>
      </c>
      <c r="B34" s="136"/>
      <c r="C34" s="155">
        <v>1167542</v>
      </c>
      <c r="D34" s="155"/>
      <c r="E34" s="156">
        <v>2119594</v>
      </c>
      <c r="F34" s="60">
        <v>2823095</v>
      </c>
      <c r="G34" s="60"/>
      <c r="H34" s="60"/>
      <c r="I34" s="60">
        <v>53475</v>
      </c>
      <c r="J34" s="60">
        <v>53475</v>
      </c>
      <c r="K34" s="60">
        <v>783</v>
      </c>
      <c r="L34" s="60">
        <v>141675</v>
      </c>
      <c r="M34" s="60">
        <v>17800</v>
      </c>
      <c r="N34" s="60">
        <v>160258</v>
      </c>
      <c r="O34" s="60"/>
      <c r="P34" s="60"/>
      <c r="Q34" s="60"/>
      <c r="R34" s="60"/>
      <c r="S34" s="60">
        <v>57325</v>
      </c>
      <c r="T34" s="60">
        <v>17250</v>
      </c>
      <c r="U34" s="60">
        <v>123511</v>
      </c>
      <c r="V34" s="60">
        <v>198086</v>
      </c>
      <c r="W34" s="60">
        <v>411819</v>
      </c>
      <c r="X34" s="60">
        <v>2119595</v>
      </c>
      <c r="Y34" s="60">
        <v>-1707776</v>
      </c>
      <c r="Z34" s="140">
        <v>-80.57</v>
      </c>
      <c r="AA34" s="155">
        <v>2823095</v>
      </c>
    </row>
    <row r="35" spans="1:27" ht="12.75">
      <c r="A35" s="138" t="s">
        <v>81</v>
      </c>
      <c r="B35" s="136"/>
      <c r="C35" s="155">
        <v>23597489</v>
      </c>
      <c r="D35" s="155"/>
      <c r="E35" s="156">
        <v>11054475</v>
      </c>
      <c r="F35" s="60">
        <v>32175573</v>
      </c>
      <c r="G35" s="60">
        <v>382756</v>
      </c>
      <c r="H35" s="60">
        <v>3131962</v>
      </c>
      <c r="I35" s="60">
        <v>2394940</v>
      </c>
      <c r="J35" s="60">
        <v>5909658</v>
      </c>
      <c r="K35" s="60">
        <v>3153306</v>
      </c>
      <c r="L35" s="60">
        <v>1738975</v>
      </c>
      <c r="M35" s="60">
        <v>2252272</v>
      </c>
      <c r="N35" s="60">
        <v>7144553</v>
      </c>
      <c r="O35" s="60">
        <v>2373767</v>
      </c>
      <c r="P35" s="60">
        <v>696278</v>
      </c>
      <c r="Q35" s="60">
        <v>2225636</v>
      </c>
      <c r="R35" s="60">
        <v>5295681</v>
      </c>
      <c r="S35" s="60">
        <v>2526133</v>
      </c>
      <c r="T35" s="60">
        <v>2492061</v>
      </c>
      <c r="U35" s="60">
        <v>3485545</v>
      </c>
      <c r="V35" s="60">
        <v>8503739</v>
      </c>
      <c r="W35" s="60">
        <v>26853631</v>
      </c>
      <c r="X35" s="60">
        <v>11054225</v>
      </c>
      <c r="Y35" s="60">
        <v>15799406</v>
      </c>
      <c r="Z35" s="140">
        <v>142.93</v>
      </c>
      <c r="AA35" s="155">
        <v>32175573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22462714</v>
      </c>
      <c r="D38" s="153">
        <f>SUM(D39:D41)</f>
        <v>0</v>
      </c>
      <c r="E38" s="154">
        <f t="shared" si="7"/>
        <v>62832122</v>
      </c>
      <c r="F38" s="100">
        <f t="shared" si="7"/>
        <v>32829472</v>
      </c>
      <c r="G38" s="100">
        <f t="shared" si="7"/>
        <v>947739</v>
      </c>
      <c r="H38" s="100">
        <f t="shared" si="7"/>
        <v>2839463</v>
      </c>
      <c r="I38" s="100">
        <f t="shared" si="7"/>
        <v>2156373</v>
      </c>
      <c r="J38" s="100">
        <f t="shared" si="7"/>
        <v>5943575</v>
      </c>
      <c r="K38" s="100">
        <f t="shared" si="7"/>
        <v>1993096</v>
      </c>
      <c r="L38" s="100">
        <f t="shared" si="7"/>
        <v>1814734</v>
      </c>
      <c r="M38" s="100">
        <f t="shared" si="7"/>
        <v>2071889</v>
      </c>
      <c r="N38" s="100">
        <f t="shared" si="7"/>
        <v>5879719</v>
      </c>
      <c r="O38" s="100">
        <f t="shared" si="7"/>
        <v>1668623</v>
      </c>
      <c r="P38" s="100">
        <f t="shared" si="7"/>
        <v>2439152</v>
      </c>
      <c r="Q38" s="100">
        <f t="shared" si="7"/>
        <v>2212563</v>
      </c>
      <c r="R38" s="100">
        <f t="shared" si="7"/>
        <v>6320338</v>
      </c>
      <c r="S38" s="100">
        <f t="shared" si="7"/>
        <v>2508512</v>
      </c>
      <c r="T38" s="100">
        <f t="shared" si="7"/>
        <v>3081650</v>
      </c>
      <c r="U38" s="100">
        <f t="shared" si="7"/>
        <v>3294872</v>
      </c>
      <c r="V38" s="100">
        <f t="shared" si="7"/>
        <v>8885034</v>
      </c>
      <c r="W38" s="100">
        <f t="shared" si="7"/>
        <v>27028666</v>
      </c>
      <c r="X38" s="100">
        <f t="shared" si="7"/>
        <v>62831580</v>
      </c>
      <c r="Y38" s="100">
        <f t="shared" si="7"/>
        <v>-35802914</v>
      </c>
      <c r="Z38" s="137">
        <f>+IF(X38&lt;&gt;0,+(Y38/X38)*100,0)</f>
        <v>-56.98235505139294</v>
      </c>
      <c r="AA38" s="153">
        <f>SUM(AA39:AA41)</f>
        <v>32829472</v>
      </c>
    </row>
    <row r="39" spans="1:27" ht="12.75">
      <c r="A39" s="138" t="s">
        <v>85</v>
      </c>
      <c r="B39" s="136"/>
      <c r="C39" s="155">
        <v>12126344</v>
      </c>
      <c r="D39" s="155"/>
      <c r="E39" s="156">
        <v>24258342</v>
      </c>
      <c r="F39" s="60">
        <v>18656873</v>
      </c>
      <c r="G39" s="60">
        <v>34647</v>
      </c>
      <c r="H39" s="60">
        <v>1268175</v>
      </c>
      <c r="I39" s="60">
        <v>664956</v>
      </c>
      <c r="J39" s="60">
        <v>1967778</v>
      </c>
      <c r="K39" s="60">
        <v>908286</v>
      </c>
      <c r="L39" s="60">
        <v>718754</v>
      </c>
      <c r="M39" s="60">
        <v>817667</v>
      </c>
      <c r="N39" s="60">
        <v>2444707</v>
      </c>
      <c r="O39" s="60">
        <v>646527</v>
      </c>
      <c r="P39" s="60">
        <v>779466</v>
      </c>
      <c r="Q39" s="60">
        <v>1083047</v>
      </c>
      <c r="R39" s="60">
        <v>2509040</v>
      </c>
      <c r="S39" s="60">
        <v>1285564</v>
      </c>
      <c r="T39" s="60">
        <v>1852259</v>
      </c>
      <c r="U39" s="60">
        <v>1785042</v>
      </c>
      <c r="V39" s="60">
        <v>4922865</v>
      </c>
      <c r="W39" s="60">
        <v>11844390</v>
      </c>
      <c r="X39" s="60">
        <v>24258066</v>
      </c>
      <c r="Y39" s="60">
        <v>-12413676</v>
      </c>
      <c r="Z39" s="140">
        <v>-51.17</v>
      </c>
      <c r="AA39" s="155">
        <v>18656873</v>
      </c>
    </row>
    <row r="40" spans="1:27" ht="12.75">
      <c r="A40" s="138" t="s">
        <v>86</v>
      </c>
      <c r="B40" s="136"/>
      <c r="C40" s="155">
        <v>10336370</v>
      </c>
      <c r="D40" s="155"/>
      <c r="E40" s="156">
        <v>38573780</v>
      </c>
      <c r="F40" s="60">
        <v>14172599</v>
      </c>
      <c r="G40" s="60">
        <v>913092</v>
      </c>
      <c r="H40" s="60">
        <v>1571288</v>
      </c>
      <c r="I40" s="60">
        <v>1491417</v>
      </c>
      <c r="J40" s="60">
        <v>3975797</v>
      </c>
      <c r="K40" s="60">
        <v>1084810</v>
      </c>
      <c r="L40" s="60">
        <v>1095980</v>
      </c>
      <c r="M40" s="60">
        <v>1254222</v>
      </c>
      <c r="N40" s="60">
        <v>3435012</v>
      </c>
      <c r="O40" s="60">
        <v>1022096</v>
      </c>
      <c r="P40" s="60">
        <v>1659686</v>
      </c>
      <c r="Q40" s="60">
        <v>1129516</v>
      </c>
      <c r="R40" s="60">
        <v>3811298</v>
      </c>
      <c r="S40" s="60">
        <v>1222948</v>
      </c>
      <c r="T40" s="60">
        <v>1229391</v>
      </c>
      <c r="U40" s="60">
        <v>1509830</v>
      </c>
      <c r="V40" s="60">
        <v>3962169</v>
      </c>
      <c r="W40" s="60">
        <v>15184276</v>
      </c>
      <c r="X40" s="60">
        <v>38573514</v>
      </c>
      <c r="Y40" s="60">
        <v>-23389238</v>
      </c>
      <c r="Z40" s="140">
        <v>-60.64</v>
      </c>
      <c r="AA40" s="155">
        <v>14172599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108257103</v>
      </c>
      <c r="D42" s="153">
        <f>SUM(D43:D46)</f>
        <v>0</v>
      </c>
      <c r="E42" s="154">
        <f t="shared" si="8"/>
        <v>151032547</v>
      </c>
      <c r="F42" s="100">
        <f t="shared" si="8"/>
        <v>153634621</v>
      </c>
      <c r="G42" s="100">
        <f t="shared" si="8"/>
        <v>11124211</v>
      </c>
      <c r="H42" s="100">
        <f t="shared" si="8"/>
        <v>15883196</v>
      </c>
      <c r="I42" s="100">
        <f t="shared" si="8"/>
        <v>14670860</v>
      </c>
      <c r="J42" s="100">
        <f t="shared" si="8"/>
        <v>41678267</v>
      </c>
      <c r="K42" s="100">
        <f t="shared" si="8"/>
        <v>8824929</v>
      </c>
      <c r="L42" s="100">
        <f t="shared" si="8"/>
        <v>8426284</v>
      </c>
      <c r="M42" s="100">
        <f t="shared" si="8"/>
        <v>8574288</v>
      </c>
      <c r="N42" s="100">
        <f t="shared" si="8"/>
        <v>25825501</v>
      </c>
      <c r="O42" s="100">
        <f t="shared" si="8"/>
        <v>8549099</v>
      </c>
      <c r="P42" s="100">
        <f t="shared" si="8"/>
        <v>10147872</v>
      </c>
      <c r="Q42" s="100">
        <f t="shared" si="8"/>
        <v>7797345</v>
      </c>
      <c r="R42" s="100">
        <f t="shared" si="8"/>
        <v>26494316</v>
      </c>
      <c r="S42" s="100">
        <f t="shared" si="8"/>
        <v>8530483</v>
      </c>
      <c r="T42" s="100">
        <f t="shared" si="8"/>
        <v>9048416</v>
      </c>
      <c r="U42" s="100">
        <f t="shared" si="8"/>
        <v>13414494</v>
      </c>
      <c r="V42" s="100">
        <f t="shared" si="8"/>
        <v>30993393</v>
      </c>
      <c r="W42" s="100">
        <f t="shared" si="8"/>
        <v>124991477</v>
      </c>
      <c r="X42" s="100">
        <f t="shared" si="8"/>
        <v>151032546</v>
      </c>
      <c r="Y42" s="100">
        <f t="shared" si="8"/>
        <v>-26041069</v>
      </c>
      <c r="Z42" s="137">
        <f>+IF(X42&lt;&gt;0,+(Y42/X42)*100,0)</f>
        <v>-17.242024775242815</v>
      </c>
      <c r="AA42" s="153">
        <f>SUM(AA43:AA46)</f>
        <v>153634621</v>
      </c>
    </row>
    <row r="43" spans="1:27" ht="12.75">
      <c r="A43" s="138" t="s">
        <v>89</v>
      </c>
      <c r="B43" s="136"/>
      <c r="C43" s="155">
        <v>94859402</v>
      </c>
      <c r="D43" s="155"/>
      <c r="E43" s="156">
        <v>131973942</v>
      </c>
      <c r="F43" s="60">
        <v>131973942</v>
      </c>
      <c r="G43" s="60">
        <v>11124211</v>
      </c>
      <c r="H43" s="60">
        <v>13906019</v>
      </c>
      <c r="I43" s="60">
        <v>13473112</v>
      </c>
      <c r="J43" s="60">
        <v>38503342</v>
      </c>
      <c r="K43" s="60">
        <v>7706345</v>
      </c>
      <c r="L43" s="60">
        <v>7298896</v>
      </c>
      <c r="M43" s="60">
        <v>7111794</v>
      </c>
      <c r="N43" s="60">
        <v>22117035</v>
      </c>
      <c r="O43" s="60">
        <v>6615991</v>
      </c>
      <c r="P43" s="60">
        <v>7137177</v>
      </c>
      <c r="Q43" s="60">
        <v>6186917</v>
      </c>
      <c r="R43" s="60">
        <v>19940085</v>
      </c>
      <c r="S43" s="60">
        <v>6783326</v>
      </c>
      <c r="T43" s="60">
        <v>7485274</v>
      </c>
      <c r="U43" s="60">
        <v>11842766</v>
      </c>
      <c r="V43" s="60">
        <v>26111366</v>
      </c>
      <c r="W43" s="60">
        <v>106671828</v>
      </c>
      <c r="X43" s="60">
        <v>131973942</v>
      </c>
      <c r="Y43" s="60">
        <v>-25302114</v>
      </c>
      <c r="Z43" s="140">
        <v>-19.17</v>
      </c>
      <c r="AA43" s="155">
        <v>131973942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13397701</v>
      </c>
      <c r="D46" s="155"/>
      <c r="E46" s="156">
        <v>19058605</v>
      </c>
      <c r="F46" s="60">
        <v>21660679</v>
      </c>
      <c r="G46" s="60"/>
      <c r="H46" s="60">
        <v>1977177</v>
      </c>
      <c r="I46" s="60">
        <v>1197748</v>
      </c>
      <c r="J46" s="60">
        <v>3174925</v>
      </c>
      <c r="K46" s="60">
        <v>1118584</v>
      </c>
      <c r="L46" s="60">
        <v>1127388</v>
      </c>
      <c r="M46" s="60">
        <v>1462494</v>
      </c>
      <c r="N46" s="60">
        <v>3708466</v>
      </c>
      <c r="O46" s="60">
        <v>1933108</v>
      </c>
      <c r="P46" s="60">
        <v>3010695</v>
      </c>
      <c r="Q46" s="60">
        <v>1610428</v>
      </c>
      <c r="R46" s="60">
        <v>6554231</v>
      </c>
      <c r="S46" s="60">
        <v>1747157</v>
      </c>
      <c r="T46" s="60">
        <v>1563142</v>
      </c>
      <c r="U46" s="60">
        <v>1571728</v>
      </c>
      <c r="V46" s="60">
        <v>4882027</v>
      </c>
      <c r="W46" s="60">
        <v>18319649</v>
      </c>
      <c r="X46" s="60">
        <v>19058604</v>
      </c>
      <c r="Y46" s="60">
        <v>-738955</v>
      </c>
      <c r="Z46" s="140">
        <v>-3.88</v>
      </c>
      <c r="AA46" s="155">
        <v>21660679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306944216</v>
      </c>
      <c r="D48" s="168">
        <f>+D28+D32+D38+D42+D47</f>
        <v>0</v>
      </c>
      <c r="E48" s="169">
        <f t="shared" si="9"/>
        <v>405190431</v>
      </c>
      <c r="F48" s="73">
        <f t="shared" si="9"/>
        <v>399844269</v>
      </c>
      <c r="G48" s="73">
        <f t="shared" si="9"/>
        <v>16439030</v>
      </c>
      <c r="H48" s="73">
        <f t="shared" si="9"/>
        <v>33195715</v>
      </c>
      <c r="I48" s="73">
        <f t="shared" si="9"/>
        <v>29491843</v>
      </c>
      <c r="J48" s="73">
        <f t="shared" si="9"/>
        <v>79126588</v>
      </c>
      <c r="K48" s="73">
        <f t="shared" si="9"/>
        <v>23831652</v>
      </c>
      <c r="L48" s="73">
        <f t="shared" si="9"/>
        <v>21639988</v>
      </c>
      <c r="M48" s="73">
        <f t="shared" si="9"/>
        <v>21268216</v>
      </c>
      <c r="N48" s="73">
        <f t="shared" si="9"/>
        <v>66739856</v>
      </c>
      <c r="O48" s="73">
        <f t="shared" si="9"/>
        <v>19042330</v>
      </c>
      <c r="P48" s="73">
        <f t="shared" si="9"/>
        <v>22353027</v>
      </c>
      <c r="Q48" s="73">
        <f t="shared" si="9"/>
        <v>19918506</v>
      </c>
      <c r="R48" s="73">
        <f t="shared" si="9"/>
        <v>61313863</v>
      </c>
      <c r="S48" s="73">
        <f t="shared" si="9"/>
        <v>21097399</v>
      </c>
      <c r="T48" s="73">
        <f t="shared" si="9"/>
        <v>22861080</v>
      </c>
      <c r="U48" s="73">
        <f t="shared" si="9"/>
        <v>33848729</v>
      </c>
      <c r="V48" s="73">
        <f t="shared" si="9"/>
        <v>77807208</v>
      </c>
      <c r="W48" s="73">
        <f t="shared" si="9"/>
        <v>284987515</v>
      </c>
      <c r="X48" s="73">
        <f t="shared" si="9"/>
        <v>405191608</v>
      </c>
      <c r="Y48" s="73">
        <f t="shared" si="9"/>
        <v>-120204093</v>
      </c>
      <c r="Z48" s="170">
        <f>+IF(X48&lt;&gt;0,+(Y48/X48)*100,0)</f>
        <v>-29.665987801010925</v>
      </c>
      <c r="AA48" s="168">
        <f>+AA28+AA32+AA38+AA42+AA47</f>
        <v>399844269</v>
      </c>
    </row>
    <row r="49" spans="1:27" ht="12.75">
      <c r="A49" s="148" t="s">
        <v>49</v>
      </c>
      <c r="B49" s="149"/>
      <c r="C49" s="171">
        <f aca="true" t="shared" si="10" ref="C49:Y49">+C25-C48</f>
        <v>34646259</v>
      </c>
      <c r="D49" s="171">
        <f>+D25-D48</f>
        <v>0</v>
      </c>
      <c r="E49" s="172">
        <f t="shared" si="10"/>
        <v>4743276</v>
      </c>
      <c r="F49" s="173">
        <f t="shared" si="10"/>
        <v>36697591</v>
      </c>
      <c r="G49" s="173">
        <f t="shared" si="10"/>
        <v>93581060</v>
      </c>
      <c r="H49" s="173">
        <f t="shared" si="10"/>
        <v>-14980395</v>
      </c>
      <c r="I49" s="173">
        <f t="shared" si="10"/>
        <v>-15829095</v>
      </c>
      <c r="J49" s="173">
        <f t="shared" si="10"/>
        <v>62771570</v>
      </c>
      <c r="K49" s="173">
        <f t="shared" si="10"/>
        <v>-1578125</v>
      </c>
      <c r="L49" s="173">
        <f t="shared" si="10"/>
        <v>-924221</v>
      </c>
      <c r="M49" s="173">
        <f t="shared" si="10"/>
        <v>18380145</v>
      </c>
      <c r="N49" s="173">
        <f t="shared" si="10"/>
        <v>15877799</v>
      </c>
      <c r="O49" s="173">
        <f t="shared" si="10"/>
        <v>-2689141</v>
      </c>
      <c r="P49" s="173">
        <f t="shared" si="10"/>
        <v>8886191</v>
      </c>
      <c r="Q49" s="173">
        <f t="shared" si="10"/>
        <v>12005001</v>
      </c>
      <c r="R49" s="173">
        <f t="shared" si="10"/>
        <v>18202051</v>
      </c>
      <c r="S49" s="173">
        <f t="shared" si="10"/>
        <v>-1523690</v>
      </c>
      <c r="T49" s="173">
        <f t="shared" si="10"/>
        <v>27028118</v>
      </c>
      <c r="U49" s="173">
        <f t="shared" si="10"/>
        <v>-12597629</v>
      </c>
      <c r="V49" s="173">
        <f t="shared" si="10"/>
        <v>12906799</v>
      </c>
      <c r="W49" s="173">
        <f t="shared" si="10"/>
        <v>109758219</v>
      </c>
      <c r="X49" s="173">
        <f>IF(F25=F48,0,X25-X48)</f>
        <v>4740517</v>
      </c>
      <c r="Y49" s="173">
        <f t="shared" si="10"/>
        <v>105017702</v>
      </c>
      <c r="Z49" s="174">
        <f>+IF(X49&lt;&gt;0,+(Y49/X49)*100,0)</f>
        <v>2215.321704362625</v>
      </c>
      <c r="AA49" s="171">
        <f>+AA25-AA48</f>
        <v>36697591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94601966</v>
      </c>
      <c r="D5" s="155">
        <v>0</v>
      </c>
      <c r="E5" s="156">
        <v>141700322</v>
      </c>
      <c r="F5" s="60">
        <v>139293720</v>
      </c>
      <c r="G5" s="60">
        <v>70959161</v>
      </c>
      <c r="H5" s="60">
        <v>3608389</v>
      </c>
      <c r="I5" s="60">
        <v>2281958</v>
      </c>
      <c r="J5" s="60">
        <v>76849508</v>
      </c>
      <c r="K5" s="60">
        <v>8538680</v>
      </c>
      <c r="L5" s="60">
        <v>8746486</v>
      </c>
      <c r="M5" s="60">
        <v>8538848</v>
      </c>
      <c r="N5" s="60">
        <v>25824014</v>
      </c>
      <c r="O5" s="60">
        <v>4095650</v>
      </c>
      <c r="P5" s="60">
        <v>6524488</v>
      </c>
      <c r="Q5" s="60">
        <v>5711824</v>
      </c>
      <c r="R5" s="60">
        <v>16331962</v>
      </c>
      <c r="S5" s="60">
        <v>5175430</v>
      </c>
      <c r="T5" s="60">
        <v>4112216</v>
      </c>
      <c r="U5" s="60">
        <v>1514918</v>
      </c>
      <c r="V5" s="60">
        <v>10802564</v>
      </c>
      <c r="W5" s="60">
        <v>129808048</v>
      </c>
      <c r="X5" s="60">
        <v>141700323</v>
      </c>
      <c r="Y5" s="60">
        <v>-11892275</v>
      </c>
      <c r="Z5" s="140">
        <v>-8.39</v>
      </c>
      <c r="AA5" s="155">
        <v>139293720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104622247</v>
      </c>
      <c r="D7" s="155">
        <v>0</v>
      </c>
      <c r="E7" s="156">
        <v>125693092</v>
      </c>
      <c r="F7" s="60">
        <v>127229761</v>
      </c>
      <c r="G7" s="60">
        <v>10867600</v>
      </c>
      <c r="H7" s="60">
        <v>10864812</v>
      </c>
      <c r="I7" s="60">
        <v>8519497</v>
      </c>
      <c r="J7" s="60">
        <v>30251909</v>
      </c>
      <c r="K7" s="60">
        <v>8761867</v>
      </c>
      <c r="L7" s="60">
        <v>8458805</v>
      </c>
      <c r="M7" s="60">
        <v>7465686</v>
      </c>
      <c r="N7" s="60">
        <v>24686358</v>
      </c>
      <c r="O7" s="60">
        <v>8204658</v>
      </c>
      <c r="P7" s="60">
        <v>8245735</v>
      </c>
      <c r="Q7" s="60">
        <v>7848058</v>
      </c>
      <c r="R7" s="60">
        <v>24298451</v>
      </c>
      <c r="S7" s="60">
        <v>7661551</v>
      </c>
      <c r="T7" s="60">
        <v>8337285</v>
      </c>
      <c r="U7" s="60">
        <v>10955056</v>
      </c>
      <c r="V7" s="60">
        <v>26953892</v>
      </c>
      <c r="W7" s="60">
        <v>106190610</v>
      </c>
      <c r="X7" s="60">
        <v>125692322</v>
      </c>
      <c r="Y7" s="60">
        <v>-19501712</v>
      </c>
      <c r="Z7" s="140">
        <v>-15.52</v>
      </c>
      <c r="AA7" s="155">
        <v>127229761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13394209</v>
      </c>
      <c r="D10" s="155">
        <v>0</v>
      </c>
      <c r="E10" s="156">
        <v>24227443</v>
      </c>
      <c r="F10" s="54">
        <v>24227444</v>
      </c>
      <c r="G10" s="54">
        <v>2930272</v>
      </c>
      <c r="H10" s="54">
        <v>2944934</v>
      </c>
      <c r="I10" s="54">
        <v>1841481</v>
      </c>
      <c r="J10" s="54">
        <v>7716687</v>
      </c>
      <c r="K10" s="54">
        <v>1756189</v>
      </c>
      <c r="L10" s="54">
        <v>1792806</v>
      </c>
      <c r="M10" s="54">
        <v>1817586</v>
      </c>
      <c r="N10" s="54">
        <v>5366581</v>
      </c>
      <c r="O10" s="54">
        <v>1797877</v>
      </c>
      <c r="P10" s="54">
        <v>1762384</v>
      </c>
      <c r="Q10" s="54">
        <v>1772185</v>
      </c>
      <c r="R10" s="54">
        <v>5332446</v>
      </c>
      <c r="S10" s="54">
        <v>1703305</v>
      </c>
      <c r="T10" s="54">
        <v>1695986</v>
      </c>
      <c r="U10" s="54">
        <v>1681331</v>
      </c>
      <c r="V10" s="54">
        <v>5080622</v>
      </c>
      <c r="W10" s="54">
        <v>23496336</v>
      </c>
      <c r="X10" s="54">
        <v>24227445</v>
      </c>
      <c r="Y10" s="54">
        <v>-731109</v>
      </c>
      <c r="Z10" s="184">
        <v>-3.02</v>
      </c>
      <c r="AA10" s="130">
        <v>24227444</v>
      </c>
    </row>
    <row r="11" spans="1:27" ht="12.75">
      <c r="A11" s="183" t="s">
        <v>107</v>
      </c>
      <c r="B11" s="185"/>
      <c r="C11" s="155">
        <v>691299</v>
      </c>
      <c r="D11" s="155">
        <v>0</v>
      </c>
      <c r="E11" s="156">
        <v>1015794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1015793</v>
      </c>
      <c r="Y11" s="60">
        <v>-1015793</v>
      </c>
      <c r="Z11" s="140">
        <v>-100</v>
      </c>
      <c r="AA11" s="155">
        <v>0</v>
      </c>
    </row>
    <row r="12" spans="1:27" ht="12.75">
      <c r="A12" s="183" t="s">
        <v>108</v>
      </c>
      <c r="B12" s="185"/>
      <c r="C12" s="155">
        <v>1410249</v>
      </c>
      <c r="D12" s="155">
        <v>0</v>
      </c>
      <c r="E12" s="156">
        <v>1871000</v>
      </c>
      <c r="F12" s="60">
        <v>1262957</v>
      </c>
      <c r="G12" s="60">
        <v>82742</v>
      </c>
      <c r="H12" s="60">
        <v>79621</v>
      </c>
      <c r="I12" s="60">
        <v>-46126</v>
      </c>
      <c r="J12" s="60">
        <v>116237</v>
      </c>
      <c r="K12" s="60">
        <v>98392</v>
      </c>
      <c r="L12" s="60">
        <v>183736</v>
      </c>
      <c r="M12" s="60">
        <v>160633</v>
      </c>
      <c r="N12" s="60">
        <v>442761</v>
      </c>
      <c r="O12" s="60">
        <v>218648</v>
      </c>
      <c r="P12" s="60">
        <v>202092</v>
      </c>
      <c r="Q12" s="60">
        <v>124439</v>
      </c>
      <c r="R12" s="60">
        <v>545179</v>
      </c>
      <c r="S12" s="60">
        <v>3244719</v>
      </c>
      <c r="T12" s="60">
        <v>149989</v>
      </c>
      <c r="U12" s="60">
        <v>125314</v>
      </c>
      <c r="V12" s="60">
        <v>3520022</v>
      </c>
      <c r="W12" s="60">
        <v>4624199</v>
      </c>
      <c r="X12" s="60">
        <v>1871241</v>
      </c>
      <c r="Y12" s="60">
        <v>2752958</v>
      </c>
      <c r="Z12" s="140">
        <v>147.12</v>
      </c>
      <c r="AA12" s="155">
        <v>1262957</v>
      </c>
    </row>
    <row r="13" spans="1:27" ht="12.75">
      <c r="A13" s="181" t="s">
        <v>109</v>
      </c>
      <c r="B13" s="185"/>
      <c r="C13" s="155">
        <v>9777018</v>
      </c>
      <c r="D13" s="155">
        <v>0</v>
      </c>
      <c r="E13" s="156">
        <v>8528238</v>
      </c>
      <c r="F13" s="60">
        <v>8528238</v>
      </c>
      <c r="G13" s="60">
        <v>701808</v>
      </c>
      <c r="H13" s="60">
        <v>65877</v>
      </c>
      <c r="I13" s="60">
        <v>54611</v>
      </c>
      <c r="J13" s="60">
        <v>822296</v>
      </c>
      <c r="K13" s="60">
        <v>1524749</v>
      </c>
      <c r="L13" s="60">
        <v>71429</v>
      </c>
      <c r="M13" s="60">
        <v>1494127</v>
      </c>
      <c r="N13" s="60">
        <v>3090305</v>
      </c>
      <c r="O13" s="60">
        <v>823875</v>
      </c>
      <c r="P13" s="60">
        <v>66730</v>
      </c>
      <c r="Q13" s="60">
        <v>1572072</v>
      </c>
      <c r="R13" s="60">
        <v>2462677</v>
      </c>
      <c r="S13" s="60">
        <v>777423</v>
      </c>
      <c r="T13" s="60">
        <v>792477</v>
      </c>
      <c r="U13" s="60">
        <v>984270</v>
      </c>
      <c r="V13" s="60">
        <v>2554170</v>
      </c>
      <c r="W13" s="60">
        <v>8929448</v>
      </c>
      <c r="X13" s="60">
        <v>8528238</v>
      </c>
      <c r="Y13" s="60">
        <v>401210</v>
      </c>
      <c r="Z13" s="140">
        <v>4.7</v>
      </c>
      <c r="AA13" s="155">
        <v>8528238</v>
      </c>
    </row>
    <row r="14" spans="1:27" ht="12.75">
      <c r="A14" s="181" t="s">
        <v>110</v>
      </c>
      <c r="B14" s="185"/>
      <c r="C14" s="155">
        <v>4042254</v>
      </c>
      <c r="D14" s="155">
        <v>0</v>
      </c>
      <c r="E14" s="156">
        <v>4571664</v>
      </c>
      <c r="F14" s="60">
        <v>4571664</v>
      </c>
      <c r="G14" s="60">
        <v>255773</v>
      </c>
      <c r="H14" s="60">
        <v>333251</v>
      </c>
      <c r="I14" s="60">
        <v>313361</v>
      </c>
      <c r="J14" s="60">
        <v>902385</v>
      </c>
      <c r="K14" s="60">
        <v>308247</v>
      </c>
      <c r="L14" s="60">
        <v>337193</v>
      </c>
      <c r="M14" s="60">
        <v>372611</v>
      </c>
      <c r="N14" s="60">
        <v>1018051</v>
      </c>
      <c r="O14" s="60">
        <v>426082</v>
      </c>
      <c r="P14" s="60">
        <v>440489</v>
      </c>
      <c r="Q14" s="60">
        <v>442128</v>
      </c>
      <c r="R14" s="60">
        <v>1308699</v>
      </c>
      <c r="S14" s="60">
        <v>456063</v>
      </c>
      <c r="T14" s="60">
        <v>476090</v>
      </c>
      <c r="U14" s="60">
        <v>292141</v>
      </c>
      <c r="V14" s="60">
        <v>1224294</v>
      </c>
      <c r="W14" s="60">
        <v>4453429</v>
      </c>
      <c r="X14" s="60">
        <v>4571665</v>
      </c>
      <c r="Y14" s="60">
        <v>-118236</v>
      </c>
      <c r="Z14" s="140">
        <v>-2.59</v>
      </c>
      <c r="AA14" s="155">
        <v>4571664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3504931</v>
      </c>
      <c r="D16" s="155">
        <v>0</v>
      </c>
      <c r="E16" s="156">
        <v>1425289</v>
      </c>
      <c r="F16" s="60">
        <v>1753823</v>
      </c>
      <c r="G16" s="60">
        <v>46000</v>
      </c>
      <c r="H16" s="60">
        <v>-63151</v>
      </c>
      <c r="I16" s="60">
        <v>1200</v>
      </c>
      <c r="J16" s="60">
        <v>-15951</v>
      </c>
      <c r="K16" s="60">
        <v>17283</v>
      </c>
      <c r="L16" s="60">
        <v>17284</v>
      </c>
      <c r="M16" s="60">
        <v>17283</v>
      </c>
      <c r="N16" s="60">
        <v>51850</v>
      </c>
      <c r="O16" s="60">
        <v>-364</v>
      </c>
      <c r="P16" s="60">
        <v>3000</v>
      </c>
      <c r="Q16" s="60">
        <v>9800</v>
      </c>
      <c r="R16" s="60">
        <v>12436</v>
      </c>
      <c r="S16" s="60">
        <v>2700</v>
      </c>
      <c r="T16" s="60">
        <v>4610</v>
      </c>
      <c r="U16" s="60">
        <v>3900</v>
      </c>
      <c r="V16" s="60">
        <v>11210</v>
      </c>
      <c r="W16" s="60">
        <v>59545</v>
      </c>
      <c r="X16" s="60">
        <v>1425288</v>
      </c>
      <c r="Y16" s="60">
        <v>-1365743</v>
      </c>
      <c r="Z16" s="140">
        <v>-95.82</v>
      </c>
      <c r="AA16" s="155">
        <v>1753823</v>
      </c>
    </row>
    <row r="17" spans="1:27" ht="12.75">
      <c r="A17" s="181" t="s">
        <v>113</v>
      </c>
      <c r="B17" s="185"/>
      <c r="C17" s="155">
        <v>3216351</v>
      </c>
      <c r="D17" s="155">
        <v>0</v>
      </c>
      <c r="E17" s="156">
        <v>4160865</v>
      </c>
      <c r="F17" s="60">
        <v>4163865</v>
      </c>
      <c r="G17" s="60">
        <v>524726</v>
      </c>
      <c r="H17" s="60">
        <v>283653</v>
      </c>
      <c r="I17" s="60">
        <v>255448</v>
      </c>
      <c r="J17" s="60">
        <v>1063827</v>
      </c>
      <c r="K17" s="60">
        <v>189251</v>
      </c>
      <c r="L17" s="60">
        <v>120977</v>
      </c>
      <c r="M17" s="60">
        <v>195004</v>
      </c>
      <c r="N17" s="60">
        <v>505232</v>
      </c>
      <c r="O17" s="60">
        <v>277078</v>
      </c>
      <c r="P17" s="60">
        <v>349060</v>
      </c>
      <c r="Q17" s="60">
        <v>240413</v>
      </c>
      <c r="R17" s="60">
        <v>866551</v>
      </c>
      <c r="S17" s="60">
        <v>221275</v>
      </c>
      <c r="T17" s="60">
        <v>260421</v>
      </c>
      <c r="U17" s="60">
        <v>256808</v>
      </c>
      <c r="V17" s="60">
        <v>738504</v>
      </c>
      <c r="W17" s="60">
        <v>3174114</v>
      </c>
      <c r="X17" s="60">
        <v>4160864</v>
      </c>
      <c r="Y17" s="60">
        <v>-986750</v>
      </c>
      <c r="Z17" s="140">
        <v>-23.72</v>
      </c>
      <c r="AA17" s="155">
        <v>4163865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54572926</v>
      </c>
      <c r="D19" s="155">
        <v>0</v>
      </c>
      <c r="E19" s="156">
        <v>61065000</v>
      </c>
      <c r="F19" s="60">
        <v>60914000</v>
      </c>
      <c r="G19" s="60">
        <v>23201000</v>
      </c>
      <c r="H19" s="60">
        <v>17391</v>
      </c>
      <c r="I19" s="60">
        <v>0</v>
      </c>
      <c r="J19" s="60">
        <v>23218391</v>
      </c>
      <c r="K19" s="60">
        <v>6252</v>
      </c>
      <c r="L19" s="60">
        <v>0</v>
      </c>
      <c r="M19" s="60">
        <v>18561000</v>
      </c>
      <c r="N19" s="60">
        <v>18567252</v>
      </c>
      <c r="O19" s="60">
        <v>0</v>
      </c>
      <c r="P19" s="60">
        <v>1194237</v>
      </c>
      <c r="Q19" s="60">
        <v>13921000</v>
      </c>
      <c r="R19" s="60">
        <v>15115237</v>
      </c>
      <c r="S19" s="60">
        <v>0</v>
      </c>
      <c r="T19" s="60">
        <v>1358644</v>
      </c>
      <c r="U19" s="60">
        <v>-818667</v>
      </c>
      <c r="V19" s="60">
        <v>539977</v>
      </c>
      <c r="W19" s="60">
        <v>57440857</v>
      </c>
      <c r="X19" s="60">
        <v>61064000</v>
      </c>
      <c r="Y19" s="60">
        <v>-3623143</v>
      </c>
      <c r="Z19" s="140">
        <v>-5.93</v>
      </c>
      <c r="AA19" s="155">
        <v>60914000</v>
      </c>
    </row>
    <row r="20" spans="1:27" ht="12.75">
      <c r="A20" s="181" t="s">
        <v>35</v>
      </c>
      <c r="B20" s="185"/>
      <c r="C20" s="155">
        <v>7713492</v>
      </c>
      <c r="D20" s="155">
        <v>0</v>
      </c>
      <c r="E20" s="156">
        <v>4712000</v>
      </c>
      <c r="F20" s="54">
        <v>4599000</v>
      </c>
      <c r="G20" s="54">
        <v>451008</v>
      </c>
      <c r="H20" s="54">
        <v>80543</v>
      </c>
      <c r="I20" s="54">
        <v>441318</v>
      </c>
      <c r="J20" s="54">
        <v>972869</v>
      </c>
      <c r="K20" s="54">
        <v>1052617</v>
      </c>
      <c r="L20" s="54">
        <v>987051</v>
      </c>
      <c r="M20" s="54">
        <v>1025583</v>
      </c>
      <c r="N20" s="54">
        <v>3065251</v>
      </c>
      <c r="O20" s="54">
        <v>509685</v>
      </c>
      <c r="P20" s="54">
        <v>1451003</v>
      </c>
      <c r="Q20" s="54">
        <v>281588</v>
      </c>
      <c r="R20" s="54">
        <v>2242276</v>
      </c>
      <c r="S20" s="54">
        <v>331243</v>
      </c>
      <c r="T20" s="54">
        <v>634213</v>
      </c>
      <c r="U20" s="54">
        <v>306737</v>
      </c>
      <c r="V20" s="54">
        <v>1272193</v>
      </c>
      <c r="W20" s="54">
        <v>7552589</v>
      </c>
      <c r="X20" s="54">
        <v>4711944</v>
      </c>
      <c r="Y20" s="54">
        <v>2840645</v>
      </c>
      <c r="Z20" s="184">
        <v>60.29</v>
      </c>
      <c r="AA20" s="130">
        <v>4599000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297546942</v>
      </c>
      <c r="D22" s="188">
        <f>SUM(D5:D21)</f>
        <v>0</v>
      </c>
      <c r="E22" s="189">
        <f t="shared" si="0"/>
        <v>378970707</v>
      </c>
      <c r="F22" s="190">
        <f t="shared" si="0"/>
        <v>376544472</v>
      </c>
      <c r="G22" s="190">
        <f t="shared" si="0"/>
        <v>110020090</v>
      </c>
      <c r="H22" s="190">
        <f t="shared" si="0"/>
        <v>18215320</v>
      </c>
      <c r="I22" s="190">
        <f t="shared" si="0"/>
        <v>13662748</v>
      </c>
      <c r="J22" s="190">
        <f t="shared" si="0"/>
        <v>141898158</v>
      </c>
      <c r="K22" s="190">
        <f t="shared" si="0"/>
        <v>22253527</v>
      </c>
      <c r="L22" s="190">
        <f t="shared" si="0"/>
        <v>20715767</v>
      </c>
      <c r="M22" s="190">
        <f t="shared" si="0"/>
        <v>39648361</v>
      </c>
      <c r="N22" s="190">
        <f t="shared" si="0"/>
        <v>82617655</v>
      </c>
      <c r="O22" s="190">
        <f t="shared" si="0"/>
        <v>16353189</v>
      </c>
      <c r="P22" s="190">
        <f t="shared" si="0"/>
        <v>20239218</v>
      </c>
      <c r="Q22" s="190">
        <f t="shared" si="0"/>
        <v>31923507</v>
      </c>
      <c r="R22" s="190">
        <f t="shared" si="0"/>
        <v>68515914</v>
      </c>
      <c r="S22" s="190">
        <f t="shared" si="0"/>
        <v>19573709</v>
      </c>
      <c r="T22" s="190">
        <f t="shared" si="0"/>
        <v>17821931</v>
      </c>
      <c r="U22" s="190">
        <f t="shared" si="0"/>
        <v>15301808</v>
      </c>
      <c r="V22" s="190">
        <f t="shared" si="0"/>
        <v>52697448</v>
      </c>
      <c r="W22" s="190">
        <f t="shared" si="0"/>
        <v>345729175</v>
      </c>
      <c r="X22" s="190">
        <f t="shared" si="0"/>
        <v>378969123</v>
      </c>
      <c r="Y22" s="190">
        <f t="shared" si="0"/>
        <v>-33239948</v>
      </c>
      <c r="Z22" s="191">
        <f>+IF(X22&lt;&gt;0,+(Y22/X22)*100,0)</f>
        <v>-8.771149411029985</v>
      </c>
      <c r="AA22" s="188">
        <f>SUM(AA5:AA21)</f>
        <v>376544472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100468253</v>
      </c>
      <c r="D25" s="155">
        <v>0</v>
      </c>
      <c r="E25" s="156">
        <v>136236759</v>
      </c>
      <c r="F25" s="60">
        <v>134132449</v>
      </c>
      <c r="G25" s="60">
        <v>0</v>
      </c>
      <c r="H25" s="60">
        <v>15985147</v>
      </c>
      <c r="I25" s="60">
        <v>9506599</v>
      </c>
      <c r="J25" s="60">
        <v>25491746</v>
      </c>
      <c r="K25" s="60">
        <v>9473641</v>
      </c>
      <c r="L25" s="60">
        <v>9437785</v>
      </c>
      <c r="M25" s="60">
        <v>9678556</v>
      </c>
      <c r="N25" s="60">
        <v>28589982</v>
      </c>
      <c r="O25" s="60">
        <v>10225313</v>
      </c>
      <c r="P25" s="60">
        <v>9257262</v>
      </c>
      <c r="Q25" s="60">
        <v>9385925</v>
      </c>
      <c r="R25" s="60">
        <v>28868500</v>
      </c>
      <c r="S25" s="60">
        <v>10050672</v>
      </c>
      <c r="T25" s="60">
        <v>9704949</v>
      </c>
      <c r="U25" s="60">
        <v>10441078</v>
      </c>
      <c r="V25" s="60">
        <v>30196699</v>
      </c>
      <c r="W25" s="60">
        <v>113146927</v>
      </c>
      <c r="X25" s="60">
        <v>136237240</v>
      </c>
      <c r="Y25" s="60">
        <v>-23090313</v>
      </c>
      <c r="Z25" s="140">
        <v>-16.95</v>
      </c>
      <c r="AA25" s="155">
        <v>134132449</v>
      </c>
    </row>
    <row r="26" spans="1:27" ht="12.75">
      <c r="A26" s="183" t="s">
        <v>38</v>
      </c>
      <c r="B26" s="182"/>
      <c r="C26" s="155">
        <v>6969793</v>
      </c>
      <c r="D26" s="155">
        <v>0</v>
      </c>
      <c r="E26" s="156">
        <v>7589282</v>
      </c>
      <c r="F26" s="60">
        <v>7729872</v>
      </c>
      <c r="G26" s="60">
        <v>0</v>
      </c>
      <c r="H26" s="60">
        <v>1171185</v>
      </c>
      <c r="I26" s="60">
        <v>585592</v>
      </c>
      <c r="J26" s="60">
        <v>1756777</v>
      </c>
      <c r="K26" s="60">
        <v>585592</v>
      </c>
      <c r="L26" s="60">
        <v>585592</v>
      </c>
      <c r="M26" s="60">
        <v>585596</v>
      </c>
      <c r="N26" s="60">
        <v>1756780</v>
      </c>
      <c r="O26" s="60">
        <v>0</v>
      </c>
      <c r="P26" s="60">
        <v>1338432</v>
      </c>
      <c r="Q26" s="60">
        <v>606432</v>
      </c>
      <c r="R26" s="60">
        <v>1944864</v>
      </c>
      <c r="S26" s="60">
        <v>581202</v>
      </c>
      <c r="T26" s="60">
        <v>581202</v>
      </c>
      <c r="U26" s="60">
        <v>581202</v>
      </c>
      <c r="V26" s="60">
        <v>1743606</v>
      </c>
      <c r="W26" s="60">
        <v>7202027</v>
      </c>
      <c r="X26" s="60">
        <v>7589284</v>
      </c>
      <c r="Y26" s="60">
        <v>-387257</v>
      </c>
      <c r="Z26" s="140">
        <v>-5.1</v>
      </c>
      <c r="AA26" s="155">
        <v>7729872</v>
      </c>
    </row>
    <row r="27" spans="1:27" ht="12.75">
      <c r="A27" s="183" t="s">
        <v>118</v>
      </c>
      <c r="B27" s="182"/>
      <c r="C27" s="155">
        <v>5671463</v>
      </c>
      <c r="D27" s="155">
        <v>0</v>
      </c>
      <c r="E27" s="156">
        <v>8907180</v>
      </c>
      <c r="F27" s="60">
        <v>9057180</v>
      </c>
      <c r="G27" s="60">
        <v>210460</v>
      </c>
      <c r="H27" s="60">
        <v>145968</v>
      </c>
      <c r="I27" s="60">
        <v>12466</v>
      </c>
      <c r="J27" s="60">
        <v>368894</v>
      </c>
      <c r="K27" s="60">
        <v>0</v>
      </c>
      <c r="L27" s="60">
        <v>0</v>
      </c>
      <c r="M27" s="60">
        <v>0</v>
      </c>
      <c r="N27" s="60">
        <v>0</v>
      </c>
      <c r="O27" s="60">
        <v>115009</v>
      </c>
      <c r="P27" s="60">
        <v>0</v>
      </c>
      <c r="Q27" s="60">
        <v>203572</v>
      </c>
      <c r="R27" s="60">
        <v>318581</v>
      </c>
      <c r="S27" s="60">
        <v>11330</v>
      </c>
      <c r="T27" s="60">
        <v>230183</v>
      </c>
      <c r="U27" s="60">
        <v>1370749</v>
      </c>
      <c r="V27" s="60">
        <v>1612262</v>
      </c>
      <c r="W27" s="60">
        <v>2299737</v>
      </c>
      <c r="X27" s="60">
        <v>8907180</v>
      </c>
      <c r="Y27" s="60">
        <v>-6607443</v>
      </c>
      <c r="Z27" s="140">
        <v>-74.18</v>
      </c>
      <c r="AA27" s="155">
        <v>9057180</v>
      </c>
    </row>
    <row r="28" spans="1:27" ht="12.75">
      <c r="A28" s="183" t="s">
        <v>39</v>
      </c>
      <c r="B28" s="182"/>
      <c r="C28" s="155">
        <v>34619724</v>
      </c>
      <c r="D28" s="155">
        <v>0</v>
      </c>
      <c r="E28" s="156">
        <v>57721000</v>
      </c>
      <c r="F28" s="60">
        <v>44967300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951</v>
      </c>
      <c r="P28" s="60">
        <v>0</v>
      </c>
      <c r="Q28" s="60">
        <v>0</v>
      </c>
      <c r="R28" s="60">
        <v>951</v>
      </c>
      <c r="S28" s="60">
        <v>0</v>
      </c>
      <c r="T28" s="60">
        <v>0</v>
      </c>
      <c r="U28" s="60">
        <v>0</v>
      </c>
      <c r="V28" s="60">
        <v>0</v>
      </c>
      <c r="W28" s="60">
        <v>951</v>
      </c>
      <c r="X28" s="60">
        <v>57721485</v>
      </c>
      <c r="Y28" s="60">
        <v>-57720534</v>
      </c>
      <c r="Z28" s="140">
        <v>-100</v>
      </c>
      <c r="AA28" s="155">
        <v>44967300</v>
      </c>
    </row>
    <row r="29" spans="1:27" ht="12.75">
      <c r="A29" s="183" t="s">
        <v>40</v>
      </c>
      <c r="B29" s="182"/>
      <c r="C29" s="155">
        <v>22822</v>
      </c>
      <c r="D29" s="155">
        <v>0</v>
      </c>
      <c r="E29" s="156">
        <v>0</v>
      </c>
      <c r="F29" s="60">
        <v>10000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5908</v>
      </c>
      <c r="Q29" s="60">
        <v>0</v>
      </c>
      <c r="R29" s="60">
        <v>5908</v>
      </c>
      <c r="S29" s="60">
        <v>0</v>
      </c>
      <c r="T29" s="60">
        <v>0</v>
      </c>
      <c r="U29" s="60">
        <v>0</v>
      </c>
      <c r="V29" s="60">
        <v>0</v>
      </c>
      <c r="W29" s="60">
        <v>5908</v>
      </c>
      <c r="X29" s="60"/>
      <c r="Y29" s="60">
        <v>5908</v>
      </c>
      <c r="Z29" s="140">
        <v>0</v>
      </c>
      <c r="AA29" s="155">
        <v>10000</v>
      </c>
    </row>
    <row r="30" spans="1:27" ht="12.75">
      <c r="A30" s="183" t="s">
        <v>119</v>
      </c>
      <c r="B30" s="182"/>
      <c r="C30" s="155">
        <v>84005005</v>
      </c>
      <c r="D30" s="155">
        <v>0</v>
      </c>
      <c r="E30" s="156">
        <v>101770848</v>
      </c>
      <c r="F30" s="60">
        <v>101770847</v>
      </c>
      <c r="G30" s="60">
        <v>10886230</v>
      </c>
      <c r="H30" s="60">
        <v>11734356</v>
      </c>
      <c r="I30" s="60">
        <v>10950449</v>
      </c>
      <c r="J30" s="60">
        <v>33571035</v>
      </c>
      <c r="K30" s="60">
        <v>6243665</v>
      </c>
      <c r="L30" s="60">
        <v>6224746</v>
      </c>
      <c r="M30" s="60">
        <v>5848149</v>
      </c>
      <c r="N30" s="60">
        <v>18316560</v>
      </c>
      <c r="O30" s="60">
        <v>5830706</v>
      </c>
      <c r="P30" s="60">
        <v>5755928</v>
      </c>
      <c r="Q30" s="60">
        <v>5317337</v>
      </c>
      <c r="R30" s="60">
        <v>16903971</v>
      </c>
      <c r="S30" s="60">
        <v>5671039</v>
      </c>
      <c r="T30" s="60">
        <v>5913036</v>
      </c>
      <c r="U30" s="60">
        <v>6581011</v>
      </c>
      <c r="V30" s="60">
        <v>18165086</v>
      </c>
      <c r="W30" s="60">
        <v>86956652</v>
      </c>
      <c r="X30" s="60">
        <v>101770847</v>
      </c>
      <c r="Y30" s="60">
        <v>-14814195</v>
      </c>
      <c r="Z30" s="140">
        <v>-14.56</v>
      </c>
      <c r="AA30" s="155">
        <v>101770847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1396702</v>
      </c>
      <c r="F31" s="60">
        <v>6209597</v>
      </c>
      <c r="G31" s="60">
        <v>257421</v>
      </c>
      <c r="H31" s="60">
        <v>249865</v>
      </c>
      <c r="I31" s="60">
        <v>450241</v>
      </c>
      <c r="J31" s="60">
        <v>957527</v>
      </c>
      <c r="K31" s="60">
        <v>161844</v>
      </c>
      <c r="L31" s="60">
        <v>539182</v>
      </c>
      <c r="M31" s="60">
        <v>184685</v>
      </c>
      <c r="N31" s="60">
        <v>885711</v>
      </c>
      <c r="O31" s="60">
        <v>789115</v>
      </c>
      <c r="P31" s="60">
        <v>348378</v>
      </c>
      <c r="Q31" s="60">
        <v>576178</v>
      </c>
      <c r="R31" s="60">
        <v>1713671</v>
      </c>
      <c r="S31" s="60">
        <v>509427</v>
      </c>
      <c r="T31" s="60">
        <v>65932</v>
      </c>
      <c r="U31" s="60">
        <v>666321</v>
      </c>
      <c r="V31" s="60">
        <v>1241680</v>
      </c>
      <c r="W31" s="60">
        <v>4798589</v>
      </c>
      <c r="X31" s="60">
        <v>1396702</v>
      </c>
      <c r="Y31" s="60">
        <v>3401887</v>
      </c>
      <c r="Z31" s="140">
        <v>243.57</v>
      </c>
      <c r="AA31" s="155">
        <v>6209597</v>
      </c>
    </row>
    <row r="32" spans="1:27" ht="12.75">
      <c r="A32" s="183" t="s">
        <v>121</v>
      </c>
      <c r="B32" s="182"/>
      <c r="C32" s="155">
        <v>24811568</v>
      </c>
      <c r="D32" s="155">
        <v>0</v>
      </c>
      <c r="E32" s="156">
        <v>56331000</v>
      </c>
      <c r="F32" s="60">
        <v>51117688</v>
      </c>
      <c r="G32" s="60">
        <v>2324509</v>
      </c>
      <c r="H32" s="60">
        <v>2292860</v>
      </c>
      <c r="I32" s="60">
        <v>4312623</v>
      </c>
      <c r="J32" s="60">
        <v>8929992</v>
      </c>
      <c r="K32" s="60">
        <v>4048080</v>
      </c>
      <c r="L32" s="60">
        <v>1807748</v>
      </c>
      <c r="M32" s="60">
        <v>2808878</v>
      </c>
      <c r="N32" s="60">
        <v>8664706</v>
      </c>
      <c r="O32" s="60">
        <v>1301232</v>
      </c>
      <c r="P32" s="60">
        <v>2901828</v>
      </c>
      <c r="Q32" s="60">
        <v>1971363</v>
      </c>
      <c r="R32" s="60">
        <v>6174423</v>
      </c>
      <c r="S32" s="60">
        <v>2333076</v>
      </c>
      <c r="T32" s="60">
        <v>4015331</v>
      </c>
      <c r="U32" s="60">
        <v>10526128</v>
      </c>
      <c r="V32" s="60">
        <v>16874535</v>
      </c>
      <c r="W32" s="60">
        <v>40643656</v>
      </c>
      <c r="X32" s="60">
        <v>56331147</v>
      </c>
      <c r="Y32" s="60">
        <v>-15687491</v>
      </c>
      <c r="Z32" s="140">
        <v>-27.85</v>
      </c>
      <c r="AA32" s="155">
        <v>51117688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44769588</v>
      </c>
      <c r="D34" s="155">
        <v>0</v>
      </c>
      <c r="E34" s="156">
        <v>35237660</v>
      </c>
      <c r="F34" s="60">
        <v>44849336</v>
      </c>
      <c r="G34" s="60">
        <v>2760410</v>
      </c>
      <c r="H34" s="60">
        <v>1616334</v>
      </c>
      <c r="I34" s="60">
        <v>3673873</v>
      </c>
      <c r="J34" s="60">
        <v>8050617</v>
      </c>
      <c r="K34" s="60">
        <v>3318830</v>
      </c>
      <c r="L34" s="60">
        <v>3044935</v>
      </c>
      <c r="M34" s="60">
        <v>2162352</v>
      </c>
      <c r="N34" s="60">
        <v>8526117</v>
      </c>
      <c r="O34" s="60">
        <v>780004</v>
      </c>
      <c r="P34" s="60">
        <v>2745291</v>
      </c>
      <c r="Q34" s="60">
        <v>1857699</v>
      </c>
      <c r="R34" s="60">
        <v>5382994</v>
      </c>
      <c r="S34" s="60">
        <v>1940653</v>
      </c>
      <c r="T34" s="60">
        <v>2350447</v>
      </c>
      <c r="U34" s="60">
        <v>3682240</v>
      </c>
      <c r="V34" s="60">
        <v>7973340</v>
      </c>
      <c r="W34" s="60">
        <v>29933068</v>
      </c>
      <c r="X34" s="60">
        <v>35237723</v>
      </c>
      <c r="Y34" s="60">
        <v>-5304655</v>
      </c>
      <c r="Z34" s="140">
        <v>-15.05</v>
      </c>
      <c r="AA34" s="155">
        <v>44849336</v>
      </c>
    </row>
    <row r="35" spans="1:27" ht="12.75">
      <c r="A35" s="181" t="s">
        <v>122</v>
      </c>
      <c r="B35" s="185"/>
      <c r="C35" s="155">
        <v>5606000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306944216</v>
      </c>
      <c r="D36" s="188">
        <f>SUM(D25:D35)</f>
        <v>0</v>
      </c>
      <c r="E36" s="189">
        <f t="shared" si="1"/>
        <v>405190431</v>
      </c>
      <c r="F36" s="190">
        <f t="shared" si="1"/>
        <v>399844269</v>
      </c>
      <c r="G36" s="190">
        <f t="shared" si="1"/>
        <v>16439030</v>
      </c>
      <c r="H36" s="190">
        <f t="shared" si="1"/>
        <v>33195715</v>
      </c>
      <c r="I36" s="190">
        <f t="shared" si="1"/>
        <v>29491843</v>
      </c>
      <c r="J36" s="190">
        <f t="shared" si="1"/>
        <v>79126588</v>
      </c>
      <c r="K36" s="190">
        <f t="shared" si="1"/>
        <v>23831652</v>
      </c>
      <c r="L36" s="190">
        <f t="shared" si="1"/>
        <v>21639988</v>
      </c>
      <c r="M36" s="190">
        <f t="shared" si="1"/>
        <v>21268216</v>
      </c>
      <c r="N36" s="190">
        <f t="shared" si="1"/>
        <v>66739856</v>
      </c>
      <c r="O36" s="190">
        <f t="shared" si="1"/>
        <v>19042330</v>
      </c>
      <c r="P36" s="190">
        <f t="shared" si="1"/>
        <v>22353027</v>
      </c>
      <c r="Q36" s="190">
        <f t="shared" si="1"/>
        <v>19918506</v>
      </c>
      <c r="R36" s="190">
        <f t="shared" si="1"/>
        <v>61313863</v>
      </c>
      <c r="S36" s="190">
        <f t="shared" si="1"/>
        <v>21097399</v>
      </c>
      <c r="T36" s="190">
        <f t="shared" si="1"/>
        <v>22861080</v>
      </c>
      <c r="U36" s="190">
        <f t="shared" si="1"/>
        <v>33848729</v>
      </c>
      <c r="V36" s="190">
        <f t="shared" si="1"/>
        <v>77807208</v>
      </c>
      <c r="W36" s="190">
        <f t="shared" si="1"/>
        <v>284987515</v>
      </c>
      <c r="X36" s="190">
        <f t="shared" si="1"/>
        <v>405191608</v>
      </c>
      <c r="Y36" s="190">
        <f t="shared" si="1"/>
        <v>-120204093</v>
      </c>
      <c r="Z36" s="191">
        <f>+IF(X36&lt;&gt;0,+(Y36/X36)*100,0)</f>
        <v>-29.665987801010925</v>
      </c>
      <c r="AA36" s="188">
        <f>SUM(AA25:AA35)</f>
        <v>399844269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-9397274</v>
      </c>
      <c r="D38" s="199">
        <f>+D22-D36</f>
        <v>0</v>
      </c>
      <c r="E38" s="200">
        <f t="shared" si="2"/>
        <v>-26219724</v>
      </c>
      <c r="F38" s="106">
        <f t="shared" si="2"/>
        <v>-23299797</v>
      </c>
      <c r="G38" s="106">
        <f t="shared" si="2"/>
        <v>93581060</v>
      </c>
      <c r="H38" s="106">
        <f t="shared" si="2"/>
        <v>-14980395</v>
      </c>
      <c r="I38" s="106">
        <f t="shared" si="2"/>
        <v>-15829095</v>
      </c>
      <c r="J38" s="106">
        <f t="shared" si="2"/>
        <v>62771570</v>
      </c>
      <c r="K38" s="106">
        <f t="shared" si="2"/>
        <v>-1578125</v>
      </c>
      <c r="L38" s="106">
        <f t="shared" si="2"/>
        <v>-924221</v>
      </c>
      <c r="M38" s="106">
        <f t="shared" si="2"/>
        <v>18380145</v>
      </c>
      <c r="N38" s="106">
        <f t="shared" si="2"/>
        <v>15877799</v>
      </c>
      <c r="O38" s="106">
        <f t="shared" si="2"/>
        <v>-2689141</v>
      </c>
      <c r="P38" s="106">
        <f t="shared" si="2"/>
        <v>-2113809</v>
      </c>
      <c r="Q38" s="106">
        <f t="shared" si="2"/>
        <v>12005001</v>
      </c>
      <c r="R38" s="106">
        <f t="shared" si="2"/>
        <v>7202051</v>
      </c>
      <c r="S38" s="106">
        <f t="shared" si="2"/>
        <v>-1523690</v>
      </c>
      <c r="T38" s="106">
        <f t="shared" si="2"/>
        <v>-5039149</v>
      </c>
      <c r="U38" s="106">
        <f t="shared" si="2"/>
        <v>-18546921</v>
      </c>
      <c r="V38" s="106">
        <f t="shared" si="2"/>
        <v>-25109760</v>
      </c>
      <c r="W38" s="106">
        <f t="shared" si="2"/>
        <v>60741660</v>
      </c>
      <c r="X38" s="106">
        <f>IF(F22=F36,0,X22-X36)</f>
        <v>-26222485</v>
      </c>
      <c r="Y38" s="106">
        <f t="shared" si="2"/>
        <v>86964145</v>
      </c>
      <c r="Z38" s="201">
        <f>+IF(X38&lt;&gt;0,+(Y38/X38)*100,0)</f>
        <v>-331.6396024251706</v>
      </c>
      <c r="AA38" s="199">
        <f>+AA22-AA36</f>
        <v>-23299797</v>
      </c>
    </row>
    <row r="39" spans="1:27" ht="12.75">
      <c r="A39" s="181" t="s">
        <v>46</v>
      </c>
      <c r="B39" s="185"/>
      <c r="C39" s="155">
        <v>44043533</v>
      </c>
      <c r="D39" s="155">
        <v>0</v>
      </c>
      <c r="E39" s="156">
        <v>30963000</v>
      </c>
      <c r="F39" s="60">
        <v>59997388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11000000</v>
      </c>
      <c r="Q39" s="60">
        <v>0</v>
      </c>
      <c r="R39" s="60">
        <v>11000000</v>
      </c>
      <c r="S39" s="60">
        <v>0</v>
      </c>
      <c r="T39" s="60">
        <v>32067267</v>
      </c>
      <c r="U39" s="60">
        <v>5949292</v>
      </c>
      <c r="V39" s="60">
        <v>38016559</v>
      </c>
      <c r="W39" s="60">
        <v>49016559</v>
      </c>
      <c r="X39" s="60">
        <v>30963000</v>
      </c>
      <c r="Y39" s="60">
        <v>18053559</v>
      </c>
      <c r="Z39" s="140">
        <v>58.31</v>
      </c>
      <c r="AA39" s="155">
        <v>59997388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34646259</v>
      </c>
      <c r="D42" s="206">
        <f>SUM(D38:D41)</f>
        <v>0</v>
      </c>
      <c r="E42" s="207">
        <f t="shared" si="3"/>
        <v>4743276</v>
      </c>
      <c r="F42" s="88">
        <f t="shared" si="3"/>
        <v>36697591</v>
      </c>
      <c r="G42" s="88">
        <f t="shared" si="3"/>
        <v>93581060</v>
      </c>
      <c r="H42" s="88">
        <f t="shared" si="3"/>
        <v>-14980395</v>
      </c>
      <c r="I42" s="88">
        <f t="shared" si="3"/>
        <v>-15829095</v>
      </c>
      <c r="J42" s="88">
        <f t="shared" si="3"/>
        <v>62771570</v>
      </c>
      <c r="K42" s="88">
        <f t="shared" si="3"/>
        <v>-1578125</v>
      </c>
      <c r="L42" s="88">
        <f t="shared" si="3"/>
        <v>-924221</v>
      </c>
      <c r="M42" s="88">
        <f t="shared" si="3"/>
        <v>18380145</v>
      </c>
      <c r="N42" s="88">
        <f t="shared" si="3"/>
        <v>15877799</v>
      </c>
      <c r="O42" s="88">
        <f t="shared" si="3"/>
        <v>-2689141</v>
      </c>
      <c r="P42" s="88">
        <f t="shared" si="3"/>
        <v>8886191</v>
      </c>
      <c r="Q42" s="88">
        <f t="shared" si="3"/>
        <v>12005001</v>
      </c>
      <c r="R42" s="88">
        <f t="shared" si="3"/>
        <v>18202051</v>
      </c>
      <c r="S42" s="88">
        <f t="shared" si="3"/>
        <v>-1523690</v>
      </c>
      <c r="T42" s="88">
        <f t="shared" si="3"/>
        <v>27028118</v>
      </c>
      <c r="U42" s="88">
        <f t="shared" si="3"/>
        <v>-12597629</v>
      </c>
      <c r="V42" s="88">
        <f t="shared" si="3"/>
        <v>12906799</v>
      </c>
      <c r="W42" s="88">
        <f t="shared" si="3"/>
        <v>109758219</v>
      </c>
      <c r="X42" s="88">
        <f t="shared" si="3"/>
        <v>4740515</v>
      </c>
      <c r="Y42" s="88">
        <f t="shared" si="3"/>
        <v>105017704</v>
      </c>
      <c r="Z42" s="208">
        <f>+IF(X42&lt;&gt;0,+(Y42/X42)*100,0)</f>
        <v>2215.322681185483</v>
      </c>
      <c r="AA42" s="206">
        <f>SUM(AA38:AA41)</f>
        <v>36697591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34646259</v>
      </c>
      <c r="D44" s="210">
        <f>+D42-D43</f>
        <v>0</v>
      </c>
      <c r="E44" s="211">
        <f t="shared" si="4"/>
        <v>4743276</v>
      </c>
      <c r="F44" s="77">
        <f t="shared" si="4"/>
        <v>36697591</v>
      </c>
      <c r="G44" s="77">
        <f t="shared" si="4"/>
        <v>93581060</v>
      </c>
      <c r="H44" s="77">
        <f t="shared" si="4"/>
        <v>-14980395</v>
      </c>
      <c r="I44" s="77">
        <f t="shared" si="4"/>
        <v>-15829095</v>
      </c>
      <c r="J44" s="77">
        <f t="shared" si="4"/>
        <v>62771570</v>
      </c>
      <c r="K44" s="77">
        <f t="shared" si="4"/>
        <v>-1578125</v>
      </c>
      <c r="L44" s="77">
        <f t="shared" si="4"/>
        <v>-924221</v>
      </c>
      <c r="M44" s="77">
        <f t="shared" si="4"/>
        <v>18380145</v>
      </c>
      <c r="N44" s="77">
        <f t="shared" si="4"/>
        <v>15877799</v>
      </c>
      <c r="O44" s="77">
        <f t="shared" si="4"/>
        <v>-2689141</v>
      </c>
      <c r="P44" s="77">
        <f t="shared" si="4"/>
        <v>8886191</v>
      </c>
      <c r="Q44" s="77">
        <f t="shared" si="4"/>
        <v>12005001</v>
      </c>
      <c r="R44" s="77">
        <f t="shared" si="4"/>
        <v>18202051</v>
      </c>
      <c r="S44" s="77">
        <f t="shared" si="4"/>
        <v>-1523690</v>
      </c>
      <c r="T44" s="77">
        <f t="shared" si="4"/>
        <v>27028118</v>
      </c>
      <c r="U44" s="77">
        <f t="shared" si="4"/>
        <v>-12597629</v>
      </c>
      <c r="V44" s="77">
        <f t="shared" si="4"/>
        <v>12906799</v>
      </c>
      <c r="W44" s="77">
        <f t="shared" si="4"/>
        <v>109758219</v>
      </c>
      <c r="X44" s="77">
        <f t="shared" si="4"/>
        <v>4740515</v>
      </c>
      <c r="Y44" s="77">
        <f t="shared" si="4"/>
        <v>105017704</v>
      </c>
      <c r="Z44" s="212">
        <f>+IF(X44&lt;&gt;0,+(Y44/X44)*100,0)</f>
        <v>2215.322681185483</v>
      </c>
      <c r="AA44" s="210">
        <f>+AA42-AA43</f>
        <v>36697591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34646259</v>
      </c>
      <c r="D46" s="206">
        <f>SUM(D44:D45)</f>
        <v>0</v>
      </c>
      <c r="E46" s="207">
        <f t="shared" si="5"/>
        <v>4743276</v>
      </c>
      <c r="F46" s="88">
        <f t="shared" si="5"/>
        <v>36697591</v>
      </c>
      <c r="G46" s="88">
        <f t="shared" si="5"/>
        <v>93581060</v>
      </c>
      <c r="H46" s="88">
        <f t="shared" si="5"/>
        <v>-14980395</v>
      </c>
      <c r="I46" s="88">
        <f t="shared" si="5"/>
        <v>-15829095</v>
      </c>
      <c r="J46" s="88">
        <f t="shared" si="5"/>
        <v>62771570</v>
      </c>
      <c r="K46" s="88">
        <f t="shared" si="5"/>
        <v>-1578125</v>
      </c>
      <c r="L46" s="88">
        <f t="shared" si="5"/>
        <v>-924221</v>
      </c>
      <c r="M46" s="88">
        <f t="shared" si="5"/>
        <v>18380145</v>
      </c>
      <c r="N46" s="88">
        <f t="shared" si="5"/>
        <v>15877799</v>
      </c>
      <c r="O46" s="88">
        <f t="shared" si="5"/>
        <v>-2689141</v>
      </c>
      <c r="P46" s="88">
        <f t="shared" si="5"/>
        <v>8886191</v>
      </c>
      <c r="Q46" s="88">
        <f t="shared" si="5"/>
        <v>12005001</v>
      </c>
      <c r="R46" s="88">
        <f t="shared" si="5"/>
        <v>18202051</v>
      </c>
      <c r="S46" s="88">
        <f t="shared" si="5"/>
        <v>-1523690</v>
      </c>
      <c r="T46" s="88">
        <f t="shared" si="5"/>
        <v>27028118</v>
      </c>
      <c r="U46" s="88">
        <f t="shared" si="5"/>
        <v>-12597629</v>
      </c>
      <c r="V46" s="88">
        <f t="shared" si="5"/>
        <v>12906799</v>
      </c>
      <c r="W46" s="88">
        <f t="shared" si="5"/>
        <v>109758219</v>
      </c>
      <c r="X46" s="88">
        <f t="shared" si="5"/>
        <v>4740515</v>
      </c>
      <c r="Y46" s="88">
        <f t="shared" si="5"/>
        <v>105017704</v>
      </c>
      <c r="Z46" s="208">
        <f>+IF(X46&lt;&gt;0,+(Y46/X46)*100,0)</f>
        <v>2215.322681185483</v>
      </c>
      <c r="AA46" s="206">
        <f>SUM(AA44:AA45)</f>
        <v>36697591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34646259</v>
      </c>
      <c r="D48" s="217">
        <f>SUM(D46:D47)</f>
        <v>0</v>
      </c>
      <c r="E48" s="218">
        <f t="shared" si="6"/>
        <v>4743276</v>
      </c>
      <c r="F48" s="219">
        <f t="shared" si="6"/>
        <v>36697591</v>
      </c>
      <c r="G48" s="219">
        <f t="shared" si="6"/>
        <v>93581060</v>
      </c>
      <c r="H48" s="220">
        <f t="shared" si="6"/>
        <v>-14980395</v>
      </c>
      <c r="I48" s="220">
        <f t="shared" si="6"/>
        <v>-15829095</v>
      </c>
      <c r="J48" s="220">
        <f t="shared" si="6"/>
        <v>62771570</v>
      </c>
      <c r="K48" s="220">
        <f t="shared" si="6"/>
        <v>-1578125</v>
      </c>
      <c r="L48" s="220">
        <f t="shared" si="6"/>
        <v>-924221</v>
      </c>
      <c r="M48" s="219">
        <f t="shared" si="6"/>
        <v>18380145</v>
      </c>
      <c r="N48" s="219">
        <f t="shared" si="6"/>
        <v>15877799</v>
      </c>
      <c r="O48" s="220">
        <f t="shared" si="6"/>
        <v>-2689141</v>
      </c>
      <c r="P48" s="220">
        <f t="shared" si="6"/>
        <v>8886191</v>
      </c>
      <c r="Q48" s="220">
        <f t="shared" si="6"/>
        <v>12005001</v>
      </c>
      <c r="R48" s="220">
        <f t="shared" si="6"/>
        <v>18202051</v>
      </c>
      <c r="S48" s="220">
        <f t="shared" si="6"/>
        <v>-1523690</v>
      </c>
      <c r="T48" s="219">
        <f t="shared" si="6"/>
        <v>27028118</v>
      </c>
      <c r="U48" s="219">
        <f t="shared" si="6"/>
        <v>-12597629</v>
      </c>
      <c r="V48" s="220">
        <f t="shared" si="6"/>
        <v>12906799</v>
      </c>
      <c r="W48" s="220">
        <f t="shared" si="6"/>
        <v>109758219</v>
      </c>
      <c r="X48" s="220">
        <f t="shared" si="6"/>
        <v>4740515</v>
      </c>
      <c r="Y48" s="220">
        <f t="shared" si="6"/>
        <v>105017704</v>
      </c>
      <c r="Z48" s="221">
        <f>+IF(X48&lt;&gt;0,+(Y48/X48)*100,0)</f>
        <v>2215.322681185483</v>
      </c>
      <c r="AA48" s="222">
        <f>SUM(AA46:AA47)</f>
        <v>36697591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6316281</v>
      </c>
      <c r="D5" s="153">
        <f>SUM(D6:D8)</f>
        <v>0</v>
      </c>
      <c r="E5" s="154">
        <f t="shared" si="0"/>
        <v>5650000</v>
      </c>
      <c r="F5" s="100">
        <f t="shared" si="0"/>
        <v>8190200</v>
      </c>
      <c r="G5" s="100">
        <f t="shared" si="0"/>
        <v>90200</v>
      </c>
      <c r="H5" s="100">
        <f t="shared" si="0"/>
        <v>76934</v>
      </c>
      <c r="I5" s="100">
        <f t="shared" si="0"/>
        <v>170000</v>
      </c>
      <c r="J5" s="100">
        <f t="shared" si="0"/>
        <v>337134</v>
      </c>
      <c r="K5" s="100">
        <f t="shared" si="0"/>
        <v>19653</v>
      </c>
      <c r="L5" s="100">
        <f t="shared" si="0"/>
        <v>0</v>
      </c>
      <c r="M5" s="100">
        <f t="shared" si="0"/>
        <v>2870</v>
      </c>
      <c r="N5" s="100">
        <f t="shared" si="0"/>
        <v>22523</v>
      </c>
      <c r="O5" s="100">
        <f t="shared" si="0"/>
        <v>203958</v>
      </c>
      <c r="P5" s="100">
        <f t="shared" si="0"/>
        <v>77007</v>
      </c>
      <c r="Q5" s="100">
        <f t="shared" si="0"/>
        <v>883901</v>
      </c>
      <c r="R5" s="100">
        <f t="shared" si="0"/>
        <v>1164866</v>
      </c>
      <c r="S5" s="100">
        <f t="shared" si="0"/>
        <v>523205</v>
      </c>
      <c r="T5" s="100">
        <f t="shared" si="0"/>
        <v>572337</v>
      </c>
      <c r="U5" s="100">
        <f t="shared" si="0"/>
        <v>3889492</v>
      </c>
      <c r="V5" s="100">
        <f t="shared" si="0"/>
        <v>4985034</v>
      </c>
      <c r="W5" s="100">
        <f t="shared" si="0"/>
        <v>6509557</v>
      </c>
      <c r="X5" s="100">
        <f t="shared" si="0"/>
        <v>5650000</v>
      </c>
      <c r="Y5" s="100">
        <f t="shared" si="0"/>
        <v>859557</v>
      </c>
      <c r="Z5" s="137">
        <f>+IF(X5&lt;&gt;0,+(Y5/X5)*100,0)</f>
        <v>15.213398230088496</v>
      </c>
      <c r="AA5" s="153">
        <f>SUM(AA6:AA8)</f>
        <v>8190200</v>
      </c>
    </row>
    <row r="6" spans="1:27" ht="12.75">
      <c r="A6" s="138" t="s">
        <v>75</v>
      </c>
      <c r="B6" s="136"/>
      <c r="C6" s="155"/>
      <c r="D6" s="155"/>
      <c r="E6" s="156"/>
      <c r="F6" s="60">
        <v>720000</v>
      </c>
      <c r="G6" s="60"/>
      <c r="H6" s="60"/>
      <c r="I6" s="60">
        <v>170000</v>
      </c>
      <c r="J6" s="60">
        <v>170000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170000</v>
      </c>
      <c r="X6" s="60"/>
      <c r="Y6" s="60">
        <v>170000</v>
      </c>
      <c r="Z6" s="140"/>
      <c r="AA6" s="62">
        <v>720000</v>
      </c>
    </row>
    <row r="7" spans="1:27" ht="12.75">
      <c r="A7" s="138" t="s">
        <v>76</v>
      </c>
      <c r="B7" s="136"/>
      <c r="C7" s="157">
        <v>4633204</v>
      </c>
      <c r="D7" s="157"/>
      <c r="E7" s="158">
        <v>5650000</v>
      </c>
      <c r="F7" s="159">
        <v>7470200</v>
      </c>
      <c r="G7" s="159">
        <v>90200</v>
      </c>
      <c r="H7" s="159">
        <v>76934</v>
      </c>
      <c r="I7" s="159"/>
      <c r="J7" s="159">
        <v>167134</v>
      </c>
      <c r="K7" s="159">
        <v>19653</v>
      </c>
      <c r="L7" s="159"/>
      <c r="M7" s="159">
        <v>2870</v>
      </c>
      <c r="N7" s="159">
        <v>22523</v>
      </c>
      <c r="O7" s="159"/>
      <c r="P7" s="159"/>
      <c r="Q7" s="159"/>
      <c r="R7" s="159"/>
      <c r="S7" s="159"/>
      <c r="T7" s="159"/>
      <c r="U7" s="159"/>
      <c r="V7" s="159"/>
      <c r="W7" s="159">
        <v>189657</v>
      </c>
      <c r="X7" s="159">
        <v>5650000</v>
      </c>
      <c r="Y7" s="159">
        <v>-5460343</v>
      </c>
      <c r="Z7" s="141">
        <v>-96.64</v>
      </c>
      <c r="AA7" s="225">
        <v>7470200</v>
      </c>
    </row>
    <row r="8" spans="1:27" ht="12.75">
      <c r="A8" s="138" t="s">
        <v>77</v>
      </c>
      <c r="B8" s="136"/>
      <c r="C8" s="155">
        <v>1683077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>
        <v>203958</v>
      </c>
      <c r="P8" s="60">
        <v>77007</v>
      </c>
      <c r="Q8" s="60">
        <v>883901</v>
      </c>
      <c r="R8" s="60">
        <v>1164866</v>
      </c>
      <c r="S8" s="60">
        <v>523205</v>
      </c>
      <c r="T8" s="60">
        <v>572337</v>
      </c>
      <c r="U8" s="60">
        <v>3889492</v>
      </c>
      <c r="V8" s="60">
        <v>4985034</v>
      </c>
      <c r="W8" s="60">
        <v>6149900</v>
      </c>
      <c r="X8" s="60"/>
      <c r="Y8" s="60">
        <v>6149900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7023458</v>
      </c>
      <c r="D9" s="153">
        <f>SUM(D10:D14)</f>
        <v>0</v>
      </c>
      <c r="E9" s="154">
        <f t="shared" si="1"/>
        <v>15495000</v>
      </c>
      <c r="F9" s="100">
        <f t="shared" si="1"/>
        <v>29917232</v>
      </c>
      <c r="G9" s="100">
        <f t="shared" si="1"/>
        <v>0</v>
      </c>
      <c r="H9" s="100">
        <f t="shared" si="1"/>
        <v>3559500</v>
      </c>
      <c r="I9" s="100">
        <f t="shared" si="1"/>
        <v>141000</v>
      </c>
      <c r="J9" s="100">
        <f t="shared" si="1"/>
        <v>3700500</v>
      </c>
      <c r="K9" s="100">
        <f t="shared" si="1"/>
        <v>0</v>
      </c>
      <c r="L9" s="100">
        <f t="shared" si="1"/>
        <v>142001</v>
      </c>
      <c r="M9" s="100">
        <f t="shared" si="1"/>
        <v>184513</v>
      </c>
      <c r="N9" s="100">
        <f t="shared" si="1"/>
        <v>326514</v>
      </c>
      <c r="O9" s="100">
        <f t="shared" si="1"/>
        <v>1265350</v>
      </c>
      <c r="P9" s="100">
        <f t="shared" si="1"/>
        <v>1280371</v>
      </c>
      <c r="Q9" s="100">
        <f t="shared" si="1"/>
        <v>485198</v>
      </c>
      <c r="R9" s="100">
        <f t="shared" si="1"/>
        <v>3030919</v>
      </c>
      <c r="S9" s="100">
        <f t="shared" si="1"/>
        <v>572072</v>
      </c>
      <c r="T9" s="100">
        <f t="shared" si="1"/>
        <v>1523338</v>
      </c>
      <c r="U9" s="100">
        <f t="shared" si="1"/>
        <v>1094471</v>
      </c>
      <c r="V9" s="100">
        <f t="shared" si="1"/>
        <v>3189881</v>
      </c>
      <c r="W9" s="100">
        <f t="shared" si="1"/>
        <v>10247814</v>
      </c>
      <c r="X9" s="100">
        <f t="shared" si="1"/>
        <v>15495000</v>
      </c>
      <c r="Y9" s="100">
        <f t="shared" si="1"/>
        <v>-5247186</v>
      </c>
      <c r="Z9" s="137">
        <f>+IF(X9&lt;&gt;0,+(Y9/X9)*100,0)</f>
        <v>-33.863736689254594</v>
      </c>
      <c r="AA9" s="102">
        <f>SUM(AA10:AA14)</f>
        <v>29917232</v>
      </c>
    </row>
    <row r="10" spans="1:27" ht="12.75">
      <c r="A10" s="138" t="s">
        <v>79</v>
      </c>
      <c r="B10" s="136"/>
      <c r="C10" s="155">
        <v>7023458</v>
      </c>
      <c r="D10" s="155"/>
      <c r="E10" s="156">
        <v>13045000</v>
      </c>
      <c r="F10" s="60">
        <v>9696348</v>
      </c>
      <c r="G10" s="60"/>
      <c r="H10" s="60">
        <v>3559500</v>
      </c>
      <c r="I10" s="60">
        <v>141000</v>
      </c>
      <c r="J10" s="60">
        <v>3700500</v>
      </c>
      <c r="K10" s="60"/>
      <c r="L10" s="60">
        <v>142001</v>
      </c>
      <c r="M10" s="60">
        <v>184513</v>
      </c>
      <c r="N10" s="60">
        <v>326514</v>
      </c>
      <c r="O10" s="60">
        <v>643729</v>
      </c>
      <c r="P10" s="60">
        <v>664037</v>
      </c>
      <c r="Q10" s="60">
        <v>40000</v>
      </c>
      <c r="R10" s="60">
        <v>1347766</v>
      </c>
      <c r="S10" s="60">
        <v>34502</v>
      </c>
      <c r="T10" s="60">
        <v>1523338</v>
      </c>
      <c r="U10" s="60">
        <v>1094471</v>
      </c>
      <c r="V10" s="60">
        <v>2652311</v>
      </c>
      <c r="W10" s="60">
        <v>8027091</v>
      </c>
      <c r="X10" s="60">
        <v>13045000</v>
      </c>
      <c r="Y10" s="60">
        <v>-5017909</v>
      </c>
      <c r="Z10" s="140">
        <v>-38.47</v>
      </c>
      <c r="AA10" s="62">
        <v>9696348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>
        <v>2450000</v>
      </c>
      <c r="F12" s="60">
        <v>5686500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2450000</v>
      </c>
      <c r="Y12" s="60">
        <v>-2450000</v>
      </c>
      <c r="Z12" s="140">
        <v>-100</v>
      </c>
      <c r="AA12" s="62">
        <v>5686500</v>
      </c>
    </row>
    <row r="13" spans="1:27" ht="12.75">
      <c r="A13" s="138" t="s">
        <v>82</v>
      </c>
      <c r="B13" s="136"/>
      <c r="C13" s="155"/>
      <c r="D13" s="155"/>
      <c r="E13" s="156"/>
      <c r="F13" s="60">
        <v>14534384</v>
      </c>
      <c r="G13" s="60"/>
      <c r="H13" s="60"/>
      <c r="I13" s="60"/>
      <c r="J13" s="60"/>
      <c r="K13" s="60"/>
      <c r="L13" s="60"/>
      <c r="M13" s="60"/>
      <c r="N13" s="60"/>
      <c r="O13" s="60">
        <v>621621</v>
      </c>
      <c r="P13" s="60">
        <v>616334</v>
      </c>
      <c r="Q13" s="60">
        <v>445198</v>
      </c>
      <c r="R13" s="60">
        <v>1683153</v>
      </c>
      <c r="S13" s="60">
        <v>537570</v>
      </c>
      <c r="T13" s="60"/>
      <c r="U13" s="60"/>
      <c r="V13" s="60">
        <v>537570</v>
      </c>
      <c r="W13" s="60">
        <v>2220723</v>
      </c>
      <c r="X13" s="60"/>
      <c r="Y13" s="60">
        <v>2220723</v>
      </c>
      <c r="Z13" s="140"/>
      <c r="AA13" s="62">
        <v>14534384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55342111</v>
      </c>
      <c r="D15" s="153">
        <f>SUM(D16:D18)</f>
        <v>0</v>
      </c>
      <c r="E15" s="154">
        <f t="shared" si="2"/>
        <v>47089000</v>
      </c>
      <c r="F15" s="100">
        <f t="shared" si="2"/>
        <v>54022317</v>
      </c>
      <c r="G15" s="100">
        <f t="shared" si="2"/>
        <v>2889505</v>
      </c>
      <c r="H15" s="100">
        <f t="shared" si="2"/>
        <v>3757382</v>
      </c>
      <c r="I15" s="100">
        <f t="shared" si="2"/>
        <v>649291</v>
      </c>
      <c r="J15" s="100">
        <f t="shared" si="2"/>
        <v>7296178</v>
      </c>
      <c r="K15" s="100">
        <f t="shared" si="2"/>
        <v>3546809</v>
      </c>
      <c r="L15" s="100">
        <f t="shared" si="2"/>
        <v>3180949</v>
      </c>
      <c r="M15" s="100">
        <f t="shared" si="2"/>
        <v>4250207</v>
      </c>
      <c r="N15" s="100">
        <f t="shared" si="2"/>
        <v>10977965</v>
      </c>
      <c r="O15" s="100">
        <f t="shared" si="2"/>
        <v>333585</v>
      </c>
      <c r="P15" s="100">
        <f t="shared" si="2"/>
        <v>1935468</v>
      </c>
      <c r="Q15" s="100">
        <f t="shared" si="2"/>
        <v>2346952</v>
      </c>
      <c r="R15" s="100">
        <f t="shared" si="2"/>
        <v>4616005</v>
      </c>
      <c r="S15" s="100">
        <f t="shared" si="2"/>
        <v>2441311</v>
      </c>
      <c r="T15" s="100">
        <f t="shared" si="2"/>
        <v>2199143</v>
      </c>
      <c r="U15" s="100">
        <f t="shared" si="2"/>
        <v>15215984</v>
      </c>
      <c r="V15" s="100">
        <f t="shared" si="2"/>
        <v>19856438</v>
      </c>
      <c r="W15" s="100">
        <f t="shared" si="2"/>
        <v>42746586</v>
      </c>
      <c r="X15" s="100">
        <f t="shared" si="2"/>
        <v>47089001</v>
      </c>
      <c r="Y15" s="100">
        <f t="shared" si="2"/>
        <v>-4342415</v>
      </c>
      <c r="Z15" s="137">
        <f>+IF(X15&lt;&gt;0,+(Y15/X15)*100,0)</f>
        <v>-9.221718252209259</v>
      </c>
      <c r="AA15" s="102">
        <f>SUM(AA16:AA18)</f>
        <v>54022317</v>
      </c>
    </row>
    <row r="16" spans="1:27" ht="12.75">
      <c r="A16" s="138" t="s">
        <v>85</v>
      </c>
      <c r="B16" s="136"/>
      <c r="C16" s="155">
        <v>8664639</v>
      </c>
      <c r="D16" s="155"/>
      <c r="E16" s="156">
        <v>5040000</v>
      </c>
      <c r="F16" s="60">
        <v>10043317</v>
      </c>
      <c r="G16" s="60"/>
      <c r="H16" s="60"/>
      <c r="I16" s="60"/>
      <c r="J16" s="60"/>
      <c r="K16" s="60"/>
      <c r="L16" s="60">
        <v>97665</v>
      </c>
      <c r="M16" s="60">
        <v>93317</v>
      </c>
      <c r="N16" s="60">
        <v>190982</v>
      </c>
      <c r="O16" s="60"/>
      <c r="P16" s="60">
        <v>1083119</v>
      </c>
      <c r="Q16" s="60">
        <v>448081</v>
      </c>
      <c r="R16" s="60">
        <v>1531200</v>
      </c>
      <c r="S16" s="60">
        <v>918384</v>
      </c>
      <c r="T16" s="60">
        <v>1205850</v>
      </c>
      <c r="U16" s="60">
        <v>4155150</v>
      </c>
      <c r="V16" s="60">
        <v>6279384</v>
      </c>
      <c r="W16" s="60">
        <v>8001566</v>
      </c>
      <c r="X16" s="60">
        <v>5040000</v>
      </c>
      <c r="Y16" s="60">
        <v>2961566</v>
      </c>
      <c r="Z16" s="140">
        <v>58.76</v>
      </c>
      <c r="AA16" s="62">
        <v>10043317</v>
      </c>
    </row>
    <row r="17" spans="1:27" ht="12.75">
      <c r="A17" s="138" t="s">
        <v>86</v>
      </c>
      <c r="B17" s="136"/>
      <c r="C17" s="155">
        <v>46677472</v>
      </c>
      <c r="D17" s="155"/>
      <c r="E17" s="156">
        <v>42049000</v>
      </c>
      <c r="F17" s="60">
        <v>43979000</v>
      </c>
      <c r="G17" s="60">
        <v>2889505</v>
      </c>
      <c r="H17" s="60">
        <v>3757382</v>
      </c>
      <c r="I17" s="60">
        <v>649291</v>
      </c>
      <c r="J17" s="60">
        <v>7296178</v>
      </c>
      <c r="K17" s="60">
        <v>3546809</v>
      </c>
      <c r="L17" s="60">
        <v>3083284</v>
      </c>
      <c r="M17" s="60">
        <v>4156890</v>
      </c>
      <c r="N17" s="60">
        <v>10786983</v>
      </c>
      <c r="O17" s="60">
        <v>333585</v>
      </c>
      <c r="P17" s="60">
        <v>852349</v>
      </c>
      <c r="Q17" s="60">
        <v>1898871</v>
      </c>
      <c r="R17" s="60">
        <v>3084805</v>
      </c>
      <c r="S17" s="60">
        <v>1522927</v>
      </c>
      <c r="T17" s="60">
        <v>993293</v>
      </c>
      <c r="U17" s="60">
        <v>11060834</v>
      </c>
      <c r="V17" s="60">
        <v>13577054</v>
      </c>
      <c r="W17" s="60">
        <v>34745020</v>
      </c>
      <c r="X17" s="60">
        <v>42049001</v>
      </c>
      <c r="Y17" s="60">
        <v>-7303981</v>
      </c>
      <c r="Z17" s="140">
        <v>-17.37</v>
      </c>
      <c r="AA17" s="62">
        <v>43979000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3912305</v>
      </c>
      <c r="D19" s="153">
        <f>SUM(D20:D23)</f>
        <v>0</v>
      </c>
      <c r="E19" s="154">
        <f t="shared" si="3"/>
        <v>30564000</v>
      </c>
      <c r="F19" s="100">
        <f t="shared" si="3"/>
        <v>42224000</v>
      </c>
      <c r="G19" s="100">
        <f t="shared" si="3"/>
        <v>189822</v>
      </c>
      <c r="H19" s="100">
        <f t="shared" si="3"/>
        <v>0</v>
      </c>
      <c r="I19" s="100">
        <f t="shared" si="3"/>
        <v>1015350</v>
      </c>
      <c r="J19" s="100">
        <f t="shared" si="3"/>
        <v>1205172</v>
      </c>
      <c r="K19" s="100">
        <f t="shared" si="3"/>
        <v>1884391</v>
      </c>
      <c r="L19" s="100">
        <f t="shared" si="3"/>
        <v>0</v>
      </c>
      <c r="M19" s="100">
        <f t="shared" si="3"/>
        <v>460472</v>
      </c>
      <c r="N19" s="100">
        <f t="shared" si="3"/>
        <v>2344863</v>
      </c>
      <c r="O19" s="100">
        <f t="shared" si="3"/>
        <v>0</v>
      </c>
      <c r="P19" s="100">
        <f t="shared" si="3"/>
        <v>7610942</v>
      </c>
      <c r="Q19" s="100">
        <f t="shared" si="3"/>
        <v>10529418</v>
      </c>
      <c r="R19" s="100">
        <f t="shared" si="3"/>
        <v>18140360</v>
      </c>
      <c r="S19" s="100">
        <f t="shared" si="3"/>
        <v>55000</v>
      </c>
      <c r="T19" s="100">
        <f t="shared" si="3"/>
        <v>3129705</v>
      </c>
      <c r="U19" s="100">
        <f t="shared" si="3"/>
        <v>4176069</v>
      </c>
      <c r="V19" s="100">
        <f t="shared" si="3"/>
        <v>7360774</v>
      </c>
      <c r="W19" s="100">
        <f t="shared" si="3"/>
        <v>29051169</v>
      </c>
      <c r="X19" s="100">
        <f t="shared" si="3"/>
        <v>30564000</v>
      </c>
      <c r="Y19" s="100">
        <f t="shared" si="3"/>
        <v>-1512831</v>
      </c>
      <c r="Z19" s="137">
        <f>+IF(X19&lt;&gt;0,+(Y19/X19)*100,0)</f>
        <v>-4.949715351393796</v>
      </c>
      <c r="AA19" s="102">
        <f>SUM(AA20:AA23)</f>
        <v>42224000</v>
      </c>
    </row>
    <row r="20" spans="1:27" ht="12.75">
      <c r="A20" s="138" t="s">
        <v>89</v>
      </c>
      <c r="B20" s="136"/>
      <c r="C20" s="155">
        <v>3912305</v>
      </c>
      <c r="D20" s="155"/>
      <c r="E20" s="156">
        <v>28864000</v>
      </c>
      <c r="F20" s="60">
        <v>40824000</v>
      </c>
      <c r="G20" s="60">
        <v>189822</v>
      </c>
      <c r="H20" s="60"/>
      <c r="I20" s="60">
        <v>1015350</v>
      </c>
      <c r="J20" s="60">
        <v>1205172</v>
      </c>
      <c r="K20" s="60"/>
      <c r="L20" s="60"/>
      <c r="M20" s="60">
        <v>460472</v>
      </c>
      <c r="N20" s="60">
        <v>460472</v>
      </c>
      <c r="O20" s="60"/>
      <c r="P20" s="60">
        <v>7610942</v>
      </c>
      <c r="Q20" s="60">
        <v>10529418</v>
      </c>
      <c r="R20" s="60">
        <v>18140360</v>
      </c>
      <c r="S20" s="60">
        <v>55000</v>
      </c>
      <c r="T20" s="60">
        <v>3129705</v>
      </c>
      <c r="U20" s="60">
        <v>4176069</v>
      </c>
      <c r="V20" s="60">
        <v>7360774</v>
      </c>
      <c r="W20" s="60">
        <v>27166778</v>
      </c>
      <c r="X20" s="60">
        <v>28864000</v>
      </c>
      <c r="Y20" s="60">
        <v>-1697222</v>
      </c>
      <c r="Z20" s="140">
        <v>-5.88</v>
      </c>
      <c r="AA20" s="62">
        <v>40824000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1700000</v>
      </c>
      <c r="F23" s="60">
        <v>1400000</v>
      </c>
      <c r="G23" s="60"/>
      <c r="H23" s="60"/>
      <c r="I23" s="60"/>
      <c r="J23" s="60"/>
      <c r="K23" s="60">
        <v>1884391</v>
      </c>
      <c r="L23" s="60"/>
      <c r="M23" s="60"/>
      <c r="N23" s="60">
        <v>1884391</v>
      </c>
      <c r="O23" s="60"/>
      <c r="P23" s="60"/>
      <c r="Q23" s="60"/>
      <c r="R23" s="60"/>
      <c r="S23" s="60"/>
      <c r="T23" s="60"/>
      <c r="U23" s="60"/>
      <c r="V23" s="60"/>
      <c r="W23" s="60">
        <v>1884391</v>
      </c>
      <c r="X23" s="60">
        <v>1700000</v>
      </c>
      <c r="Y23" s="60">
        <v>184391</v>
      </c>
      <c r="Z23" s="140">
        <v>10.85</v>
      </c>
      <c r="AA23" s="62">
        <v>1400000</v>
      </c>
    </row>
    <row r="24" spans="1:27" ht="12.75">
      <c r="A24" s="135" t="s">
        <v>93</v>
      </c>
      <c r="B24" s="142"/>
      <c r="C24" s="153">
        <v>2786000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75380155</v>
      </c>
      <c r="D25" s="217">
        <f>+D5+D9+D15+D19+D24</f>
        <v>0</v>
      </c>
      <c r="E25" s="230">
        <f t="shared" si="4"/>
        <v>98798000</v>
      </c>
      <c r="F25" s="219">
        <f t="shared" si="4"/>
        <v>134353749</v>
      </c>
      <c r="G25" s="219">
        <f t="shared" si="4"/>
        <v>3169527</v>
      </c>
      <c r="H25" s="219">
        <f t="shared" si="4"/>
        <v>7393816</v>
      </c>
      <c r="I25" s="219">
        <f t="shared" si="4"/>
        <v>1975641</v>
      </c>
      <c r="J25" s="219">
        <f t="shared" si="4"/>
        <v>12538984</v>
      </c>
      <c r="K25" s="219">
        <f t="shared" si="4"/>
        <v>5450853</v>
      </c>
      <c r="L25" s="219">
        <f t="shared" si="4"/>
        <v>3322950</v>
      </c>
      <c r="M25" s="219">
        <f t="shared" si="4"/>
        <v>4898062</v>
      </c>
      <c r="N25" s="219">
        <f t="shared" si="4"/>
        <v>13671865</v>
      </c>
      <c r="O25" s="219">
        <f t="shared" si="4"/>
        <v>1802893</v>
      </c>
      <c r="P25" s="219">
        <f t="shared" si="4"/>
        <v>10903788</v>
      </c>
      <c r="Q25" s="219">
        <f t="shared" si="4"/>
        <v>14245469</v>
      </c>
      <c r="R25" s="219">
        <f t="shared" si="4"/>
        <v>26952150</v>
      </c>
      <c r="S25" s="219">
        <f t="shared" si="4"/>
        <v>3591588</v>
      </c>
      <c r="T25" s="219">
        <f t="shared" si="4"/>
        <v>7424523</v>
      </c>
      <c r="U25" s="219">
        <f t="shared" si="4"/>
        <v>24376016</v>
      </c>
      <c r="V25" s="219">
        <f t="shared" si="4"/>
        <v>35392127</v>
      </c>
      <c r="W25" s="219">
        <f t="shared" si="4"/>
        <v>88555126</v>
      </c>
      <c r="X25" s="219">
        <f t="shared" si="4"/>
        <v>98798001</v>
      </c>
      <c r="Y25" s="219">
        <f t="shared" si="4"/>
        <v>-10242875</v>
      </c>
      <c r="Z25" s="231">
        <f>+IF(X25&lt;&gt;0,+(Y25/X25)*100,0)</f>
        <v>-10.367492151992023</v>
      </c>
      <c r="AA25" s="232">
        <f>+AA5+AA9+AA15+AA19+AA24</f>
        <v>134353749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22591000</v>
      </c>
      <c r="D28" s="155"/>
      <c r="E28" s="156">
        <v>30963388</v>
      </c>
      <c r="F28" s="60">
        <v>40463004</v>
      </c>
      <c r="G28" s="60">
        <v>1981157</v>
      </c>
      <c r="H28" s="60">
        <v>3757382</v>
      </c>
      <c r="I28" s="60">
        <v>649291</v>
      </c>
      <c r="J28" s="60">
        <v>6387830</v>
      </c>
      <c r="K28" s="60">
        <v>3530009</v>
      </c>
      <c r="L28" s="60">
        <v>2617074</v>
      </c>
      <c r="M28" s="60">
        <v>4156890</v>
      </c>
      <c r="N28" s="60">
        <v>10303973</v>
      </c>
      <c r="O28" s="60">
        <v>333585</v>
      </c>
      <c r="P28" s="60">
        <v>7369688</v>
      </c>
      <c r="Q28" s="60">
        <v>3268042</v>
      </c>
      <c r="R28" s="60">
        <v>10971315</v>
      </c>
      <c r="S28" s="60">
        <v>381586</v>
      </c>
      <c r="T28" s="60">
        <v>993293</v>
      </c>
      <c r="U28" s="60">
        <v>10568178</v>
      </c>
      <c r="V28" s="60">
        <v>11943057</v>
      </c>
      <c r="W28" s="60">
        <v>39606175</v>
      </c>
      <c r="X28" s="60">
        <v>30963000</v>
      </c>
      <c r="Y28" s="60">
        <v>8643175</v>
      </c>
      <c r="Z28" s="140">
        <v>27.91</v>
      </c>
      <c r="AA28" s="155">
        <v>40463004</v>
      </c>
    </row>
    <row r="29" spans="1:27" ht="12.75">
      <c r="A29" s="234" t="s">
        <v>134</v>
      </c>
      <c r="B29" s="136"/>
      <c r="C29" s="155"/>
      <c r="D29" s="155"/>
      <c r="E29" s="156"/>
      <c r="F29" s="60">
        <v>24534384</v>
      </c>
      <c r="G29" s="60"/>
      <c r="H29" s="60"/>
      <c r="I29" s="60"/>
      <c r="J29" s="60"/>
      <c r="K29" s="60"/>
      <c r="L29" s="60"/>
      <c r="M29" s="60"/>
      <c r="N29" s="60"/>
      <c r="O29" s="60">
        <v>621621</v>
      </c>
      <c r="P29" s="60">
        <v>1699453</v>
      </c>
      <c r="Q29" s="60">
        <v>5205146</v>
      </c>
      <c r="R29" s="60">
        <v>7526220</v>
      </c>
      <c r="S29" s="60">
        <v>926422</v>
      </c>
      <c r="T29" s="60">
        <v>820642</v>
      </c>
      <c r="U29" s="60">
        <v>2040511</v>
      </c>
      <c r="V29" s="60">
        <v>3787575</v>
      </c>
      <c r="W29" s="60">
        <v>11313795</v>
      </c>
      <c r="X29" s="60"/>
      <c r="Y29" s="60">
        <v>11313795</v>
      </c>
      <c r="Z29" s="140"/>
      <c r="AA29" s="62">
        <v>24534384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22591000</v>
      </c>
      <c r="D32" s="210">
        <f>SUM(D28:D31)</f>
        <v>0</v>
      </c>
      <c r="E32" s="211">
        <f t="shared" si="5"/>
        <v>30963388</v>
      </c>
      <c r="F32" s="77">
        <f t="shared" si="5"/>
        <v>64997388</v>
      </c>
      <c r="G32" s="77">
        <f t="shared" si="5"/>
        <v>1981157</v>
      </c>
      <c r="H32" s="77">
        <f t="shared" si="5"/>
        <v>3757382</v>
      </c>
      <c r="I32" s="77">
        <f t="shared" si="5"/>
        <v>649291</v>
      </c>
      <c r="J32" s="77">
        <f t="shared" si="5"/>
        <v>6387830</v>
      </c>
      <c r="K32" s="77">
        <f t="shared" si="5"/>
        <v>3530009</v>
      </c>
      <c r="L32" s="77">
        <f t="shared" si="5"/>
        <v>2617074</v>
      </c>
      <c r="M32" s="77">
        <f t="shared" si="5"/>
        <v>4156890</v>
      </c>
      <c r="N32" s="77">
        <f t="shared" si="5"/>
        <v>10303973</v>
      </c>
      <c r="O32" s="77">
        <f t="shared" si="5"/>
        <v>955206</v>
      </c>
      <c r="P32" s="77">
        <f t="shared" si="5"/>
        <v>9069141</v>
      </c>
      <c r="Q32" s="77">
        <f t="shared" si="5"/>
        <v>8473188</v>
      </c>
      <c r="R32" s="77">
        <f t="shared" si="5"/>
        <v>18497535</v>
      </c>
      <c r="S32" s="77">
        <f t="shared" si="5"/>
        <v>1308008</v>
      </c>
      <c r="T32" s="77">
        <f t="shared" si="5"/>
        <v>1813935</v>
      </c>
      <c r="U32" s="77">
        <f t="shared" si="5"/>
        <v>12608689</v>
      </c>
      <c r="V32" s="77">
        <f t="shared" si="5"/>
        <v>15730632</v>
      </c>
      <c r="W32" s="77">
        <f t="shared" si="5"/>
        <v>50919970</v>
      </c>
      <c r="X32" s="77">
        <f t="shared" si="5"/>
        <v>30963000</v>
      </c>
      <c r="Y32" s="77">
        <f t="shared" si="5"/>
        <v>19956970</v>
      </c>
      <c r="Z32" s="212">
        <f>+IF(X32&lt;&gt;0,+(Y32/X32)*100,0)</f>
        <v>64.45425184898103</v>
      </c>
      <c r="AA32" s="79">
        <f>SUM(AA28:AA31)</f>
        <v>64997388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52789155</v>
      </c>
      <c r="D35" s="155"/>
      <c r="E35" s="156">
        <v>67834612</v>
      </c>
      <c r="F35" s="60">
        <v>69356361</v>
      </c>
      <c r="G35" s="60">
        <v>1188370</v>
      </c>
      <c r="H35" s="60">
        <v>3636434</v>
      </c>
      <c r="I35" s="60">
        <v>1326350</v>
      </c>
      <c r="J35" s="60">
        <v>6151154</v>
      </c>
      <c r="K35" s="60">
        <v>1920844</v>
      </c>
      <c r="L35" s="60">
        <v>705876</v>
      </c>
      <c r="M35" s="60">
        <v>741172</v>
      </c>
      <c r="N35" s="60">
        <v>3367892</v>
      </c>
      <c r="O35" s="60">
        <v>847687</v>
      </c>
      <c r="P35" s="60">
        <v>1834647</v>
      </c>
      <c r="Q35" s="60">
        <v>5772281</v>
      </c>
      <c r="R35" s="60">
        <v>8454615</v>
      </c>
      <c r="S35" s="60">
        <v>2283580</v>
      </c>
      <c r="T35" s="60">
        <v>5610588</v>
      </c>
      <c r="U35" s="60">
        <v>11767327</v>
      </c>
      <c r="V35" s="60">
        <v>19661495</v>
      </c>
      <c r="W35" s="60">
        <v>37635156</v>
      </c>
      <c r="X35" s="60">
        <v>67835001</v>
      </c>
      <c r="Y35" s="60">
        <v>-30199845</v>
      </c>
      <c r="Z35" s="140">
        <v>-44.52</v>
      </c>
      <c r="AA35" s="62">
        <v>69356361</v>
      </c>
    </row>
    <row r="36" spans="1:27" ht="12.75">
      <c r="A36" s="238" t="s">
        <v>139</v>
      </c>
      <c r="B36" s="149"/>
      <c r="C36" s="222">
        <f aca="true" t="shared" si="6" ref="C36:Y36">SUM(C32:C35)</f>
        <v>75380155</v>
      </c>
      <c r="D36" s="222">
        <f>SUM(D32:D35)</f>
        <v>0</v>
      </c>
      <c r="E36" s="218">
        <f t="shared" si="6"/>
        <v>98798000</v>
      </c>
      <c r="F36" s="220">
        <f t="shared" si="6"/>
        <v>134353749</v>
      </c>
      <c r="G36" s="220">
        <f t="shared" si="6"/>
        <v>3169527</v>
      </c>
      <c r="H36" s="220">
        <f t="shared" si="6"/>
        <v>7393816</v>
      </c>
      <c r="I36" s="220">
        <f t="shared" si="6"/>
        <v>1975641</v>
      </c>
      <c r="J36" s="220">
        <f t="shared" si="6"/>
        <v>12538984</v>
      </c>
      <c r="K36" s="220">
        <f t="shared" si="6"/>
        <v>5450853</v>
      </c>
      <c r="L36" s="220">
        <f t="shared" si="6"/>
        <v>3322950</v>
      </c>
      <c r="M36" s="220">
        <f t="shared" si="6"/>
        <v>4898062</v>
      </c>
      <c r="N36" s="220">
        <f t="shared" si="6"/>
        <v>13671865</v>
      </c>
      <c r="O36" s="220">
        <f t="shared" si="6"/>
        <v>1802893</v>
      </c>
      <c r="P36" s="220">
        <f t="shared" si="6"/>
        <v>10903788</v>
      </c>
      <c r="Q36" s="220">
        <f t="shared" si="6"/>
        <v>14245469</v>
      </c>
      <c r="R36" s="220">
        <f t="shared" si="6"/>
        <v>26952150</v>
      </c>
      <c r="S36" s="220">
        <f t="shared" si="6"/>
        <v>3591588</v>
      </c>
      <c r="T36" s="220">
        <f t="shared" si="6"/>
        <v>7424523</v>
      </c>
      <c r="U36" s="220">
        <f t="shared" si="6"/>
        <v>24376016</v>
      </c>
      <c r="V36" s="220">
        <f t="shared" si="6"/>
        <v>35392127</v>
      </c>
      <c r="W36" s="220">
        <f t="shared" si="6"/>
        <v>88555126</v>
      </c>
      <c r="X36" s="220">
        <f t="shared" si="6"/>
        <v>98798001</v>
      </c>
      <c r="Y36" s="220">
        <f t="shared" si="6"/>
        <v>-10242875</v>
      </c>
      <c r="Z36" s="221">
        <f>+IF(X36&lt;&gt;0,+(Y36/X36)*100,0)</f>
        <v>-10.367492151992023</v>
      </c>
      <c r="AA36" s="239">
        <f>SUM(AA32:AA35)</f>
        <v>134353749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6169894</v>
      </c>
      <c r="D6" s="155"/>
      <c r="E6" s="59">
        <v>5300000</v>
      </c>
      <c r="F6" s="60">
        <v>56224004</v>
      </c>
      <c r="G6" s="60">
        <v>91831044</v>
      </c>
      <c r="H6" s="60">
        <v>79458210</v>
      </c>
      <c r="I6" s="60">
        <v>118091344</v>
      </c>
      <c r="J6" s="60">
        <v>118091344</v>
      </c>
      <c r="K6" s="60">
        <v>-67877287</v>
      </c>
      <c r="L6" s="60">
        <v>8513993</v>
      </c>
      <c r="M6" s="60">
        <v>15118929</v>
      </c>
      <c r="N6" s="60">
        <v>15118929</v>
      </c>
      <c r="O6" s="60">
        <v>170535991</v>
      </c>
      <c r="P6" s="60">
        <v>5507926</v>
      </c>
      <c r="Q6" s="60">
        <v>16939123</v>
      </c>
      <c r="R6" s="60">
        <v>16939123</v>
      </c>
      <c r="S6" s="60">
        <v>13264511</v>
      </c>
      <c r="T6" s="60">
        <v>14650863</v>
      </c>
      <c r="U6" s="60">
        <v>116063512</v>
      </c>
      <c r="V6" s="60">
        <v>116063512</v>
      </c>
      <c r="W6" s="60">
        <v>116063512</v>
      </c>
      <c r="X6" s="60">
        <v>56224004</v>
      </c>
      <c r="Y6" s="60">
        <v>59839508</v>
      </c>
      <c r="Z6" s="140">
        <v>106.43</v>
      </c>
      <c r="AA6" s="62">
        <v>56224004</v>
      </c>
    </row>
    <row r="7" spans="1:27" ht="12.75">
      <c r="A7" s="249" t="s">
        <v>144</v>
      </c>
      <c r="B7" s="182"/>
      <c r="C7" s="155">
        <v>108092411</v>
      </c>
      <c r="D7" s="155"/>
      <c r="E7" s="59">
        <v>127619753</v>
      </c>
      <c r="F7" s="60"/>
      <c r="G7" s="60"/>
      <c r="H7" s="60"/>
      <c r="I7" s="60"/>
      <c r="J7" s="60"/>
      <c r="K7" s="60">
        <v>171583512</v>
      </c>
      <c r="L7" s="60">
        <v>151583512</v>
      </c>
      <c r="M7" s="60">
        <v>158657015</v>
      </c>
      <c r="N7" s="60">
        <v>158657015</v>
      </c>
      <c r="O7" s="60"/>
      <c r="P7" s="60">
        <v>146923011</v>
      </c>
      <c r="Q7" s="60">
        <v>148444813</v>
      </c>
      <c r="R7" s="60">
        <v>148444813</v>
      </c>
      <c r="S7" s="60">
        <v>149180317</v>
      </c>
      <c r="T7" s="60">
        <v>137070569</v>
      </c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23897119</v>
      </c>
      <c r="D8" s="155"/>
      <c r="E8" s="59">
        <v>39890436</v>
      </c>
      <c r="F8" s="60">
        <v>49268000</v>
      </c>
      <c r="G8" s="60">
        <v>76739575</v>
      </c>
      <c r="H8" s="60">
        <v>75549557</v>
      </c>
      <c r="I8" s="60">
        <v>26168597</v>
      </c>
      <c r="J8" s="60">
        <v>26168597</v>
      </c>
      <c r="K8" s="60">
        <v>52994405</v>
      </c>
      <c r="L8" s="60">
        <v>54330258</v>
      </c>
      <c r="M8" s="60">
        <v>54478363</v>
      </c>
      <c r="N8" s="60">
        <v>54478363</v>
      </c>
      <c r="O8" s="60">
        <v>-10055546</v>
      </c>
      <c r="P8" s="60">
        <v>49937506</v>
      </c>
      <c r="Q8" s="60">
        <v>49682881</v>
      </c>
      <c r="R8" s="60">
        <v>49682881</v>
      </c>
      <c r="S8" s="60">
        <v>49555762</v>
      </c>
      <c r="T8" s="60">
        <v>47071096</v>
      </c>
      <c r="U8" s="60">
        <v>47695836</v>
      </c>
      <c r="V8" s="60">
        <v>47695836</v>
      </c>
      <c r="W8" s="60">
        <v>47695836</v>
      </c>
      <c r="X8" s="60">
        <v>49268000</v>
      </c>
      <c r="Y8" s="60">
        <v>-1572164</v>
      </c>
      <c r="Z8" s="140">
        <v>-3.19</v>
      </c>
      <c r="AA8" s="62">
        <v>49268000</v>
      </c>
    </row>
    <row r="9" spans="1:27" ht="12.75">
      <c r="A9" s="249" t="s">
        <v>146</v>
      </c>
      <c r="B9" s="182"/>
      <c r="C9" s="155">
        <v>24055447</v>
      </c>
      <c r="D9" s="155"/>
      <c r="E9" s="59">
        <v>932594</v>
      </c>
      <c r="F9" s="60">
        <v>175895224</v>
      </c>
      <c r="G9" s="60">
        <v>67793093</v>
      </c>
      <c r="H9" s="60">
        <v>68587128</v>
      </c>
      <c r="I9" s="60">
        <v>72165014</v>
      </c>
      <c r="J9" s="60">
        <v>72165014</v>
      </c>
      <c r="K9" s="60">
        <v>7331916</v>
      </c>
      <c r="L9" s="60">
        <v>7892813</v>
      </c>
      <c r="M9" s="60">
        <v>195498686</v>
      </c>
      <c r="N9" s="60">
        <v>195498686</v>
      </c>
      <c r="O9" s="60">
        <v>260950820</v>
      </c>
      <c r="P9" s="60">
        <v>3921860</v>
      </c>
      <c r="Q9" s="60">
        <v>3836545</v>
      </c>
      <c r="R9" s="60">
        <v>3836545</v>
      </c>
      <c r="S9" s="60">
        <v>3771218</v>
      </c>
      <c r="T9" s="60">
        <v>2654481</v>
      </c>
      <c r="U9" s="60">
        <v>224341166</v>
      </c>
      <c r="V9" s="60">
        <v>224341166</v>
      </c>
      <c r="W9" s="60">
        <v>224341166</v>
      </c>
      <c r="X9" s="60">
        <v>175895224</v>
      </c>
      <c r="Y9" s="60">
        <v>48445942</v>
      </c>
      <c r="Z9" s="140">
        <v>27.54</v>
      </c>
      <c r="AA9" s="62">
        <v>175895224</v>
      </c>
    </row>
    <row r="10" spans="1:27" ht="12.75">
      <c r="A10" s="249" t="s">
        <v>147</v>
      </c>
      <c r="B10" s="182"/>
      <c r="C10" s="155">
        <v>2495965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1501209</v>
      </c>
      <c r="D11" s="155"/>
      <c r="E11" s="59">
        <v>1366342</v>
      </c>
      <c r="F11" s="60">
        <v>1518087</v>
      </c>
      <c r="G11" s="60">
        <v>1588064</v>
      </c>
      <c r="H11" s="60">
        <v>1941424</v>
      </c>
      <c r="I11" s="60">
        <v>2164669</v>
      </c>
      <c r="J11" s="60">
        <v>2164669</v>
      </c>
      <c r="K11" s="60">
        <v>2192094</v>
      </c>
      <c r="L11" s="60">
        <v>2348644</v>
      </c>
      <c r="M11" s="60">
        <v>2247263</v>
      </c>
      <c r="N11" s="60">
        <v>2247263</v>
      </c>
      <c r="O11" s="60">
        <v>1804502</v>
      </c>
      <c r="P11" s="60">
        <v>2310587</v>
      </c>
      <c r="Q11" s="60">
        <v>2467284</v>
      </c>
      <c r="R11" s="60">
        <v>2467284</v>
      </c>
      <c r="S11" s="60">
        <v>2524440</v>
      </c>
      <c r="T11" s="60">
        <v>1731683</v>
      </c>
      <c r="U11" s="60">
        <v>1754973</v>
      </c>
      <c r="V11" s="60">
        <v>1754973</v>
      </c>
      <c r="W11" s="60">
        <v>1754973</v>
      </c>
      <c r="X11" s="60">
        <v>1518087</v>
      </c>
      <c r="Y11" s="60">
        <v>236886</v>
      </c>
      <c r="Z11" s="140">
        <v>15.6</v>
      </c>
      <c r="AA11" s="62">
        <v>1518087</v>
      </c>
    </row>
    <row r="12" spans="1:27" ht="12.75">
      <c r="A12" s="250" t="s">
        <v>56</v>
      </c>
      <c r="B12" s="251"/>
      <c r="C12" s="168">
        <f aca="true" t="shared" si="0" ref="C12:Y12">SUM(C6:C11)</f>
        <v>166212045</v>
      </c>
      <c r="D12" s="168">
        <f>SUM(D6:D11)</f>
        <v>0</v>
      </c>
      <c r="E12" s="72">
        <f t="shared" si="0"/>
        <v>175109125</v>
      </c>
      <c r="F12" s="73">
        <f t="shared" si="0"/>
        <v>282905315</v>
      </c>
      <c r="G12" s="73">
        <f t="shared" si="0"/>
        <v>237951776</v>
      </c>
      <c r="H12" s="73">
        <f t="shared" si="0"/>
        <v>225536319</v>
      </c>
      <c r="I12" s="73">
        <f t="shared" si="0"/>
        <v>218589624</v>
      </c>
      <c r="J12" s="73">
        <f t="shared" si="0"/>
        <v>218589624</v>
      </c>
      <c r="K12" s="73">
        <f t="shared" si="0"/>
        <v>166224640</v>
      </c>
      <c r="L12" s="73">
        <f t="shared" si="0"/>
        <v>224669220</v>
      </c>
      <c r="M12" s="73">
        <f t="shared" si="0"/>
        <v>426000256</v>
      </c>
      <c r="N12" s="73">
        <f t="shared" si="0"/>
        <v>426000256</v>
      </c>
      <c r="O12" s="73">
        <f t="shared" si="0"/>
        <v>423235767</v>
      </c>
      <c r="P12" s="73">
        <f t="shared" si="0"/>
        <v>208600890</v>
      </c>
      <c r="Q12" s="73">
        <f t="shared" si="0"/>
        <v>221370646</v>
      </c>
      <c r="R12" s="73">
        <f t="shared" si="0"/>
        <v>221370646</v>
      </c>
      <c r="S12" s="73">
        <f t="shared" si="0"/>
        <v>218296248</v>
      </c>
      <c r="T12" s="73">
        <f t="shared" si="0"/>
        <v>203178692</v>
      </c>
      <c r="U12" s="73">
        <f t="shared" si="0"/>
        <v>389855487</v>
      </c>
      <c r="V12" s="73">
        <f t="shared" si="0"/>
        <v>389855487</v>
      </c>
      <c r="W12" s="73">
        <f t="shared" si="0"/>
        <v>389855487</v>
      </c>
      <c r="X12" s="73">
        <f t="shared" si="0"/>
        <v>282905315</v>
      </c>
      <c r="Y12" s="73">
        <f t="shared" si="0"/>
        <v>106950172</v>
      </c>
      <c r="Z12" s="170">
        <f>+IF(X12&lt;&gt;0,+(Y12/X12)*100,0)</f>
        <v>37.804228598533044</v>
      </c>
      <c r="AA12" s="74">
        <f>SUM(AA6:AA11)</f>
        <v>282905315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93526497</v>
      </c>
      <c r="D17" s="155"/>
      <c r="E17" s="59">
        <v>92326255</v>
      </c>
      <c r="F17" s="60">
        <v>92326256</v>
      </c>
      <c r="G17" s="60">
        <v>92326256</v>
      </c>
      <c r="H17" s="60">
        <v>92326256</v>
      </c>
      <c r="I17" s="60">
        <v>92326256</v>
      </c>
      <c r="J17" s="60">
        <v>92326256</v>
      </c>
      <c r="K17" s="60">
        <v>92326256</v>
      </c>
      <c r="L17" s="60">
        <v>92326256</v>
      </c>
      <c r="M17" s="60">
        <v>92326256</v>
      </c>
      <c r="N17" s="60">
        <v>92326256</v>
      </c>
      <c r="O17" s="60">
        <v>92326256</v>
      </c>
      <c r="P17" s="60">
        <v>92326256</v>
      </c>
      <c r="Q17" s="60">
        <v>92326256</v>
      </c>
      <c r="R17" s="60">
        <v>92326256</v>
      </c>
      <c r="S17" s="60">
        <v>92326256</v>
      </c>
      <c r="T17" s="60">
        <v>92326256</v>
      </c>
      <c r="U17" s="60">
        <v>93526497</v>
      </c>
      <c r="V17" s="60">
        <v>93526497</v>
      </c>
      <c r="W17" s="60">
        <v>93526497</v>
      </c>
      <c r="X17" s="60">
        <v>92326256</v>
      </c>
      <c r="Y17" s="60">
        <v>1200241</v>
      </c>
      <c r="Z17" s="140">
        <v>1.3</v>
      </c>
      <c r="AA17" s="62">
        <v>92326256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486186128</v>
      </c>
      <c r="D19" s="155"/>
      <c r="E19" s="59">
        <v>481939948</v>
      </c>
      <c r="F19" s="60">
        <v>574859557</v>
      </c>
      <c r="G19" s="60">
        <v>514871922</v>
      </c>
      <c r="H19" s="60">
        <v>523602950</v>
      </c>
      <c r="I19" s="60">
        <v>499519993</v>
      </c>
      <c r="J19" s="60">
        <v>499519993</v>
      </c>
      <c r="K19" s="60">
        <v>504052516</v>
      </c>
      <c r="L19" s="60">
        <v>507318151</v>
      </c>
      <c r="M19" s="60">
        <v>512347824</v>
      </c>
      <c r="N19" s="60">
        <v>512347824</v>
      </c>
      <c r="O19" s="60">
        <v>516166456</v>
      </c>
      <c r="P19" s="60">
        <v>525003847</v>
      </c>
      <c r="Q19" s="60">
        <v>539258288</v>
      </c>
      <c r="R19" s="60">
        <v>539258288</v>
      </c>
      <c r="S19" s="60">
        <v>542850311</v>
      </c>
      <c r="T19" s="60">
        <v>550274837</v>
      </c>
      <c r="U19" s="60">
        <v>575130432</v>
      </c>
      <c r="V19" s="60">
        <v>575130432</v>
      </c>
      <c r="W19" s="60">
        <v>575130432</v>
      </c>
      <c r="X19" s="60">
        <v>574859557</v>
      </c>
      <c r="Y19" s="60">
        <v>270875</v>
      </c>
      <c r="Z19" s="140">
        <v>0.05</v>
      </c>
      <c r="AA19" s="62">
        <v>574859557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>
        <v>2312400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2063224</v>
      </c>
      <c r="D22" s="155"/>
      <c r="E22" s="59">
        <v>278524</v>
      </c>
      <c r="F22" s="60">
        <v>2563225</v>
      </c>
      <c r="G22" s="60">
        <v>4159657</v>
      </c>
      <c r="H22" s="60">
        <v>4159657</v>
      </c>
      <c r="I22" s="60">
        <v>1947107</v>
      </c>
      <c r="J22" s="60">
        <v>1947107</v>
      </c>
      <c r="K22" s="60">
        <v>1947107</v>
      </c>
      <c r="L22" s="60">
        <v>1947107</v>
      </c>
      <c r="M22" s="60">
        <v>2063225</v>
      </c>
      <c r="N22" s="60">
        <v>2063225</v>
      </c>
      <c r="O22" s="60">
        <v>2063225</v>
      </c>
      <c r="P22" s="60">
        <v>2063225</v>
      </c>
      <c r="Q22" s="60">
        <v>2063225</v>
      </c>
      <c r="R22" s="60">
        <v>2063225</v>
      </c>
      <c r="S22" s="60">
        <v>2063225</v>
      </c>
      <c r="T22" s="60">
        <v>2063225</v>
      </c>
      <c r="U22" s="60">
        <v>2063225</v>
      </c>
      <c r="V22" s="60">
        <v>2063225</v>
      </c>
      <c r="W22" s="60">
        <v>2063225</v>
      </c>
      <c r="X22" s="60">
        <v>2563225</v>
      </c>
      <c r="Y22" s="60">
        <v>-500000</v>
      </c>
      <c r="Z22" s="140">
        <v>-19.51</v>
      </c>
      <c r="AA22" s="62">
        <v>2563225</v>
      </c>
    </row>
    <row r="23" spans="1:27" ht="12.75">
      <c r="A23" s="249" t="s">
        <v>158</v>
      </c>
      <c r="B23" s="182"/>
      <c r="C23" s="155">
        <v>1896400</v>
      </c>
      <c r="D23" s="155"/>
      <c r="E23" s="59"/>
      <c r="F23" s="60">
        <v>2066400</v>
      </c>
      <c r="G23" s="159">
        <v>1896400</v>
      </c>
      <c r="H23" s="159">
        <v>1896400</v>
      </c>
      <c r="I23" s="159">
        <v>2006567</v>
      </c>
      <c r="J23" s="60">
        <v>2006567</v>
      </c>
      <c r="K23" s="159">
        <v>2006567</v>
      </c>
      <c r="L23" s="159">
        <v>2006567</v>
      </c>
      <c r="M23" s="60">
        <v>2006567</v>
      </c>
      <c r="N23" s="159">
        <v>2006567</v>
      </c>
      <c r="O23" s="159"/>
      <c r="P23" s="159">
        <v>2006567</v>
      </c>
      <c r="Q23" s="60">
        <v>2006567</v>
      </c>
      <c r="R23" s="159">
        <v>2006567</v>
      </c>
      <c r="S23" s="159">
        <v>2006567</v>
      </c>
      <c r="T23" s="60">
        <v>2006567</v>
      </c>
      <c r="U23" s="159"/>
      <c r="V23" s="159"/>
      <c r="W23" s="159"/>
      <c r="X23" s="60">
        <v>2066400</v>
      </c>
      <c r="Y23" s="159">
        <v>-2066400</v>
      </c>
      <c r="Z23" s="141">
        <v>-100</v>
      </c>
      <c r="AA23" s="225">
        <v>2066400</v>
      </c>
    </row>
    <row r="24" spans="1:27" ht="12.75">
      <c r="A24" s="250" t="s">
        <v>57</v>
      </c>
      <c r="B24" s="253"/>
      <c r="C24" s="168">
        <f aca="true" t="shared" si="1" ref="C24:Y24">SUM(C15:C23)</f>
        <v>583672249</v>
      </c>
      <c r="D24" s="168">
        <f>SUM(D15:D23)</f>
        <v>0</v>
      </c>
      <c r="E24" s="76">
        <f t="shared" si="1"/>
        <v>576857127</v>
      </c>
      <c r="F24" s="77">
        <f t="shared" si="1"/>
        <v>671815438</v>
      </c>
      <c r="G24" s="77">
        <f t="shared" si="1"/>
        <v>613254235</v>
      </c>
      <c r="H24" s="77">
        <f t="shared" si="1"/>
        <v>621985263</v>
      </c>
      <c r="I24" s="77">
        <f t="shared" si="1"/>
        <v>595799923</v>
      </c>
      <c r="J24" s="77">
        <f t="shared" si="1"/>
        <v>595799923</v>
      </c>
      <c r="K24" s="77">
        <f t="shared" si="1"/>
        <v>600332446</v>
      </c>
      <c r="L24" s="77">
        <f t="shared" si="1"/>
        <v>603598081</v>
      </c>
      <c r="M24" s="77">
        <f t="shared" si="1"/>
        <v>608743872</v>
      </c>
      <c r="N24" s="77">
        <f t="shared" si="1"/>
        <v>608743872</v>
      </c>
      <c r="O24" s="77">
        <f t="shared" si="1"/>
        <v>610555937</v>
      </c>
      <c r="P24" s="77">
        <f t="shared" si="1"/>
        <v>621399895</v>
      </c>
      <c r="Q24" s="77">
        <f t="shared" si="1"/>
        <v>635654336</v>
      </c>
      <c r="R24" s="77">
        <f t="shared" si="1"/>
        <v>635654336</v>
      </c>
      <c r="S24" s="77">
        <f t="shared" si="1"/>
        <v>639246359</v>
      </c>
      <c r="T24" s="77">
        <f t="shared" si="1"/>
        <v>646670885</v>
      </c>
      <c r="U24" s="77">
        <f t="shared" si="1"/>
        <v>670720154</v>
      </c>
      <c r="V24" s="77">
        <f t="shared" si="1"/>
        <v>670720154</v>
      </c>
      <c r="W24" s="77">
        <f t="shared" si="1"/>
        <v>670720154</v>
      </c>
      <c r="X24" s="77">
        <f t="shared" si="1"/>
        <v>671815438</v>
      </c>
      <c r="Y24" s="77">
        <f t="shared" si="1"/>
        <v>-1095284</v>
      </c>
      <c r="Z24" s="212">
        <f>+IF(X24&lt;&gt;0,+(Y24/X24)*100,0)</f>
        <v>-0.16303346693857906</v>
      </c>
      <c r="AA24" s="79">
        <f>SUM(AA15:AA23)</f>
        <v>671815438</v>
      </c>
    </row>
    <row r="25" spans="1:27" ht="12.75">
      <c r="A25" s="250" t="s">
        <v>159</v>
      </c>
      <c r="B25" s="251"/>
      <c r="C25" s="168">
        <f aca="true" t="shared" si="2" ref="C25:Y25">+C12+C24</f>
        <v>749884294</v>
      </c>
      <c r="D25" s="168">
        <f>+D12+D24</f>
        <v>0</v>
      </c>
      <c r="E25" s="72">
        <f t="shared" si="2"/>
        <v>751966252</v>
      </c>
      <c r="F25" s="73">
        <f t="shared" si="2"/>
        <v>954720753</v>
      </c>
      <c r="G25" s="73">
        <f t="shared" si="2"/>
        <v>851206011</v>
      </c>
      <c r="H25" s="73">
        <f t="shared" si="2"/>
        <v>847521582</v>
      </c>
      <c r="I25" s="73">
        <f t="shared" si="2"/>
        <v>814389547</v>
      </c>
      <c r="J25" s="73">
        <f t="shared" si="2"/>
        <v>814389547</v>
      </c>
      <c r="K25" s="73">
        <f t="shared" si="2"/>
        <v>766557086</v>
      </c>
      <c r="L25" s="73">
        <f t="shared" si="2"/>
        <v>828267301</v>
      </c>
      <c r="M25" s="73">
        <f t="shared" si="2"/>
        <v>1034744128</v>
      </c>
      <c r="N25" s="73">
        <f t="shared" si="2"/>
        <v>1034744128</v>
      </c>
      <c r="O25" s="73">
        <f t="shared" si="2"/>
        <v>1033791704</v>
      </c>
      <c r="P25" s="73">
        <f t="shared" si="2"/>
        <v>830000785</v>
      </c>
      <c r="Q25" s="73">
        <f t="shared" si="2"/>
        <v>857024982</v>
      </c>
      <c r="R25" s="73">
        <f t="shared" si="2"/>
        <v>857024982</v>
      </c>
      <c r="S25" s="73">
        <f t="shared" si="2"/>
        <v>857542607</v>
      </c>
      <c r="T25" s="73">
        <f t="shared" si="2"/>
        <v>849849577</v>
      </c>
      <c r="U25" s="73">
        <f t="shared" si="2"/>
        <v>1060575641</v>
      </c>
      <c r="V25" s="73">
        <f t="shared" si="2"/>
        <v>1060575641</v>
      </c>
      <c r="W25" s="73">
        <f t="shared" si="2"/>
        <v>1060575641</v>
      </c>
      <c r="X25" s="73">
        <f t="shared" si="2"/>
        <v>954720753</v>
      </c>
      <c r="Y25" s="73">
        <f t="shared" si="2"/>
        <v>105854888</v>
      </c>
      <c r="Z25" s="170">
        <f>+IF(X25&lt;&gt;0,+(Y25/X25)*100,0)</f>
        <v>11.087523515894496</v>
      </c>
      <c r="AA25" s="74">
        <f>+AA12+AA24</f>
        <v>954720753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>
        <v>-322127</v>
      </c>
      <c r="J30" s="60">
        <v>-322127</v>
      </c>
      <c r="K30" s="60">
        <v>-322127</v>
      </c>
      <c r="L30" s="60">
        <v>171716</v>
      </c>
      <c r="M30" s="60">
        <v>171716</v>
      </c>
      <c r="N30" s="60">
        <v>171716</v>
      </c>
      <c r="O30" s="60">
        <v>171716</v>
      </c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4198996</v>
      </c>
      <c r="D31" s="155"/>
      <c r="E31" s="59">
        <v>9288799</v>
      </c>
      <c r="F31" s="60">
        <v>2775582</v>
      </c>
      <c r="G31" s="60">
        <v>6437290</v>
      </c>
      <c r="H31" s="60">
        <v>7098429</v>
      </c>
      <c r="I31" s="60">
        <v>8068836</v>
      </c>
      <c r="J31" s="60">
        <v>8068836</v>
      </c>
      <c r="K31" s="60">
        <v>11490142</v>
      </c>
      <c r="L31" s="60">
        <v>11922339</v>
      </c>
      <c r="M31" s="60">
        <v>12224676</v>
      </c>
      <c r="N31" s="60">
        <v>12224676</v>
      </c>
      <c r="O31" s="60">
        <v>163611301</v>
      </c>
      <c r="P31" s="60">
        <v>8762497</v>
      </c>
      <c r="Q31" s="60">
        <v>9183412</v>
      </c>
      <c r="R31" s="60">
        <v>9183412</v>
      </c>
      <c r="S31" s="60">
        <v>10601326</v>
      </c>
      <c r="T31" s="60">
        <v>10681928</v>
      </c>
      <c r="U31" s="60">
        <v>123438162</v>
      </c>
      <c r="V31" s="60">
        <v>123438162</v>
      </c>
      <c r="W31" s="60">
        <v>123438162</v>
      </c>
      <c r="X31" s="60">
        <v>2775582</v>
      </c>
      <c r="Y31" s="60">
        <v>120662580</v>
      </c>
      <c r="Z31" s="140">
        <v>4347.29</v>
      </c>
      <c r="AA31" s="62">
        <v>2775582</v>
      </c>
    </row>
    <row r="32" spans="1:27" ht="12.75">
      <c r="A32" s="249" t="s">
        <v>164</v>
      </c>
      <c r="B32" s="182"/>
      <c r="C32" s="155">
        <v>47859592</v>
      </c>
      <c r="D32" s="155"/>
      <c r="E32" s="59">
        <v>41174884</v>
      </c>
      <c r="F32" s="60">
        <v>226992258</v>
      </c>
      <c r="G32" s="60">
        <v>36495975</v>
      </c>
      <c r="H32" s="60">
        <v>45582172</v>
      </c>
      <c r="I32" s="60">
        <v>51192639</v>
      </c>
      <c r="J32" s="60">
        <v>51192639</v>
      </c>
      <c r="K32" s="60">
        <v>138534192</v>
      </c>
      <c r="L32" s="60">
        <v>296305763</v>
      </c>
      <c r="M32" s="60">
        <v>236705872</v>
      </c>
      <c r="N32" s="60">
        <v>236705872</v>
      </c>
      <c r="O32" s="60">
        <v>110637349</v>
      </c>
      <c r="P32" s="60">
        <v>43277771</v>
      </c>
      <c r="Q32" s="60">
        <v>57754843</v>
      </c>
      <c r="R32" s="60">
        <v>57754843</v>
      </c>
      <c r="S32" s="60">
        <v>57122540</v>
      </c>
      <c r="T32" s="60">
        <v>24792898</v>
      </c>
      <c r="U32" s="60">
        <v>127099075</v>
      </c>
      <c r="V32" s="60">
        <v>127099075</v>
      </c>
      <c r="W32" s="60">
        <v>127099075</v>
      </c>
      <c r="X32" s="60">
        <v>226992258</v>
      </c>
      <c r="Y32" s="60">
        <v>-99893183</v>
      </c>
      <c r="Z32" s="140">
        <v>-44.01</v>
      </c>
      <c r="AA32" s="62">
        <v>226992258</v>
      </c>
    </row>
    <row r="33" spans="1:27" ht="12.75">
      <c r="A33" s="249" t="s">
        <v>165</v>
      </c>
      <c r="B33" s="182"/>
      <c r="C33" s="155">
        <v>2514652</v>
      </c>
      <c r="D33" s="155"/>
      <c r="E33" s="59">
        <v>2775582</v>
      </c>
      <c r="F33" s="60">
        <v>12280372</v>
      </c>
      <c r="G33" s="60">
        <v>12863202</v>
      </c>
      <c r="H33" s="60">
        <v>14391229</v>
      </c>
      <c r="I33" s="60">
        <v>15220701</v>
      </c>
      <c r="J33" s="60">
        <v>15220701</v>
      </c>
      <c r="K33" s="60">
        <v>15220701</v>
      </c>
      <c r="L33" s="60">
        <v>24983818</v>
      </c>
      <c r="M33" s="60">
        <v>24965726</v>
      </c>
      <c r="N33" s="60">
        <v>24965726</v>
      </c>
      <c r="O33" s="60">
        <v>3368690</v>
      </c>
      <c r="P33" s="60">
        <v>13131756</v>
      </c>
      <c r="Q33" s="60">
        <v>13131654</v>
      </c>
      <c r="R33" s="60">
        <v>13131654</v>
      </c>
      <c r="S33" s="60">
        <v>13131654</v>
      </c>
      <c r="T33" s="60">
        <v>13131654</v>
      </c>
      <c r="U33" s="60">
        <v>3368690</v>
      </c>
      <c r="V33" s="60">
        <v>3368690</v>
      </c>
      <c r="W33" s="60">
        <v>3368690</v>
      </c>
      <c r="X33" s="60">
        <v>12280372</v>
      </c>
      <c r="Y33" s="60">
        <v>-8911682</v>
      </c>
      <c r="Z33" s="140">
        <v>-72.57</v>
      </c>
      <c r="AA33" s="62">
        <v>12280372</v>
      </c>
    </row>
    <row r="34" spans="1:27" ht="12.75">
      <c r="A34" s="250" t="s">
        <v>58</v>
      </c>
      <c r="B34" s="251"/>
      <c r="C34" s="168">
        <f aca="true" t="shared" si="3" ref="C34:Y34">SUM(C29:C33)</f>
        <v>54573240</v>
      </c>
      <c r="D34" s="168">
        <f>SUM(D29:D33)</f>
        <v>0</v>
      </c>
      <c r="E34" s="72">
        <f t="shared" si="3"/>
        <v>53239265</v>
      </c>
      <c r="F34" s="73">
        <f t="shared" si="3"/>
        <v>242048212</v>
      </c>
      <c r="G34" s="73">
        <f t="shared" si="3"/>
        <v>55796467</v>
      </c>
      <c r="H34" s="73">
        <f t="shared" si="3"/>
        <v>67071830</v>
      </c>
      <c r="I34" s="73">
        <f t="shared" si="3"/>
        <v>74160049</v>
      </c>
      <c r="J34" s="73">
        <f t="shared" si="3"/>
        <v>74160049</v>
      </c>
      <c r="K34" s="73">
        <f t="shared" si="3"/>
        <v>164922908</v>
      </c>
      <c r="L34" s="73">
        <f t="shared" si="3"/>
        <v>333383636</v>
      </c>
      <c r="M34" s="73">
        <f t="shared" si="3"/>
        <v>274067990</v>
      </c>
      <c r="N34" s="73">
        <f t="shared" si="3"/>
        <v>274067990</v>
      </c>
      <c r="O34" s="73">
        <f t="shared" si="3"/>
        <v>277789056</v>
      </c>
      <c r="P34" s="73">
        <f t="shared" si="3"/>
        <v>65172024</v>
      </c>
      <c r="Q34" s="73">
        <f t="shared" si="3"/>
        <v>80069909</v>
      </c>
      <c r="R34" s="73">
        <f t="shared" si="3"/>
        <v>80069909</v>
      </c>
      <c r="S34" s="73">
        <f t="shared" si="3"/>
        <v>80855520</v>
      </c>
      <c r="T34" s="73">
        <f t="shared" si="3"/>
        <v>48606480</v>
      </c>
      <c r="U34" s="73">
        <f t="shared" si="3"/>
        <v>253905927</v>
      </c>
      <c r="V34" s="73">
        <f t="shared" si="3"/>
        <v>253905927</v>
      </c>
      <c r="W34" s="73">
        <f t="shared" si="3"/>
        <v>253905927</v>
      </c>
      <c r="X34" s="73">
        <f t="shared" si="3"/>
        <v>242048212</v>
      </c>
      <c r="Y34" s="73">
        <f t="shared" si="3"/>
        <v>11857715</v>
      </c>
      <c r="Z34" s="170">
        <f>+IF(X34&lt;&gt;0,+(Y34/X34)*100,0)</f>
        <v>4.89890625591566</v>
      </c>
      <c r="AA34" s="74">
        <f>SUM(AA29:AA33)</f>
        <v>242048212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>
        <v>9810939</v>
      </c>
      <c r="H37" s="60">
        <v>9810939</v>
      </c>
      <c r="I37" s="60">
        <v>9011496</v>
      </c>
      <c r="J37" s="60">
        <v>9011496</v>
      </c>
      <c r="K37" s="60">
        <v>9011496</v>
      </c>
      <c r="L37" s="60">
        <v>9011496</v>
      </c>
      <c r="M37" s="60">
        <v>9011496</v>
      </c>
      <c r="N37" s="60">
        <v>9011496</v>
      </c>
      <c r="O37" s="60">
        <v>9011496</v>
      </c>
      <c r="P37" s="60"/>
      <c r="Q37" s="60"/>
      <c r="R37" s="60"/>
      <c r="S37" s="60"/>
      <c r="T37" s="60"/>
      <c r="U37" s="60">
        <v>10995364</v>
      </c>
      <c r="V37" s="60">
        <v>10995364</v>
      </c>
      <c r="W37" s="60">
        <v>10995364</v>
      </c>
      <c r="X37" s="60"/>
      <c r="Y37" s="60">
        <v>10995364</v>
      </c>
      <c r="Z37" s="140"/>
      <c r="AA37" s="62"/>
    </row>
    <row r="38" spans="1:27" ht="12.75">
      <c r="A38" s="249" t="s">
        <v>165</v>
      </c>
      <c r="B38" s="182"/>
      <c r="C38" s="155">
        <v>15016006</v>
      </c>
      <c r="D38" s="155"/>
      <c r="E38" s="59">
        <v>13720441</v>
      </c>
      <c r="F38" s="60">
        <v>13203854</v>
      </c>
      <c r="G38" s="60">
        <v>3737786</v>
      </c>
      <c r="H38" s="60">
        <v>3737786</v>
      </c>
      <c r="I38" s="60">
        <v>4020642</v>
      </c>
      <c r="J38" s="60">
        <v>4020642</v>
      </c>
      <c r="K38" s="60">
        <v>4020642</v>
      </c>
      <c r="L38" s="60">
        <v>4020642</v>
      </c>
      <c r="M38" s="60">
        <v>4020642</v>
      </c>
      <c r="N38" s="60">
        <v>4020642</v>
      </c>
      <c r="O38" s="60">
        <v>4020642</v>
      </c>
      <c r="P38" s="60">
        <v>13203854</v>
      </c>
      <c r="Q38" s="60">
        <v>13203854</v>
      </c>
      <c r="R38" s="60">
        <v>13203854</v>
      </c>
      <c r="S38" s="60">
        <v>13203854</v>
      </c>
      <c r="T38" s="60">
        <v>13203854</v>
      </c>
      <c r="U38" s="60">
        <v>4020642</v>
      </c>
      <c r="V38" s="60">
        <v>4020642</v>
      </c>
      <c r="W38" s="60">
        <v>4020642</v>
      </c>
      <c r="X38" s="60">
        <v>13203854</v>
      </c>
      <c r="Y38" s="60">
        <v>-9183212</v>
      </c>
      <c r="Z38" s="140">
        <v>-69.55</v>
      </c>
      <c r="AA38" s="62">
        <v>13203854</v>
      </c>
    </row>
    <row r="39" spans="1:27" ht="12.75">
      <c r="A39" s="250" t="s">
        <v>59</v>
      </c>
      <c r="B39" s="253"/>
      <c r="C39" s="168">
        <f aca="true" t="shared" si="4" ref="C39:Y39">SUM(C37:C38)</f>
        <v>15016006</v>
      </c>
      <c r="D39" s="168">
        <f>SUM(D37:D38)</f>
        <v>0</v>
      </c>
      <c r="E39" s="76">
        <f t="shared" si="4"/>
        <v>13720441</v>
      </c>
      <c r="F39" s="77">
        <f t="shared" si="4"/>
        <v>13203854</v>
      </c>
      <c r="G39" s="77">
        <f t="shared" si="4"/>
        <v>13548725</v>
      </c>
      <c r="H39" s="77">
        <f t="shared" si="4"/>
        <v>13548725</v>
      </c>
      <c r="I39" s="77">
        <f t="shared" si="4"/>
        <v>13032138</v>
      </c>
      <c r="J39" s="77">
        <f t="shared" si="4"/>
        <v>13032138</v>
      </c>
      <c r="K39" s="77">
        <f t="shared" si="4"/>
        <v>13032138</v>
      </c>
      <c r="L39" s="77">
        <f t="shared" si="4"/>
        <v>13032138</v>
      </c>
      <c r="M39" s="77">
        <f t="shared" si="4"/>
        <v>13032138</v>
      </c>
      <c r="N39" s="77">
        <f t="shared" si="4"/>
        <v>13032138</v>
      </c>
      <c r="O39" s="77">
        <f t="shared" si="4"/>
        <v>13032138</v>
      </c>
      <c r="P39" s="77">
        <f t="shared" si="4"/>
        <v>13203854</v>
      </c>
      <c r="Q39" s="77">
        <f t="shared" si="4"/>
        <v>13203854</v>
      </c>
      <c r="R39" s="77">
        <f t="shared" si="4"/>
        <v>13203854</v>
      </c>
      <c r="S39" s="77">
        <f t="shared" si="4"/>
        <v>13203854</v>
      </c>
      <c r="T39" s="77">
        <f t="shared" si="4"/>
        <v>13203854</v>
      </c>
      <c r="U39" s="77">
        <f t="shared" si="4"/>
        <v>15016006</v>
      </c>
      <c r="V39" s="77">
        <f t="shared" si="4"/>
        <v>15016006</v>
      </c>
      <c r="W39" s="77">
        <f t="shared" si="4"/>
        <v>15016006</v>
      </c>
      <c r="X39" s="77">
        <f t="shared" si="4"/>
        <v>13203854</v>
      </c>
      <c r="Y39" s="77">
        <f t="shared" si="4"/>
        <v>1812152</v>
      </c>
      <c r="Z39" s="212">
        <f>+IF(X39&lt;&gt;0,+(Y39/X39)*100,0)</f>
        <v>13.724417128514144</v>
      </c>
      <c r="AA39" s="79">
        <f>SUM(AA37:AA38)</f>
        <v>13203854</v>
      </c>
    </row>
    <row r="40" spans="1:27" ht="12.75">
      <c r="A40" s="250" t="s">
        <v>167</v>
      </c>
      <c r="B40" s="251"/>
      <c r="C40" s="168">
        <f aca="true" t="shared" si="5" ref="C40:Y40">+C34+C39</f>
        <v>69589246</v>
      </c>
      <c r="D40" s="168">
        <f>+D34+D39</f>
        <v>0</v>
      </c>
      <c r="E40" s="72">
        <f t="shared" si="5"/>
        <v>66959706</v>
      </c>
      <c r="F40" s="73">
        <f t="shared" si="5"/>
        <v>255252066</v>
      </c>
      <c r="G40" s="73">
        <f t="shared" si="5"/>
        <v>69345192</v>
      </c>
      <c r="H40" s="73">
        <f t="shared" si="5"/>
        <v>80620555</v>
      </c>
      <c r="I40" s="73">
        <f t="shared" si="5"/>
        <v>87192187</v>
      </c>
      <c r="J40" s="73">
        <f t="shared" si="5"/>
        <v>87192187</v>
      </c>
      <c r="K40" s="73">
        <f t="shared" si="5"/>
        <v>177955046</v>
      </c>
      <c r="L40" s="73">
        <f t="shared" si="5"/>
        <v>346415774</v>
      </c>
      <c r="M40" s="73">
        <f t="shared" si="5"/>
        <v>287100128</v>
      </c>
      <c r="N40" s="73">
        <f t="shared" si="5"/>
        <v>287100128</v>
      </c>
      <c r="O40" s="73">
        <f t="shared" si="5"/>
        <v>290821194</v>
      </c>
      <c r="P40" s="73">
        <f t="shared" si="5"/>
        <v>78375878</v>
      </c>
      <c r="Q40" s="73">
        <f t="shared" si="5"/>
        <v>93273763</v>
      </c>
      <c r="R40" s="73">
        <f t="shared" si="5"/>
        <v>93273763</v>
      </c>
      <c r="S40" s="73">
        <f t="shared" si="5"/>
        <v>94059374</v>
      </c>
      <c r="T40" s="73">
        <f t="shared" si="5"/>
        <v>61810334</v>
      </c>
      <c r="U40" s="73">
        <f t="shared" si="5"/>
        <v>268921933</v>
      </c>
      <c r="V40" s="73">
        <f t="shared" si="5"/>
        <v>268921933</v>
      </c>
      <c r="W40" s="73">
        <f t="shared" si="5"/>
        <v>268921933</v>
      </c>
      <c r="X40" s="73">
        <f t="shared" si="5"/>
        <v>255252066</v>
      </c>
      <c r="Y40" s="73">
        <f t="shared" si="5"/>
        <v>13669867</v>
      </c>
      <c r="Z40" s="170">
        <f>+IF(X40&lt;&gt;0,+(Y40/X40)*100,0)</f>
        <v>5.3554383375686365</v>
      </c>
      <c r="AA40" s="74">
        <f>+AA34+AA39</f>
        <v>255252066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680295048</v>
      </c>
      <c r="D42" s="257">
        <f>+D25-D40</f>
        <v>0</v>
      </c>
      <c r="E42" s="258">
        <f t="shared" si="6"/>
        <v>685006546</v>
      </c>
      <c r="F42" s="259">
        <f t="shared" si="6"/>
        <v>699468687</v>
      </c>
      <c r="G42" s="259">
        <f t="shared" si="6"/>
        <v>781860819</v>
      </c>
      <c r="H42" s="259">
        <f t="shared" si="6"/>
        <v>766901027</v>
      </c>
      <c r="I42" s="259">
        <f t="shared" si="6"/>
        <v>727197360</v>
      </c>
      <c r="J42" s="259">
        <f t="shared" si="6"/>
        <v>727197360</v>
      </c>
      <c r="K42" s="259">
        <f t="shared" si="6"/>
        <v>588602040</v>
      </c>
      <c r="L42" s="259">
        <f t="shared" si="6"/>
        <v>481851527</v>
      </c>
      <c r="M42" s="259">
        <f t="shared" si="6"/>
        <v>747644000</v>
      </c>
      <c r="N42" s="259">
        <f t="shared" si="6"/>
        <v>747644000</v>
      </c>
      <c r="O42" s="259">
        <f t="shared" si="6"/>
        <v>742970510</v>
      </c>
      <c r="P42" s="259">
        <f t="shared" si="6"/>
        <v>751624907</v>
      </c>
      <c r="Q42" s="259">
        <f t="shared" si="6"/>
        <v>763751219</v>
      </c>
      <c r="R42" s="259">
        <f t="shared" si="6"/>
        <v>763751219</v>
      </c>
      <c r="S42" s="259">
        <f t="shared" si="6"/>
        <v>763483233</v>
      </c>
      <c r="T42" s="259">
        <f t="shared" si="6"/>
        <v>788039243</v>
      </c>
      <c r="U42" s="259">
        <f t="shared" si="6"/>
        <v>791653708</v>
      </c>
      <c r="V42" s="259">
        <f t="shared" si="6"/>
        <v>791653708</v>
      </c>
      <c r="W42" s="259">
        <f t="shared" si="6"/>
        <v>791653708</v>
      </c>
      <c r="X42" s="259">
        <f t="shared" si="6"/>
        <v>699468687</v>
      </c>
      <c r="Y42" s="259">
        <f t="shared" si="6"/>
        <v>92185021</v>
      </c>
      <c r="Z42" s="260">
        <f>+IF(X42&lt;&gt;0,+(Y42/X42)*100,0)</f>
        <v>13.179292041703647</v>
      </c>
      <c r="AA42" s="261">
        <f>+AA25-AA40</f>
        <v>699468687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680295048</v>
      </c>
      <c r="D45" s="155"/>
      <c r="E45" s="59">
        <v>685006546</v>
      </c>
      <c r="F45" s="60">
        <v>699468687</v>
      </c>
      <c r="G45" s="60">
        <v>781860819</v>
      </c>
      <c r="H45" s="60">
        <v>766901027</v>
      </c>
      <c r="I45" s="60">
        <v>727197360</v>
      </c>
      <c r="J45" s="60">
        <v>727197360</v>
      </c>
      <c r="K45" s="60">
        <v>588602040</v>
      </c>
      <c r="L45" s="60">
        <v>481851527</v>
      </c>
      <c r="M45" s="60">
        <v>747644000</v>
      </c>
      <c r="N45" s="60">
        <v>747644000</v>
      </c>
      <c r="O45" s="60">
        <v>742970510</v>
      </c>
      <c r="P45" s="60">
        <v>751624906</v>
      </c>
      <c r="Q45" s="60">
        <v>763751220</v>
      </c>
      <c r="R45" s="60">
        <v>763751220</v>
      </c>
      <c r="S45" s="60">
        <v>763483233</v>
      </c>
      <c r="T45" s="60">
        <v>788039243</v>
      </c>
      <c r="U45" s="60">
        <v>791653708</v>
      </c>
      <c r="V45" s="60">
        <v>791653708</v>
      </c>
      <c r="W45" s="60">
        <v>791653708</v>
      </c>
      <c r="X45" s="60">
        <v>699468687</v>
      </c>
      <c r="Y45" s="60">
        <v>92185021</v>
      </c>
      <c r="Z45" s="139">
        <v>13.18</v>
      </c>
      <c r="AA45" s="62">
        <v>699468687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680295048</v>
      </c>
      <c r="D48" s="217">
        <f>SUM(D45:D47)</f>
        <v>0</v>
      </c>
      <c r="E48" s="264">
        <f t="shared" si="7"/>
        <v>685006546</v>
      </c>
      <c r="F48" s="219">
        <f t="shared" si="7"/>
        <v>699468687</v>
      </c>
      <c r="G48" s="219">
        <f t="shared" si="7"/>
        <v>781860819</v>
      </c>
      <c r="H48" s="219">
        <f t="shared" si="7"/>
        <v>766901027</v>
      </c>
      <c r="I48" s="219">
        <f t="shared" si="7"/>
        <v>727197360</v>
      </c>
      <c r="J48" s="219">
        <f t="shared" si="7"/>
        <v>727197360</v>
      </c>
      <c r="K48" s="219">
        <f t="shared" si="7"/>
        <v>588602040</v>
      </c>
      <c r="L48" s="219">
        <f t="shared" si="7"/>
        <v>481851527</v>
      </c>
      <c r="M48" s="219">
        <f t="shared" si="7"/>
        <v>747644000</v>
      </c>
      <c r="N48" s="219">
        <f t="shared" si="7"/>
        <v>747644000</v>
      </c>
      <c r="O48" s="219">
        <f t="shared" si="7"/>
        <v>742970510</v>
      </c>
      <c r="P48" s="219">
        <f t="shared" si="7"/>
        <v>751624906</v>
      </c>
      <c r="Q48" s="219">
        <f t="shared" si="7"/>
        <v>763751220</v>
      </c>
      <c r="R48" s="219">
        <f t="shared" si="7"/>
        <v>763751220</v>
      </c>
      <c r="S48" s="219">
        <f t="shared" si="7"/>
        <v>763483233</v>
      </c>
      <c r="T48" s="219">
        <f t="shared" si="7"/>
        <v>788039243</v>
      </c>
      <c r="U48" s="219">
        <f t="shared" si="7"/>
        <v>791653708</v>
      </c>
      <c r="V48" s="219">
        <f t="shared" si="7"/>
        <v>791653708</v>
      </c>
      <c r="W48" s="219">
        <f t="shared" si="7"/>
        <v>791653708</v>
      </c>
      <c r="X48" s="219">
        <f t="shared" si="7"/>
        <v>699468687</v>
      </c>
      <c r="Y48" s="219">
        <f t="shared" si="7"/>
        <v>92185021</v>
      </c>
      <c r="Z48" s="265">
        <f>+IF(X48&lt;&gt;0,+(Y48/X48)*100,0)</f>
        <v>13.179292041703647</v>
      </c>
      <c r="AA48" s="232">
        <f>SUM(AA45:AA47)</f>
        <v>699468687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104417006</v>
      </c>
      <c r="D6" s="155"/>
      <c r="E6" s="59">
        <v>134615307</v>
      </c>
      <c r="F6" s="60">
        <v>132329034</v>
      </c>
      <c r="G6" s="60">
        <v>3686491</v>
      </c>
      <c r="H6" s="60">
        <v>8101370</v>
      </c>
      <c r="I6" s="60">
        <v>48674081</v>
      </c>
      <c r="J6" s="60">
        <v>60461942</v>
      </c>
      <c r="K6" s="60">
        <v>6703578</v>
      </c>
      <c r="L6" s="60">
        <v>7838497</v>
      </c>
      <c r="M6" s="60">
        <v>5461031</v>
      </c>
      <c r="N6" s="60">
        <v>20003106</v>
      </c>
      <c r="O6" s="60">
        <v>6628017</v>
      </c>
      <c r="P6" s="60">
        <v>6058575</v>
      </c>
      <c r="Q6" s="60">
        <v>5801359</v>
      </c>
      <c r="R6" s="60">
        <v>18487951</v>
      </c>
      <c r="S6" s="60">
        <v>5658718</v>
      </c>
      <c r="T6" s="60">
        <v>8100864</v>
      </c>
      <c r="U6" s="60">
        <v>7538929</v>
      </c>
      <c r="V6" s="60">
        <v>21298511</v>
      </c>
      <c r="W6" s="60">
        <v>120251510</v>
      </c>
      <c r="X6" s="60">
        <v>132329034</v>
      </c>
      <c r="Y6" s="60">
        <v>-12077524</v>
      </c>
      <c r="Z6" s="140">
        <v>-9.13</v>
      </c>
      <c r="AA6" s="62">
        <v>132329034</v>
      </c>
    </row>
    <row r="7" spans="1:27" ht="12.75">
      <c r="A7" s="249" t="s">
        <v>32</v>
      </c>
      <c r="B7" s="182"/>
      <c r="C7" s="155">
        <v>120954519</v>
      </c>
      <c r="D7" s="155"/>
      <c r="E7" s="59">
        <v>147710202</v>
      </c>
      <c r="F7" s="60">
        <v>148428061</v>
      </c>
      <c r="G7" s="60">
        <v>6144099</v>
      </c>
      <c r="H7" s="60">
        <v>7100206</v>
      </c>
      <c r="I7" s="60">
        <v>10441880</v>
      </c>
      <c r="J7" s="60">
        <v>23686185</v>
      </c>
      <c r="K7" s="60">
        <v>6538694</v>
      </c>
      <c r="L7" s="60">
        <v>5047066</v>
      </c>
      <c r="M7" s="60">
        <v>7295739</v>
      </c>
      <c r="N7" s="60">
        <v>18881499</v>
      </c>
      <c r="O7" s="60">
        <v>4223333</v>
      </c>
      <c r="P7" s="60">
        <v>5319097</v>
      </c>
      <c r="Q7" s="60">
        <v>6131591</v>
      </c>
      <c r="R7" s="60">
        <v>15674021</v>
      </c>
      <c r="S7" s="60">
        <v>5547386</v>
      </c>
      <c r="T7" s="60">
        <v>6040726</v>
      </c>
      <c r="U7" s="60">
        <v>8000161</v>
      </c>
      <c r="V7" s="60">
        <v>19588273</v>
      </c>
      <c r="W7" s="60">
        <v>77829978</v>
      </c>
      <c r="X7" s="60">
        <v>148428061</v>
      </c>
      <c r="Y7" s="60">
        <v>-70598083</v>
      </c>
      <c r="Z7" s="140">
        <v>-47.56</v>
      </c>
      <c r="AA7" s="62">
        <v>148428061</v>
      </c>
    </row>
    <row r="8" spans="1:27" ht="12.75">
      <c r="A8" s="249" t="s">
        <v>178</v>
      </c>
      <c r="B8" s="182"/>
      <c r="C8" s="155">
        <v>1868627</v>
      </c>
      <c r="D8" s="155"/>
      <c r="E8" s="59">
        <v>11215893</v>
      </c>
      <c r="F8" s="60">
        <v>11779741</v>
      </c>
      <c r="G8" s="60">
        <v>2270113</v>
      </c>
      <c r="H8" s="60">
        <v>1897975</v>
      </c>
      <c r="I8" s="60">
        <v>2078004</v>
      </c>
      <c r="J8" s="60">
        <v>6246092</v>
      </c>
      <c r="K8" s="60">
        <v>2144586</v>
      </c>
      <c r="L8" s="60">
        <v>5085644</v>
      </c>
      <c r="M8" s="60">
        <v>3288799</v>
      </c>
      <c r="N8" s="60">
        <v>10519029</v>
      </c>
      <c r="O8" s="60">
        <v>2014155</v>
      </c>
      <c r="P8" s="60">
        <v>2005155</v>
      </c>
      <c r="Q8" s="60">
        <v>774844</v>
      </c>
      <c r="R8" s="60">
        <v>4794154</v>
      </c>
      <c r="S8" s="60">
        <v>3887470</v>
      </c>
      <c r="T8" s="60">
        <v>1136386</v>
      </c>
      <c r="U8" s="60">
        <v>692759</v>
      </c>
      <c r="V8" s="60">
        <v>5716615</v>
      </c>
      <c r="W8" s="60">
        <v>27275890</v>
      </c>
      <c r="X8" s="60">
        <v>11779741</v>
      </c>
      <c r="Y8" s="60">
        <v>15496149</v>
      </c>
      <c r="Z8" s="140">
        <v>131.55</v>
      </c>
      <c r="AA8" s="62">
        <v>11779741</v>
      </c>
    </row>
    <row r="9" spans="1:27" ht="12.75">
      <c r="A9" s="249" t="s">
        <v>179</v>
      </c>
      <c r="B9" s="182"/>
      <c r="C9" s="155">
        <v>52610000</v>
      </c>
      <c r="D9" s="155"/>
      <c r="E9" s="59">
        <v>60670000</v>
      </c>
      <c r="F9" s="60">
        <v>60914000</v>
      </c>
      <c r="G9" s="60">
        <v>23201000</v>
      </c>
      <c r="H9" s="60">
        <v>17391</v>
      </c>
      <c r="I9" s="60"/>
      <c r="J9" s="60">
        <v>23218391</v>
      </c>
      <c r="K9" s="60">
        <v>6252</v>
      </c>
      <c r="L9" s="60"/>
      <c r="M9" s="60">
        <v>18561000</v>
      </c>
      <c r="N9" s="60">
        <v>18567252</v>
      </c>
      <c r="O9" s="60"/>
      <c r="P9" s="60">
        <v>1194237</v>
      </c>
      <c r="Q9" s="60">
        <v>13921000</v>
      </c>
      <c r="R9" s="60">
        <v>15115237</v>
      </c>
      <c r="S9" s="60"/>
      <c r="T9" s="60">
        <v>1358644</v>
      </c>
      <c r="U9" s="60"/>
      <c r="V9" s="60">
        <v>1358644</v>
      </c>
      <c r="W9" s="60">
        <v>58259524</v>
      </c>
      <c r="X9" s="60">
        <v>60914000</v>
      </c>
      <c r="Y9" s="60">
        <v>-2654476</v>
      </c>
      <c r="Z9" s="140">
        <v>-4.36</v>
      </c>
      <c r="AA9" s="62">
        <v>60914000</v>
      </c>
    </row>
    <row r="10" spans="1:27" ht="12.75">
      <c r="A10" s="249" t="s">
        <v>180</v>
      </c>
      <c r="B10" s="182"/>
      <c r="C10" s="155">
        <v>44043533</v>
      </c>
      <c r="D10" s="155"/>
      <c r="E10" s="59">
        <v>30963000</v>
      </c>
      <c r="F10" s="60">
        <v>54497388</v>
      </c>
      <c r="G10" s="60">
        <v>13914000</v>
      </c>
      <c r="H10" s="60"/>
      <c r="I10" s="60">
        <v>5000000</v>
      </c>
      <c r="J10" s="60">
        <v>18914000</v>
      </c>
      <c r="K10" s="60">
        <v>5000000</v>
      </c>
      <c r="L10" s="60"/>
      <c r="M10" s="60">
        <v>6000000</v>
      </c>
      <c r="N10" s="60">
        <v>11000000</v>
      </c>
      <c r="O10" s="60"/>
      <c r="P10" s="60">
        <v>11000000</v>
      </c>
      <c r="Q10" s="60"/>
      <c r="R10" s="60">
        <v>11000000</v>
      </c>
      <c r="S10" s="60"/>
      <c r="T10" s="60">
        <v>32067267</v>
      </c>
      <c r="U10" s="60"/>
      <c r="V10" s="60">
        <v>32067267</v>
      </c>
      <c r="W10" s="60">
        <v>72981267</v>
      </c>
      <c r="X10" s="60">
        <v>54497388</v>
      </c>
      <c r="Y10" s="60">
        <v>18483879</v>
      </c>
      <c r="Z10" s="140">
        <v>33.92</v>
      </c>
      <c r="AA10" s="62">
        <v>54497388</v>
      </c>
    </row>
    <row r="11" spans="1:27" ht="12.75">
      <c r="A11" s="249" t="s">
        <v>181</v>
      </c>
      <c r="B11" s="182"/>
      <c r="C11" s="155">
        <v>9777018</v>
      </c>
      <c r="D11" s="155"/>
      <c r="E11" s="59">
        <v>13099903</v>
      </c>
      <c r="F11" s="60">
        <v>13099902</v>
      </c>
      <c r="G11" s="60">
        <v>957581</v>
      </c>
      <c r="H11" s="60">
        <v>399128</v>
      </c>
      <c r="I11" s="60">
        <v>364406</v>
      </c>
      <c r="J11" s="60">
        <v>1721115</v>
      </c>
      <c r="K11" s="60">
        <v>1803669</v>
      </c>
      <c r="L11" s="60">
        <v>407933</v>
      </c>
      <c r="M11" s="60">
        <v>1899909</v>
      </c>
      <c r="N11" s="60">
        <v>4111511</v>
      </c>
      <c r="O11" s="60">
        <v>896561</v>
      </c>
      <c r="P11" s="60">
        <v>168660</v>
      </c>
      <c r="Q11" s="60">
        <v>2103908</v>
      </c>
      <c r="R11" s="60">
        <v>3169129</v>
      </c>
      <c r="S11" s="60">
        <v>961034</v>
      </c>
      <c r="T11" s="60">
        <v>1382384</v>
      </c>
      <c r="U11" s="60">
        <v>1228621</v>
      </c>
      <c r="V11" s="60">
        <v>3572039</v>
      </c>
      <c r="W11" s="60">
        <v>12573794</v>
      </c>
      <c r="X11" s="60">
        <v>13099902</v>
      </c>
      <c r="Y11" s="60">
        <v>-526108</v>
      </c>
      <c r="Z11" s="140">
        <v>-4.02</v>
      </c>
      <c r="AA11" s="62">
        <v>13099902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-268200000</v>
      </c>
      <c r="D14" s="155"/>
      <c r="E14" s="59">
        <v>-338562943</v>
      </c>
      <c r="F14" s="60">
        <v>-344809789</v>
      </c>
      <c r="G14" s="60">
        <v>-15160798</v>
      </c>
      <c r="H14" s="60">
        <v>-33549074</v>
      </c>
      <c r="I14" s="60">
        <v>-29644088</v>
      </c>
      <c r="J14" s="60">
        <v>-78353960</v>
      </c>
      <c r="K14" s="60">
        <v>-24416490</v>
      </c>
      <c r="L14" s="60">
        <v>-22008607</v>
      </c>
      <c r="M14" s="60">
        <v>-9856173</v>
      </c>
      <c r="N14" s="60">
        <v>-56281270</v>
      </c>
      <c r="O14" s="60">
        <v>-14366016</v>
      </c>
      <c r="P14" s="60">
        <v>-33104778</v>
      </c>
      <c r="Q14" s="60">
        <v>-1946201</v>
      </c>
      <c r="R14" s="60">
        <v>-49416995</v>
      </c>
      <c r="S14" s="60">
        <v>-16817556</v>
      </c>
      <c r="T14" s="60">
        <v>-53466569</v>
      </c>
      <c r="U14" s="60">
        <v>-28276376</v>
      </c>
      <c r="V14" s="60">
        <v>-98560501</v>
      </c>
      <c r="W14" s="60">
        <v>-282612726</v>
      </c>
      <c r="X14" s="60">
        <v>-344809789</v>
      </c>
      <c r="Y14" s="60">
        <v>62197063</v>
      </c>
      <c r="Z14" s="140">
        <v>-18.04</v>
      </c>
      <c r="AA14" s="62">
        <v>-344809789</v>
      </c>
    </row>
    <row r="15" spans="1:27" ht="12.75">
      <c r="A15" s="249" t="s">
        <v>40</v>
      </c>
      <c r="B15" s="182"/>
      <c r="C15" s="155">
        <v>-22822</v>
      </c>
      <c r="D15" s="155"/>
      <c r="E15" s="59"/>
      <c r="F15" s="60">
        <v>-10000</v>
      </c>
      <c r="G15" s="60"/>
      <c r="H15" s="60"/>
      <c r="I15" s="60"/>
      <c r="J15" s="60"/>
      <c r="K15" s="60"/>
      <c r="L15" s="60"/>
      <c r="M15" s="60"/>
      <c r="N15" s="60"/>
      <c r="O15" s="60"/>
      <c r="P15" s="60">
        <v>-5908</v>
      </c>
      <c r="Q15" s="60"/>
      <c r="R15" s="60">
        <v>-5908</v>
      </c>
      <c r="S15" s="60"/>
      <c r="T15" s="60"/>
      <c r="U15" s="60"/>
      <c r="V15" s="60"/>
      <c r="W15" s="60">
        <v>-5908</v>
      </c>
      <c r="X15" s="60">
        <v>-10000</v>
      </c>
      <c r="Y15" s="60">
        <v>4092</v>
      </c>
      <c r="Z15" s="140">
        <v>-40.92</v>
      </c>
      <c r="AA15" s="62">
        <v>-10000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65447881</v>
      </c>
      <c r="D17" s="168">
        <f t="shared" si="0"/>
        <v>0</v>
      </c>
      <c r="E17" s="72">
        <f t="shared" si="0"/>
        <v>59711362</v>
      </c>
      <c r="F17" s="73">
        <f t="shared" si="0"/>
        <v>76228337</v>
      </c>
      <c r="G17" s="73">
        <f t="shared" si="0"/>
        <v>35012486</v>
      </c>
      <c r="H17" s="73">
        <f t="shared" si="0"/>
        <v>-16033004</v>
      </c>
      <c r="I17" s="73">
        <f t="shared" si="0"/>
        <v>36914283</v>
      </c>
      <c r="J17" s="73">
        <f t="shared" si="0"/>
        <v>55893765</v>
      </c>
      <c r="K17" s="73">
        <f t="shared" si="0"/>
        <v>-2219711</v>
      </c>
      <c r="L17" s="73">
        <f t="shared" si="0"/>
        <v>-3629467</v>
      </c>
      <c r="M17" s="73">
        <f t="shared" si="0"/>
        <v>32650305</v>
      </c>
      <c r="N17" s="73">
        <f t="shared" si="0"/>
        <v>26801127</v>
      </c>
      <c r="O17" s="73">
        <f t="shared" si="0"/>
        <v>-603950</v>
      </c>
      <c r="P17" s="73">
        <f t="shared" si="0"/>
        <v>-7364962</v>
      </c>
      <c r="Q17" s="73">
        <f t="shared" si="0"/>
        <v>26786501</v>
      </c>
      <c r="R17" s="73">
        <f t="shared" si="0"/>
        <v>18817589</v>
      </c>
      <c r="S17" s="73">
        <f t="shared" si="0"/>
        <v>-762948</v>
      </c>
      <c r="T17" s="73">
        <f t="shared" si="0"/>
        <v>-3380298</v>
      </c>
      <c r="U17" s="73">
        <f t="shared" si="0"/>
        <v>-10815906</v>
      </c>
      <c r="V17" s="73">
        <f t="shared" si="0"/>
        <v>-14959152</v>
      </c>
      <c r="W17" s="73">
        <f t="shared" si="0"/>
        <v>86553329</v>
      </c>
      <c r="X17" s="73">
        <f t="shared" si="0"/>
        <v>76228337</v>
      </c>
      <c r="Y17" s="73">
        <f t="shared" si="0"/>
        <v>10324992</v>
      </c>
      <c r="Z17" s="170">
        <f>+IF(X17&lt;&gt;0,+(Y17/X17)*100,0)</f>
        <v>13.544821265089386</v>
      </c>
      <c r="AA17" s="74">
        <f>SUM(AA6:AA16)</f>
        <v>76228337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>
        <v>-44167</v>
      </c>
      <c r="H23" s="159"/>
      <c r="I23" s="159">
        <v>-170000</v>
      </c>
      <c r="J23" s="60">
        <v>-214167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-214167</v>
      </c>
      <c r="X23" s="60"/>
      <c r="Y23" s="159">
        <v>-214167</v>
      </c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-75379908</v>
      </c>
      <c r="D26" s="155"/>
      <c r="E26" s="59">
        <v>-98798001</v>
      </c>
      <c r="F26" s="60">
        <v>-134203749</v>
      </c>
      <c r="G26" s="60">
        <v>-3169528</v>
      </c>
      <c r="H26" s="60">
        <v>-8038130</v>
      </c>
      <c r="I26" s="60">
        <v>-1827691</v>
      </c>
      <c r="J26" s="60">
        <v>-13035349</v>
      </c>
      <c r="K26" s="60">
        <v>-4532524</v>
      </c>
      <c r="L26" s="60">
        <v>-3265636</v>
      </c>
      <c r="M26" s="60">
        <v>-5225289</v>
      </c>
      <c r="N26" s="60">
        <v>-13023449</v>
      </c>
      <c r="O26" s="60">
        <v>-1752235</v>
      </c>
      <c r="P26" s="60">
        <v>-10903788</v>
      </c>
      <c r="Q26" s="60">
        <v>-14254440</v>
      </c>
      <c r="R26" s="60">
        <v>-26910463</v>
      </c>
      <c r="S26" s="60">
        <v>-3592024</v>
      </c>
      <c r="T26" s="60">
        <v>-7424526</v>
      </c>
      <c r="U26" s="60">
        <v>-24375846</v>
      </c>
      <c r="V26" s="60">
        <v>-35392396</v>
      </c>
      <c r="W26" s="60">
        <v>-88361657</v>
      </c>
      <c r="X26" s="60">
        <v>-134203749</v>
      </c>
      <c r="Y26" s="60">
        <v>45842092</v>
      </c>
      <c r="Z26" s="140">
        <v>-34.16</v>
      </c>
      <c r="AA26" s="62">
        <v>-134203749</v>
      </c>
    </row>
    <row r="27" spans="1:27" ht="12.75">
      <c r="A27" s="250" t="s">
        <v>192</v>
      </c>
      <c r="B27" s="251"/>
      <c r="C27" s="168">
        <f aca="true" t="shared" si="1" ref="C27:Y27">SUM(C21:C26)</f>
        <v>-75379908</v>
      </c>
      <c r="D27" s="168">
        <f>SUM(D21:D26)</f>
        <v>0</v>
      </c>
      <c r="E27" s="72">
        <f t="shared" si="1"/>
        <v>-98798001</v>
      </c>
      <c r="F27" s="73">
        <f t="shared" si="1"/>
        <v>-134203749</v>
      </c>
      <c r="G27" s="73">
        <f t="shared" si="1"/>
        <v>-3213695</v>
      </c>
      <c r="H27" s="73">
        <f t="shared" si="1"/>
        <v>-8038130</v>
      </c>
      <c r="I27" s="73">
        <f t="shared" si="1"/>
        <v>-1997691</v>
      </c>
      <c r="J27" s="73">
        <f t="shared" si="1"/>
        <v>-13249516</v>
      </c>
      <c r="K27" s="73">
        <f t="shared" si="1"/>
        <v>-4532524</v>
      </c>
      <c r="L27" s="73">
        <f t="shared" si="1"/>
        <v>-3265636</v>
      </c>
      <c r="M27" s="73">
        <f t="shared" si="1"/>
        <v>-5225289</v>
      </c>
      <c r="N27" s="73">
        <f t="shared" si="1"/>
        <v>-13023449</v>
      </c>
      <c r="O27" s="73">
        <f t="shared" si="1"/>
        <v>-1752235</v>
      </c>
      <c r="P27" s="73">
        <f t="shared" si="1"/>
        <v>-10903788</v>
      </c>
      <c r="Q27" s="73">
        <f t="shared" si="1"/>
        <v>-14254440</v>
      </c>
      <c r="R27" s="73">
        <f t="shared" si="1"/>
        <v>-26910463</v>
      </c>
      <c r="S27" s="73">
        <f t="shared" si="1"/>
        <v>-3592024</v>
      </c>
      <c r="T27" s="73">
        <f t="shared" si="1"/>
        <v>-7424526</v>
      </c>
      <c r="U27" s="73">
        <f t="shared" si="1"/>
        <v>-24375846</v>
      </c>
      <c r="V27" s="73">
        <f t="shared" si="1"/>
        <v>-35392396</v>
      </c>
      <c r="W27" s="73">
        <f t="shared" si="1"/>
        <v>-88575824</v>
      </c>
      <c r="X27" s="73">
        <f t="shared" si="1"/>
        <v>-134203749</v>
      </c>
      <c r="Y27" s="73">
        <f t="shared" si="1"/>
        <v>45627925</v>
      </c>
      <c r="Z27" s="170">
        <f>+IF(X27&lt;&gt;0,+(Y27/X27)*100,0)</f>
        <v>-33.99899432019593</v>
      </c>
      <c r="AA27" s="74">
        <f>SUM(AA21:AA26)</f>
        <v>-134203749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>
        <v>185933</v>
      </c>
      <c r="H32" s="60"/>
      <c r="I32" s="60"/>
      <c r="J32" s="60">
        <v>185933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185933</v>
      </c>
      <c r="X32" s="60"/>
      <c r="Y32" s="60">
        <v>185933</v>
      </c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>
        <v>-490923</v>
      </c>
      <c r="H33" s="159">
        <v>1327496</v>
      </c>
      <c r="I33" s="159">
        <v>1916365</v>
      </c>
      <c r="J33" s="159">
        <v>2752938</v>
      </c>
      <c r="K33" s="60">
        <v>216370</v>
      </c>
      <c r="L33" s="60">
        <v>433410</v>
      </c>
      <c r="M33" s="60">
        <v>302337</v>
      </c>
      <c r="N33" s="60">
        <v>952117</v>
      </c>
      <c r="O33" s="159">
        <v>-882982</v>
      </c>
      <c r="P33" s="159">
        <v>163988</v>
      </c>
      <c r="Q33" s="159">
        <v>420914</v>
      </c>
      <c r="R33" s="60">
        <v>-298080</v>
      </c>
      <c r="S33" s="60">
        <v>1416415</v>
      </c>
      <c r="T33" s="60">
        <v>80601</v>
      </c>
      <c r="U33" s="60">
        <v>-465443</v>
      </c>
      <c r="V33" s="159">
        <v>1031573</v>
      </c>
      <c r="W33" s="159">
        <v>4438548</v>
      </c>
      <c r="X33" s="159"/>
      <c r="Y33" s="60">
        <v>4438548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-1090983</v>
      </c>
      <c r="D35" s="155"/>
      <c r="E35" s="59"/>
      <c r="F35" s="60"/>
      <c r="G35" s="60">
        <v>-799443</v>
      </c>
      <c r="H35" s="60"/>
      <c r="I35" s="60"/>
      <c r="J35" s="60">
        <v>-799443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-799443</v>
      </c>
      <c r="X35" s="60"/>
      <c r="Y35" s="60">
        <v>-799443</v>
      </c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-1090983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-1104433</v>
      </c>
      <c r="H36" s="73">
        <f t="shared" si="2"/>
        <v>1327496</v>
      </c>
      <c r="I36" s="73">
        <f t="shared" si="2"/>
        <v>1916365</v>
      </c>
      <c r="J36" s="73">
        <f t="shared" si="2"/>
        <v>2139428</v>
      </c>
      <c r="K36" s="73">
        <f t="shared" si="2"/>
        <v>216370</v>
      </c>
      <c r="L36" s="73">
        <f t="shared" si="2"/>
        <v>433410</v>
      </c>
      <c r="M36" s="73">
        <f t="shared" si="2"/>
        <v>302337</v>
      </c>
      <c r="N36" s="73">
        <f t="shared" si="2"/>
        <v>952117</v>
      </c>
      <c r="O36" s="73">
        <f t="shared" si="2"/>
        <v>-882982</v>
      </c>
      <c r="P36" s="73">
        <f t="shared" si="2"/>
        <v>163988</v>
      </c>
      <c r="Q36" s="73">
        <f t="shared" si="2"/>
        <v>420914</v>
      </c>
      <c r="R36" s="73">
        <f t="shared" si="2"/>
        <v>-298080</v>
      </c>
      <c r="S36" s="73">
        <f t="shared" si="2"/>
        <v>1416415</v>
      </c>
      <c r="T36" s="73">
        <f t="shared" si="2"/>
        <v>80601</v>
      </c>
      <c r="U36" s="73">
        <f t="shared" si="2"/>
        <v>-465443</v>
      </c>
      <c r="V36" s="73">
        <f t="shared" si="2"/>
        <v>1031573</v>
      </c>
      <c r="W36" s="73">
        <f t="shared" si="2"/>
        <v>3825038</v>
      </c>
      <c r="X36" s="73">
        <f t="shared" si="2"/>
        <v>0</v>
      </c>
      <c r="Y36" s="73">
        <f t="shared" si="2"/>
        <v>3825038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-11023010</v>
      </c>
      <c r="D38" s="153">
        <f>+D17+D27+D36</f>
        <v>0</v>
      </c>
      <c r="E38" s="99">
        <f t="shared" si="3"/>
        <v>-39086639</v>
      </c>
      <c r="F38" s="100">
        <f t="shared" si="3"/>
        <v>-57975412</v>
      </c>
      <c r="G38" s="100">
        <f t="shared" si="3"/>
        <v>30694358</v>
      </c>
      <c r="H38" s="100">
        <f t="shared" si="3"/>
        <v>-22743638</v>
      </c>
      <c r="I38" s="100">
        <f t="shared" si="3"/>
        <v>36832957</v>
      </c>
      <c r="J38" s="100">
        <f t="shared" si="3"/>
        <v>44783677</v>
      </c>
      <c r="K38" s="100">
        <f t="shared" si="3"/>
        <v>-6535865</v>
      </c>
      <c r="L38" s="100">
        <f t="shared" si="3"/>
        <v>-6461693</v>
      </c>
      <c r="M38" s="100">
        <f t="shared" si="3"/>
        <v>27727353</v>
      </c>
      <c r="N38" s="100">
        <f t="shared" si="3"/>
        <v>14729795</v>
      </c>
      <c r="O38" s="100">
        <f t="shared" si="3"/>
        <v>-3239167</v>
      </c>
      <c r="P38" s="100">
        <f t="shared" si="3"/>
        <v>-18104762</v>
      </c>
      <c r="Q38" s="100">
        <f t="shared" si="3"/>
        <v>12952975</v>
      </c>
      <c r="R38" s="100">
        <f t="shared" si="3"/>
        <v>-8390954</v>
      </c>
      <c r="S38" s="100">
        <f t="shared" si="3"/>
        <v>-2938557</v>
      </c>
      <c r="T38" s="100">
        <f t="shared" si="3"/>
        <v>-10724223</v>
      </c>
      <c r="U38" s="100">
        <f t="shared" si="3"/>
        <v>-35657195</v>
      </c>
      <c r="V38" s="100">
        <f t="shared" si="3"/>
        <v>-49319975</v>
      </c>
      <c r="W38" s="100">
        <f t="shared" si="3"/>
        <v>1802543</v>
      </c>
      <c r="X38" s="100">
        <f t="shared" si="3"/>
        <v>-57975412</v>
      </c>
      <c r="Y38" s="100">
        <f t="shared" si="3"/>
        <v>59777955</v>
      </c>
      <c r="Z38" s="137">
        <f>+IF(X38&lt;&gt;0,+(Y38/X38)*100,0)</f>
        <v>-103.10915082414593</v>
      </c>
      <c r="AA38" s="102">
        <f>+AA17+AA27+AA36</f>
        <v>-57975412</v>
      </c>
    </row>
    <row r="39" spans="1:27" ht="12.75">
      <c r="A39" s="249" t="s">
        <v>200</v>
      </c>
      <c r="B39" s="182"/>
      <c r="C39" s="153">
        <v>125284575</v>
      </c>
      <c r="D39" s="153"/>
      <c r="E39" s="99">
        <v>127619753</v>
      </c>
      <c r="F39" s="100">
        <v>114262305</v>
      </c>
      <c r="G39" s="100">
        <v>114262000</v>
      </c>
      <c r="H39" s="100">
        <v>144956358</v>
      </c>
      <c r="I39" s="100">
        <v>122212720</v>
      </c>
      <c r="J39" s="100">
        <v>114262000</v>
      </c>
      <c r="K39" s="100">
        <v>159045677</v>
      </c>
      <c r="L39" s="100">
        <v>152509812</v>
      </c>
      <c r="M39" s="100">
        <v>146048119</v>
      </c>
      <c r="N39" s="100">
        <v>159045677</v>
      </c>
      <c r="O39" s="100">
        <v>173775472</v>
      </c>
      <c r="P39" s="100">
        <v>170536305</v>
      </c>
      <c r="Q39" s="100">
        <v>152431543</v>
      </c>
      <c r="R39" s="100">
        <v>173775472</v>
      </c>
      <c r="S39" s="100">
        <v>165384518</v>
      </c>
      <c r="T39" s="100">
        <v>162445961</v>
      </c>
      <c r="U39" s="100">
        <v>151721738</v>
      </c>
      <c r="V39" s="100">
        <v>165384518</v>
      </c>
      <c r="W39" s="100">
        <v>114262000</v>
      </c>
      <c r="X39" s="100">
        <v>114262305</v>
      </c>
      <c r="Y39" s="100">
        <v>-305</v>
      </c>
      <c r="Z39" s="137"/>
      <c r="AA39" s="102">
        <v>114262305</v>
      </c>
    </row>
    <row r="40" spans="1:27" ht="12.75">
      <c r="A40" s="269" t="s">
        <v>201</v>
      </c>
      <c r="B40" s="256"/>
      <c r="C40" s="257">
        <v>114261565</v>
      </c>
      <c r="D40" s="257"/>
      <c r="E40" s="258">
        <v>88533113</v>
      </c>
      <c r="F40" s="259">
        <v>56286893</v>
      </c>
      <c r="G40" s="259">
        <v>144956358</v>
      </c>
      <c r="H40" s="259">
        <v>122212720</v>
      </c>
      <c r="I40" s="259">
        <v>159045677</v>
      </c>
      <c r="J40" s="259">
        <v>159045677</v>
      </c>
      <c r="K40" s="259">
        <v>152509812</v>
      </c>
      <c r="L40" s="259">
        <v>146048119</v>
      </c>
      <c r="M40" s="259">
        <v>173775472</v>
      </c>
      <c r="N40" s="259">
        <v>173775472</v>
      </c>
      <c r="O40" s="259">
        <v>170536305</v>
      </c>
      <c r="P40" s="259">
        <v>152431543</v>
      </c>
      <c r="Q40" s="259">
        <v>165384518</v>
      </c>
      <c r="R40" s="259">
        <v>170536305</v>
      </c>
      <c r="S40" s="259">
        <v>162445961</v>
      </c>
      <c r="T40" s="259">
        <v>151721738</v>
      </c>
      <c r="U40" s="259">
        <v>116064543</v>
      </c>
      <c r="V40" s="259">
        <v>116064543</v>
      </c>
      <c r="W40" s="259">
        <v>116064543</v>
      </c>
      <c r="X40" s="259">
        <v>56286893</v>
      </c>
      <c r="Y40" s="259">
        <v>59777650</v>
      </c>
      <c r="Z40" s="260">
        <v>106.2</v>
      </c>
      <c r="AA40" s="261">
        <v>56286893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75380155</v>
      </c>
      <c r="D5" s="200">
        <f t="shared" si="0"/>
        <v>0</v>
      </c>
      <c r="E5" s="106">
        <f t="shared" si="0"/>
        <v>40845000</v>
      </c>
      <c r="F5" s="106">
        <f t="shared" si="0"/>
        <v>134353749</v>
      </c>
      <c r="G5" s="106">
        <f t="shared" si="0"/>
        <v>3169527</v>
      </c>
      <c r="H5" s="106">
        <f t="shared" si="0"/>
        <v>3834316</v>
      </c>
      <c r="I5" s="106">
        <f t="shared" si="0"/>
        <v>1975641</v>
      </c>
      <c r="J5" s="106">
        <f t="shared" si="0"/>
        <v>8979484</v>
      </c>
      <c r="K5" s="106">
        <f t="shared" si="0"/>
        <v>5450853</v>
      </c>
      <c r="L5" s="106">
        <f t="shared" si="0"/>
        <v>3322950</v>
      </c>
      <c r="M5" s="106">
        <f t="shared" si="0"/>
        <v>4898062</v>
      </c>
      <c r="N5" s="106">
        <f t="shared" si="0"/>
        <v>13671865</v>
      </c>
      <c r="O5" s="106">
        <f t="shared" si="0"/>
        <v>1802893</v>
      </c>
      <c r="P5" s="106">
        <f t="shared" si="0"/>
        <v>10903788</v>
      </c>
      <c r="Q5" s="106">
        <f t="shared" si="0"/>
        <v>14245469</v>
      </c>
      <c r="R5" s="106">
        <f t="shared" si="0"/>
        <v>26952150</v>
      </c>
      <c r="S5" s="106">
        <f t="shared" si="0"/>
        <v>3591588</v>
      </c>
      <c r="T5" s="106">
        <f t="shared" si="0"/>
        <v>7424523</v>
      </c>
      <c r="U5" s="106">
        <f t="shared" si="0"/>
        <v>24376016</v>
      </c>
      <c r="V5" s="106">
        <f t="shared" si="0"/>
        <v>35392127</v>
      </c>
      <c r="W5" s="106">
        <f t="shared" si="0"/>
        <v>84995626</v>
      </c>
      <c r="X5" s="106">
        <f t="shared" si="0"/>
        <v>134353749</v>
      </c>
      <c r="Y5" s="106">
        <f t="shared" si="0"/>
        <v>-49358123</v>
      </c>
      <c r="Z5" s="201">
        <f>+IF(X5&lt;&gt;0,+(Y5/X5)*100,0)</f>
        <v>-36.73743633309407</v>
      </c>
      <c r="AA5" s="199">
        <f>SUM(AA11:AA18)</f>
        <v>134353749</v>
      </c>
    </row>
    <row r="6" spans="1:27" ht="12.75">
      <c r="A6" s="291" t="s">
        <v>206</v>
      </c>
      <c r="B6" s="142"/>
      <c r="C6" s="62">
        <v>46677472</v>
      </c>
      <c r="D6" s="156"/>
      <c r="E6" s="60"/>
      <c r="F6" s="60">
        <v>37029000</v>
      </c>
      <c r="G6" s="60">
        <v>2889505</v>
      </c>
      <c r="H6" s="60">
        <v>3757382</v>
      </c>
      <c r="I6" s="60">
        <v>649291</v>
      </c>
      <c r="J6" s="60">
        <v>7296178</v>
      </c>
      <c r="K6" s="60">
        <v>3546809</v>
      </c>
      <c r="L6" s="60">
        <v>1811414</v>
      </c>
      <c r="M6" s="60">
        <v>3459749</v>
      </c>
      <c r="N6" s="60">
        <v>8817972</v>
      </c>
      <c r="O6" s="60">
        <v>237852</v>
      </c>
      <c r="P6" s="60">
        <v>842814</v>
      </c>
      <c r="Q6" s="60">
        <v>1583602</v>
      </c>
      <c r="R6" s="60">
        <v>2664268</v>
      </c>
      <c r="S6" s="60">
        <v>45734</v>
      </c>
      <c r="T6" s="60">
        <v>531483</v>
      </c>
      <c r="U6" s="60">
        <v>10254885</v>
      </c>
      <c r="V6" s="60">
        <v>10832102</v>
      </c>
      <c r="W6" s="60">
        <v>29610520</v>
      </c>
      <c r="X6" s="60">
        <v>37029000</v>
      </c>
      <c r="Y6" s="60">
        <v>-7418480</v>
      </c>
      <c r="Z6" s="140">
        <v>-20.03</v>
      </c>
      <c r="AA6" s="155">
        <v>37029000</v>
      </c>
    </row>
    <row r="7" spans="1:27" ht="12.75">
      <c r="A7" s="291" t="s">
        <v>207</v>
      </c>
      <c r="B7" s="142"/>
      <c r="C7" s="62">
        <v>859763</v>
      </c>
      <c r="D7" s="156"/>
      <c r="E7" s="60">
        <v>7000000</v>
      </c>
      <c r="F7" s="60">
        <v>39574000</v>
      </c>
      <c r="G7" s="60">
        <v>189822</v>
      </c>
      <c r="H7" s="60"/>
      <c r="I7" s="60"/>
      <c r="J7" s="60">
        <v>189822</v>
      </c>
      <c r="K7" s="60"/>
      <c r="L7" s="60"/>
      <c r="M7" s="60">
        <v>460472</v>
      </c>
      <c r="N7" s="60">
        <v>460472</v>
      </c>
      <c r="O7" s="60"/>
      <c r="P7" s="60">
        <v>7610942</v>
      </c>
      <c r="Q7" s="60">
        <v>10529418</v>
      </c>
      <c r="R7" s="60">
        <v>18140360</v>
      </c>
      <c r="S7" s="60"/>
      <c r="T7" s="60"/>
      <c r="U7" s="60">
        <v>4176069</v>
      </c>
      <c r="V7" s="60">
        <v>4176069</v>
      </c>
      <c r="W7" s="60">
        <v>22966723</v>
      </c>
      <c r="X7" s="60">
        <v>39574000</v>
      </c>
      <c r="Y7" s="60">
        <v>-16607277</v>
      </c>
      <c r="Z7" s="140">
        <v>-41.97</v>
      </c>
      <c r="AA7" s="155">
        <v>39574000</v>
      </c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>
        <v>1700000</v>
      </c>
      <c r="F10" s="60">
        <v>14534384</v>
      </c>
      <c r="G10" s="60"/>
      <c r="H10" s="60"/>
      <c r="I10" s="60">
        <v>141000</v>
      </c>
      <c r="J10" s="60">
        <v>141000</v>
      </c>
      <c r="K10" s="60"/>
      <c r="L10" s="60">
        <v>712218</v>
      </c>
      <c r="M10" s="60">
        <v>433446</v>
      </c>
      <c r="N10" s="60">
        <v>1145664</v>
      </c>
      <c r="O10" s="60">
        <v>717354</v>
      </c>
      <c r="P10" s="60">
        <v>616334</v>
      </c>
      <c r="Q10" s="60">
        <v>449141</v>
      </c>
      <c r="R10" s="60">
        <v>1782829</v>
      </c>
      <c r="S10" s="60">
        <v>1612912</v>
      </c>
      <c r="T10" s="60">
        <v>1871264</v>
      </c>
      <c r="U10" s="60">
        <v>786879</v>
      </c>
      <c r="V10" s="60">
        <v>4271055</v>
      </c>
      <c r="W10" s="60">
        <v>7340548</v>
      </c>
      <c r="X10" s="60">
        <v>14534384</v>
      </c>
      <c r="Y10" s="60">
        <v>-7193836</v>
      </c>
      <c r="Z10" s="140">
        <v>-49.5</v>
      </c>
      <c r="AA10" s="155">
        <v>14534384</v>
      </c>
    </row>
    <row r="11" spans="1:27" ht="12.75">
      <c r="A11" s="292" t="s">
        <v>211</v>
      </c>
      <c r="B11" s="142"/>
      <c r="C11" s="293">
        <f aca="true" t="shared" si="1" ref="C11:Y11">SUM(C6:C10)</f>
        <v>47537235</v>
      </c>
      <c r="D11" s="294">
        <f t="shared" si="1"/>
        <v>0</v>
      </c>
      <c r="E11" s="295">
        <f t="shared" si="1"/>
        <v>8700000</v>
      </c>
      <c r="F11" s="295">
        <f t="shared" si="1"/>
        <v>91137384</v>
      </c>
      <c r="G11" s="295">
        <f t="shared" si="1"/>
        <v>3079327</v>
      </c>
      <c r="H11" s="295">
        <f t="shared" si="1"/>
        <v>3757382</v>
      </c>
      <c r="I11" s="295">
        <f t="shared" si="1"/>
        <v>790291</v>
      </c>
      <c r="J11" s="295">
        <f t="shared" si="1"/>
        <v>7627000</v>
      </c>
      <c r="K11" s="295">
        <f t="shared" si="1"/>
        <v>3546809</v>
      </c>
      <c r="L11" s="295">
        <f t="shared" si="1"/>
        <v>2523632</v>
      </c>
      <c r="M11" s="295">
        <f t="shared" si="1"/>
        <v>4353667</v>
      </c>
      <c r="N11" s="295">
        <f t="shared" si="1"/>
        <v>10424108</v>
      </c>
      <c r="O11" s="295">
        <f t="shared" si="1"/>
        <v>955206</v>
      </c>
      <c r="P11" s="295">
        <f t="shared" si="1"/>
        <v>9070090</v>
      </c>
      <c r="Q11" s="295">
        <f t="shared" si="1"/>
        <v>12562161</v>
      </c>
      <c r="R11" s="295">
        <f t="shared" si="1"/>
        <v>22587457</v>
      </c>
      <c r="S11" s="295">
        <f t="shared" si="1"/>
        <v>1658646</v>
      </c>
      <c r="T11" s="295">
        <f t="shared" si="1"/>
        <v>2402747</v>
      </c>
      <c r="U11" s="295">
        <f t="shared" si="1"/>
        <v>15217833</v>
      </c>
      <c r="V11" s="295">
        <f t="shared" si="1"/>
        <v>19279226</v>
      </c>
      <c r="W11" s="295">
        <f t="shared" si="1"/>
        <v>59917791</v>
      </c>
      <c r="X11" s="295">
        <f t="shared" si="1"/>
        <v>91137384</v>
      </c>
      <c r="Y11" s="295">
        <f t="shared" si="1"/>
        <v>-31219593</v>
      </c>
      <c r="Z11" s="296">
        <f>+IF(X11&lt;&gt;0,+(Y11/X11)*100,0)</f>
        <v>-34.25552899345893</v>
      </c>
      <c r="AA11" s="297">
        <f>SUM(AA6:AA10)</f>
        <v>91137384</v>
      </c>
    </row>
    <row r="12" spans="1:27" ht="12.75">
      <c r="A12" s="298" t="s">
        <v>212</v>
      </c>
      <c r="B12" s="136"/>
      <c r="C12" s="62">
        <v>7023458</v>
      </c>
      <c r="D12" s="156"/>
      <c r="E12" s="60">
        <v>18085000</v>
      </c>
      <c r="F12" s="60">
        <v>24952665</v>
      </c>
      <c r="G12" s="60"/>
      <c r="H12" s="60"/>
      <c r="I12" s="60"/>
      <c r="J12" s="60"/>
      <c r="K12" s="60"/>
      <c r="L12" s="60">
        <v>581653</v>
      </c>
      <c r="M12" s="60">
        <v>448208</v>
      </c>
      <c r="N12" s="60">
        <v>1029861</v>
      </c>
      <c r="O12" s="60">
        <v>643729</v>
      </c>
      <c r="P12" s="60">
        <v>1738691</v>
      </c>
      <c r="Q12" s="60">
        <v>759407</v>
      </c>
      <c r="R12" s="60">
        <v>3141827</v>
      </c>
      <c r="S12" s="60">
        <v>1330738</v>
      </c>
      <c r="T12" s="60">
        <v>1360373</v>
      </c>
      <c r="U12" s="60">
        <v>7370300</v>
      </c>
      <c r="V12" s="60">
        <v>10061411</v>
      </c>
      <c r="W12" s="60">
        <v>14233099</v>
      </c>
      <c r="X12" s="60">
        <v>24952665</v>
      </c>
      <c r="Y12" s="60">
        <v>-10719566</v>
      </c>
      <c r="Z12" s="140">
        <v>-42.96</v>
      </c>
      <c r="AA12" s="155">
        <v>24952665</v>
      </c>
    </row>
    <row r="13" spans="1:27" ht="12.75">
      <c r="A13" s="298" t="s">
        <v>213</v>
      </c>
      <c r="B13" s="136"/>
      <c r="C13" s="273"/>
      <c r="D13" s="274"/>
      <c r="E13" s="275"/>
      <c r="F13" s="275">
        <v>170000</v>
      </c>
      <c r="G13" s="275"/>
      <c r="H13" s="275"/>
      <c r="I13" s="275">
        <v>170000</v>
      </c>
      <c r="J13" s="275">
        <v>170000</v>
      </c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>
        <v>170000</v>
      </c>
      <c r="X13" s="275">
        <v>170000</v>
      </c>
      <c r="Y13" s="275"/>
      <c r="Z13" s="140"/>
      <c r="AA13" s="277">
        <v>170000</v>
      </c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20819462</v>
      </c>
      <c r="D15" s="156"/>
      <c r="E15" s="60">
        <v>14060000</v>
      </c>
      <c r="F15" s="60">
        <v>18093700</v>
      </c>
      <c r="G15" s="60">
        <v>90200</v>
      </c>
      <c r="H15" s="60">
        <v>76934</v>
      </c>
      <c r="I15" s="60">
        <v>1015350</v>
      </c>
      <c r="J15" s="60">
        <v>1182484</v>
      </c>
      <c r="K15" s="60">
        <v>1904044</v>
      </c>
      <c r="L15" s="60">
        <v>217665</v>
      </c>
      <c r="M15" s="60">
        <v>96187</v>
      </c>
      <c r="N15" s="60">
        <v>2217896</v>
      </c>
      <c r="O15" s="60">
        <v>203958</v>
      </c>
      <c r="P15" s="60">
        <v>95007</v>
      </c>
      <c r="Q15" s="60">
        <v>923901</v>
      </c>
      <c r="R15" s="60">
        <v>1222866</v>
      </c>
      <c r="S15" s="60">
        <v>602204</v>
      </c>
      <c r="T15" s="60">
        <v>3661403</v>
      </c>
      <c r="U15" s="60">
        <v>1787883</v>
      </c>
      <c r="V15" s="60">
        <v>6051490</v>
      </c>
      <c r="W15" s="60">
        <v>10674736</v>
      </c>
      <c r="X15" s="60">
        <v>18093700</v>
      </c>
      <c r="Y15" s="60">
        <v>-7418964</v>
      </c>
      <c r="Z15" s="140">
        <v>-41</v>
      </c>
      <c r="AA15" s="155">
        <v>18093700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57953000</v>
      </c>
      <c r="F20" s="100">
        <f t="shared" si="2"/>
        <v>0</v>
      </c>
      <c r="G20" s="100">
        <f t="shared" si="2"/>
        <v>0</v>
      </c>
      <c r="H20" s="100">
        <f t="shared" si="2"/>
        <v>3559500</v>
      </c>
      <c r="I20" s="100">
        <f t="shared" si="2"/>
        <v>0</v>
      </c>
      <c r="J20" s="100">
        <f t="shared" si="2"/>
        <v>3559500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3559500</v>
      </c>
      <c r="X20" s="100">
        <f t="shared" si="2"/>
        <v>0</v>
      </c>
      <c r="Y20" s="100">
        <f t="shared" si="2"/>
        <v>3559500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>
        <v>31089000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>
        <v>21864000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>
        <v>5000000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57953000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>
        <v>3559500</v>
      </c>
      <c r="I30" s="60"/>
      <c r="J30" s="60">
        <v>3559500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3559500</v>
      </c>
      <c r="X30" s="60"/>
      <c r="Y30" s="60">
        <v>3559500</v>
      </c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46677472</v>
      </c>
      <c r="D36" s="156">
        <f t="shared" si="4"/>
        <v>0</v>
      </c>
      <c r="E36" s="60">
        <f t="shared" si="4"/>
        <v>31089000</v>
      </c>
      <c r="F36" s="60">
        <f t="shared" si="4"/>
        <v>37029000</v>
      </c>
      <c r="G36" s="60">
        <f t="shared" si="4"/>
        <v>2889505</v>
      </c>
      <c r="H36" s="60">
        <f t="shared" si="4"/>
        <v>3757382</v>
      </c>
      <c r="I36" s="60">
        <f t="shared" si="4"/>
        <v>649291</v>
      </c>
      <c r="J36" s="60">
        <f t="shared" si="4"/>
        <v>7296178</v>
      </c>
      <c r="K36" s="60">
        <f t="shared" si="4"/>
        <v>3546809</v>
      </c>
      <c r="L36" s="60">
        <f t="shared" si="4"/>
        <v>1811414</v>
      </c>
      <c r="M36" s="60">
        <f t="shared" si="4"/>
        <v>3459749</v>
      </c>
      <c r="N36" s="60">
        <f t="shared" si="4"/>
        <v>8817972</v>
      </c>
      <c r="O36" s="60">
        <f t="shared" si="4"/>
        <v>237852</v>
      </c>
      <c r="P36" s="60">
        <f t="shared" si="4"/>
        <v>842814</v>
      </c>
      <c r="Q36" s="60">
        <f t="shared" si="4"/>
        <v>1583602</v>
      </c>
      <c r="R36" s="60">
        <f t="shared" si="4"/>
        <v>2664268</v>
      </c>
      <c r="S36" s="60">
        <f t="shared" si="4"/>
        <v>45734</v>
      </c>
      <c r="T36" s="60">
        <f t="shared" si="4"/>
        <v>531483</v>
      </c>
      <c r="U36" s="60">
        <f t="shared" si="4"/>
        <v>10254885</v>
      </c>
      <c r="V36" s="60">
        <f t="shared" si="4"/>
        <v>10832102</v>
      </c>
      <c r="W36" s="60">
        <f t="shared" si="4"/>
        <v>29610520</v>
      </c>
      <c r="X36" s="60">
        <f t="shared" si="4"/>
        <v>37029000</v>
      </c>
      <c r="Y36" s="60">
        <f t="shared" si="4"/>
        <v>-7418480</v>
      </c>
      <c r="Z36" s="140">
        <f aca="true" t="shared" si="5" ref="Z36:Z49">+IF(X36&lt;&gt;0,+(Y36/X36)*100,0)</f>
        <v>-20.03424343082449</v>
      </c>
      <c r="AA36" s="155">
        <f>AA6+AA21</f>
        <v>37029000</v>
      </c>
    </row>
    <row r="37" spans="1:27" ht="12.75">
      <c r="A37" s="291" t="s">
        <v>207</v>
      </c>
      <c r="B37" s="142"/>
      <c r="C37" s="62">
        <f t="shared" si="4"/>
        <v>859763</v>
      </c>
      <c r="D37" s="156">
        <f t="shared" si="4"/>
        <v>0</v>
      </c>
      <c r="E37" s="60">
        <f t="shared" si="4"/>
        <v>28864000</v>
      </c>
      <c r="F37" s="60">
        <f t="shared" si="4"/>
        <v>39574000</v>
      </c>
      <c r="G37" s="60">
        <f t="shared" si="4"/>
        <v>189822</v>
      </c>
      <c r="H37" s="60">
        <f t="shared" si="4"/>
        <v>0</v>
      </c>
      <c r="I37" s="60">
        <f t="shared" si="4"/>
        <v>0</v>
      </c>
      <c r="J37" s="60">
        <f t="shared" si="4"/>
        <v>189822</v>
      </c>
      <c r="K37" s="60">
        <f t="shared" si="4"/>
        <v>0</v>
      </c>
      <c r="L37" s="60">
        <f t="shared" si="4"/>
        <v>0</v>
      </c>
      <c r="M37" s="60">
        <f t="shared" si="4"/>
        <v>460472</v>
      </c>
      <c r="N37" s="60">
        <f t="shared" si="4"/>
        <v>460472</v>
      </c>
      <c r="O37" s="60">
        <f t="shared" si="4"/>
        <v>0</v>
      </c>
      <c r="P37" s="60">
        <f t="shared" si="4"/>
        <v>7610942</v>
      </c>
      <c r="Q37" s="60">
        <f t="shared" si="4"/>
        <v>10529418</v>
      </c>
      <c r="R37" s="60">
        <f t="shared" si="4"/>
        <v>18140360</v>
      </c>
      <c r="S37" s="60">
        <f t="shared" si="4"/>
        <v>0</v>
      </c>
      <c r="T37" s="60">
        <f t="shared" si="4"/>
        <v>0</v>
      </c>
      <c r="U37" s="60">
        <f t="shared" si="4"/>
        <v>4176069</v>
      </c>
      <c r="V37" s="60">
        <f t="shared" si="4"/>
        <v>4176069</v>
      </c>
      <c r="W37" s="60">
        <f t="shared" si="4"/>
        <v>22966723</v>
      </c>
      <c r="X37" s="60">
        <f t="shared" si="4"/>
        <v>39574000</v>
      </c>
      <c r="Y37" s="60">
        <f t="shared" si="4"/>
        <v>-16607277</v>
      </c>
      <c r="Z37" s="140">
        <f t="shared" si="5"/>
        <v>-41.965121039066055</v>
      </c>
      <c r="AA37" s="155">
        <f>AA7+AA22</f>
        <v>39574000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6700000</v>
      </c>
      <c r="F40" s="60">
        <f t="shared" si="4"/>
        <v>14534384</v>
      </c>
      <c r="G40" s="60">
        <f t="shared" si="4"/>
        <v>0</v>
      </c>
      <c r="H40" s="60">
        <f t="shared" si="4"/>
        <v>0</v>
      </c>
      <c r="I40" s="60">
        <f t="shared" si="4"/>
        <v>141000</v>
      </c>
      <c r="J40" s="60">
        <f t="shared" si="4"/>
        <v>141000</v>
      </c>
      <c r="K40" s="60">
        <f t="shared" si="4"/>
        <v>0</v>
      </c>
      <c r="L40" s="60">
        <f t="shared" si="4"/>
        <v>712218</v>
      </c>
      <c r="M40" s="60">
        <f t="shared" si="4"/>
        <v>433446</v>
      </c>
      <c r="N40" s="60">
        <f t="shared" si="4"/>
        <v>1145664</v>
      </c>
      <c r="O40" s="60">
        <f t="shared" si="4"/>
        <v>717354</v>
      </c>
      <c r="P40" s="60">
        <f t="shared" si="4"/>
        <v>616334</v>
      </c>
      <c r="Q40" s="60">
        <f t="shared" si="4"/>
        <v>449141</v>
      </c>
      <c r="R40" s="60">
        <f t="shared" si="4"/>
        <v>1782829</v>
      </c>
      <c r="S40" s="60">
        <f t="shared" si="4"/>
        <v>1612912</v>
      </c>
      <c r="T40" s="60">
        <f t="shared" si="4"/>
        <v>1871264</v>
      </c>
      <c r="U40" s="60">
        <f t="shared" si="4"/>
        <v>786879</v>
      </c>
      <c r="V40" s="60">
        <f t="shared" si="4"/>
        <v>4271055</v>
      </c>
      <c r="W40" s="60">
        <f t="shared" si="4"/>
        <v>7340548</v>
      </c>
      <c r="X40" s="60">
        <f t="shared" si="4"/>
        <v>14534384</v>
      </c>
      <c r="Y40" s="60">
        <f t="shared" si="4"/>
        <v>-7193836</v>
      </c>
      <c r="Z40" s="140">
        <f t="shared" si="5"/>
        <v>-49.49529336778222</v>
      </c>
      <c r="AA40" s="155">
        <f>AA10+AA25</f>
        <v>14534384</v>
      </c>
    </row>
    <row r="41" spans="1:27" ht="12.75">
      <c r="A41" s="292" t="s">
        <v>211</v>
      </c>
      <c r="B41" s="142"/>
      <c r="C41" s="293">
        <f aca="true" t="shared" si="6" ref="C41:Y41">SUM(C36:C40)</f>
        <v>47537235</v>
      </c>
      <c r="D41" s="294">
        <f t="shared" si="6"/>
        <v>0</v>
      </c>
      <c r="E41" s="295">
        <f t="shared" si="6"/>
        <v>66653000</v>
      </c>
      <c r="F41" s="295">
        <f t="shared" si="6"/>
        <v>91137384</v>
      </c>
      <c r="G41" s="295">
        <f t="shared" si="6"/>
        <v>3079327</v>
      </c>
      <c r="H41" s="295">
        <f t="shared" si="6"/>
        <v>3757382</v>
      </c>
      <c r="I41" s="295">
        <f t="shared" si="6"/>
        <v>790291</v>
      </c>
      <c r="J41" s="295">
        <f t="shared" si="6"/>
        <v>7627000</v>
      </c>
      <c r="K41" s="295">
        <f t="shared" si="6"/>
        <v>3546809</v>
      </c>
      <c r="L41" s="295">
        <f t="shared" si="6"/>
        <v>2523632</v>
      </c>
      <c r="M41" s="295">
        <f t="shared" si="6"/>
        <v>4353667</v>
      </c>
      <c r="N41" s="295">
        <f t="shared" si="6"/>
        <v>10424108</v>
      </c>
      <c r="O41" s="295">
        <f t="shared" si="6"/>
        <v>955206</v>
      </c>
      <c r="P41" s="295">
        <f t="shared" si="6"/>
        <v>9070090</v>
      </c>
      <c r="Q41" s="295">
        <f t="shared" si="6"/>
        <v>12562161</v>
      </c>
      <c r="R41" s="295">
        <f t="shared" si="6"/>
        <v>22587457</v>
      </c>
      <c r="S41" s="295">
        <f t="shared" si="6"/>
        <v>1658646</v>
      </c>
      <c r="T41" s="295">
        <f t="shared" si="6"/>
        <v>2402747</v>
      </c>
      <c r="U41" s="295">
        <f t="shared" si="6"/>
        <v>15217833</v>
      </c>
      <c r="V41" s="295">
        <f t="shared" si="6"/>
        <v>19279226</v>
      </c>
      <c r="W41" s="295">
        <f t="shared" si="6"/>
        <v>59917791</v>
      </c>
      <c r="X41" s="295">
        <f t="shared" si="6"/>
        <v>91137384</v>
      </c>
      <c r="Y41" s="295">
        <f t="shared" si="6"/>
        <v>-31219593</v>
      </c>
      <c r="Z41" s="296">
        <f t="shared" si="5"/>
        <v>-34.25552899345893</v>
      </c>
      <c r="AA41" s="297">
        <f>SUM(AA36:AA40)</f>
        <v>91137384</v>
      </c>
    </row>
    <row r="42" spans="1:27" ht="12.75">
      <c r="A42" s="298" t="s">
        <v>212</v>
      </c>
      <c r="B42" s="136"/>
      <c r="C42" s="95">
        <f aca="true" t="shared" si="7" ref="C42:Y48">C12+C27</f>
        <v>7023458</v>
      </c>
      <c r="D42" s="129">
        <f t="shared" si="7"/>
        <v>0</v>
      </c>
      <c r="E42" s="54">
        <f t="shared" si="7"/>
        <v>18085000</v>
      </c>
      <c r="F42" s="54">
        <f t="shared" si="7"/>
        <v>24952665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581653</v>
      </c>
      <c r="M42" s="54">
        <f t="shared" si="7"/>
        <v>448208</v>
      </c>
      <c r="N42" s="54">
        <f t="shared" si="7"/>
        <v>1029861</v>
      </c>
      <c r="O42" s="54">
        <f t="shared" si="7"/>
        <v>643729</v>
      </c>
      <c r="P42" s="54">
        <f t="shared" si="7"/>
        <v>1738691</v>
      </c>
      <c r="Q42" s="54">
        <f t="shared" si="7"/>
        <v>759407</v>
      </c>
      <c r="R42" s="54">
        <f t="shared" si="7"/>
        <v>3141827</v>
      </c>
      <c r="S42" s="54">
        <f t="shared" si="7"/>
        <v>1330738</v>
      </c>
      <c r="T42" s="54">
        <f t="shared" si="7"/>
        <v>1360373</v>
      </c>
      <c r="U42" s="54">
        <f t="shared" si="7"/>
        <v>7370300</v>
      </c>
      <c r="V42" s="54">
        <f t="shared" si="7"/>
        <v>10061411</v>
      </c>
      <c r="W42" s="54">
        <f t="shared" si="7"/>
        <v>14233099</v>
      </c>
      <c r="X42" s="54">
        <f t="shared" si="7"/>
        <v>24952665</v>
      </c>
      <c r="Y42" s="54">
        <f t="shared" si="7"/>
        <v>-10719566</v>
      </c>
      <c r="Z42" s="184">
        <f t="shared" si="5"/>
        <v>-42.95960371367147</v>
      </c>
      <c r="AA42" s="130">
        <f aca="true" t="shared" si="8" ref="AA42:AA48">AA12+AA27</f>
        <v>24952665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170000</v>
      </c>
      <c r="G43" s="305">
        <f t="shared" si="7"/>
        <v>0</v>
      </c>
      <c r="H43" s="305">
        <f t="shared" si="7"/>
        <v>0</v>
      </c>
      <c r="I43" s="305">
        <f t="shared" si="7"/>
        <v>170000</v>
      </c>
      <c r="J43" s="305">
        <f t="shared" si="7"/>
        <v>170000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170000</v>
      </c>
      <c r="X43" s="305">
        <f t="shared" si="7"/>
        <v>170000</v>
      </c>
      <c r="Y43" s="305">
        <f t="shared" si="7"/>
        <v>0</v>
      </c>
      <c r="Z43" s="306">
        <f t="shared" si="5"/>
        <v>0</v>
      </c>
      <c r="AA43" s="307">
        <f t="shared" si="8"/>
        <v>170000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20819462</v>
      </c>
      <c r="D45" s="129">
        <f t="shared" si="7"/>
        <v>0</v>
      </c>
      <c r="E45" s="54">
        <f t="shared" si="7"/>
        <v>14060000</v>
      </c>
      <c r="F45" s="54">
        <f t="shared" si="7"/>
        <v>18093700</v>
      </c>
      <c r="G45" s="54">
        <f t="shared" si="7"/>
        <v>90200</v>
      </c>
      <c r="H45" s="54">
        <f t="shared" si="7"/>
        <v>3636434</v>
      </c>
      <c r="I45" s="54">
        <f t="shared" si="7"/>
        <v>1015350</v>
      </c>
      <c r="J45" s="54">
        <f t="shared" si="7"/>
        <v>4741984</v>
      </c>
      <c r="K45" s="54">
        <f t="shared" si="7"/>
        <v>1904044</v>
      </c>
      <c r="L45" s="54">
        <f t="shared" si="7"/>
        <v>217665</v>
      </c>
      <c r="M45" s="54">
        <f t="shared" si="7"/>
        <v>96187</v>
      </c>
      <c r="N45" s="54">
        <f t="shared" si="7"/>
        <v>2217896</v>
      </c>
      <c r="O45" s="54">
        <f t="shared" si="7"/>
        <v>203958</v>
      </c>
      <c r="P45" s="54">
        <f t="shared" si="7"/>
        <v>95007</v>
      </c>
      <c r="Q45" s="54">
        <f t="shared" si="7"/>
        <v>923901</v>
      </c>
      <c r="R45" s="54">
        <f t="shared" si="7"/>
        <v>1222866</v>
      </c>
      <c r="S45" s="54">
        <f t="shared" si="7"/>
        <v>602204</v>
      </c>
      <c r="T45" s="54">
        <f t="shared" si="7"/>
        <v>3661403</v>
      </c>
      <c r="U45" s="54">
        <f t="shared" si="7"/>
        <v>1787883</v>
      </c>
      <c r="V45" s="54">
        <f t="shared" si="7"/>
        <v>6051490</v>
      </c>
      <c r="W45" s="54">
        <f t="shared" si="7"/>
        <v>14234236</v>
      </c>
      <c r="X45" s="54">
        <f t="shared" si="7"/>
        <v>18093700</v>
      </c>
      <c r="Y45" s="54">
        <f t="shared" si="7"/>
        <v>-3859464</v>
      </c>
      <c r="Z45" s="184">
        <f t="shared" si="5"/>
        <v>-21.330429928649195</v>
      </c>
      <c r="AA45" s="130">
        <f t="shared" si="8"/>
        <v>18093700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75380155</v>
      </c>
      <c r="D49" s="218">
        <f t="shared" si="9"/>
        <v>0</v>
      </c>
      <c r="E49" s="220">
        <f t="shared" si="9"/>
        <v>98798000</v>
      </c>
      <c r="F49" s="220">
        <f t="shared" si="9"/>
        <v>134353749</v>
      </c>
      <c r="G49" s="220">
        <f t="shared" si="9"/>
        <v>3169527</v>
      </c>
      <c r="H49" s="220">
        <f t="shared" si="9"/>
        <v>7393816</v>
      </c>
      <c r="I49" s="220">
        <f t="shared" si="9"/>
        <v>1975641</v>
      </c>
      <c r="J49" s="220">
        <f t="shared" si="9"/>
        <v>12538984</v>
      </c>
      <c r="K49" s="220">
        <f t="shared" si="9"/>
        <v>5450853</v>
      </c>
      <c r="L49" s="220">
        <f t="shared" si="9"/>
        <v>3322950</v>
      </c>
      <c r="M49" s="220">
        <f t="shared" si="9"/>
        <v>4898062</v>
      </c>
      <c r="N49" s="220">
        <f t="shared" si="9"/>
        <v>13671865</v>
      </c>
      <c r="O49" s="220">
        <f t="shared" si="9"/>
        <v>1802893</v>
      </c>
      <c r="P49" s="220">
        <f t="shared" si="9"/>
        <v>10903788</v>
      </c>
      <c r="Q49" s="220">
        <f t="shared" si="9"/>
        <v>14245469</v>
      </c>
      <c r="R49" s="220">
        <f t="shared" si="9"/>
        <v>26952150</v>
      </c>
      <c r="S49" s="220">
        <f t="shared" si="9"/>
        <v>3591588</v>
      </c>
      <c r="T49" s="220">
        <f t="shared" si="9"/>
        <v>7424523</v>
      </c>
      <c r="U49" s="220">
        <f t="shared" si="9"/>
        <v>24376016</v>
      </c>
      <c r="V49" s="220">
        <f t="shared" si="9"/>
        <v>35392127</v>
      </c>
      <c r="W49" s="220">
        <f t="shared" si="9"/>
        <v>88555126</v>
      </c>
      <c r="X49" s="220">
        <f t="shared" si="9"/>
        <v>134353749</v>
      </c>
      <c r="Y49" s="220">
        <f t="shared" si="9"/>
        <v>-45798623</v>
      </c>
      <c r="Z49" s="221">
        <f t="shared" si="5"/>
        <v>-34.08808711396657</v>
      </c>
      <c r="AA49" s="222">
        <f>SUM(AA41:AA48)</f>
        <v>134353749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13468878</v>
      </c>
      <c r="D51" s="129">
        <f t="shared" si="10"/>
        <v>0</v>
      </c>
      <c r="E51" s="54">
        <f t="shared" si="10"/>
        <v>20128000</v>
      </c>
      <c r="F51" s="54">
        <f t="shared" si="10"/>
        <v>21877743</v>
      </c>
      <c r="G51" s="54">
        <f t="shared" si="10"/>
        <v>389598</v>
      </c>
      <c r="H51" s="54">
        <f t="shared" si="10"/>
        <v>1158269</v>
      </c>
      <c r="I51" s="54">
        <f t="shared" si="10"/>
        <v>2472549</v>
      </c>
      <c r="J51" s="54">
        <f t="shared" si="10"/>
        <v>4020416</v>
      </c>
      <c r="K51" s="54">
        <f t="shared" si="10"/>
        <v>1350639</v>
      </c>
      <c r="L51" s="54">
        <f t="shared" si="10"/>
        <v>827939</v>
      </c>
      <c r="M51" s="54">
        <f t="shared" si="10"/>
        <v>1081389</v>
      </c>
      <c r="N51" s="54">
        <f t="shared" si="10"/>
        <v>3259967</v>
      </c>
      <c r="O51" s="54">
        <f t="shared" si="10"/>
        <v>546679</v>
      </c>
      <c r="P51" s="54">
        <f t="shared" si="10"/>
        <v>1675069</v>
      </c>
      <c r="Q51" s="54">
        <f t="shared" si="10"/>
        <v>462457</v>
      </c>
      <c r="R51" s="54">
        <f t="shared" si="10"/>
        <v>2684205</v>
      </c>
      <c r="S51" s="54">
        <f t="shared" si="10"/>
        <v>874985</v>
      </c>
      <c r="T51" s="54">
        <f t="shared" si="10"/>
        <v>2001244</v>
      </c>
      <c r="U51" s="54">
        <f t="shared" si="10"/>
        <v>5390930</v>
      </c>
      <c r="V51" s="54">
        <f t="shared" si="10"/>
        <v>8267159</v>
      </c>
      <c r="W51" s="54">
        <f t="shared" si="10"/>
        <v>18231747</v>
      </c>
      <c r="X51" s="54">
        <f t="shared" si="10"/>
        <v>21877743</v>
      </c>
      <c r="Y51" s="54">
        <f t="shared" si="10"/>
        <v>-3645996</v>
      </c>
      <c r="Z51" s="184">
        <f>+IF(X51&lt;&gt;0,+(Y51/X51)*100,0)</f>
        <v>-16.66532054974775</v>
      </c>
      <c r="AA51" s="130">
        <f>SUM(AA57:AA61)</f>
        <v>21877743</v>
      </c>
    </row>
    <row r="52" spans="1:27" ht="12.75">
      <c r="A52" s="310" t="s">
        <v>206</v>
      </c>
      <c r="B52" s="142"/>
      <c r="C52" s="62">
        <v>3142464</v>
      </c>
      <c r="D52" s="156"/>
      <c r="E52" s="60">
        <v>5000000</v>
      </c>
      <c r="F52" s="60">
        <v>3675804</v>
      </c>
      <c r="G52" s="60"/>
      <c r="H52" s="60"/>
      <c r="I52" s="60">
        <v>343185</v>
      </c>
      <c r="J52" s="60">
        <v>343185</v>
      </c>
      <c r="K52" s="60">
        <v>119000</v>
      </c>
      <c r="L52" s="60">
        <v>6512</v>
      </c>
      <c r="M52" s="60">
        <v>149368</v>
      </c>
      <c r="N52" s="60">
        <v>274880</v>
      </c>
      <c r="O52" s="60">
        <v>181164</v>
      </c>
      <c r="P52" s="60">
        <v>228864</v>
      </c>
      <c r="Q52" s="60">
        <v>172856</v>
      </c>
      <c r="R52" s="60">
        <v>582884</v>
      </c>
      <c r="S52" s="60">
        <v>50054</v>
      </c>
      <c r="T52" s="60">
        <v>269936</v>
      </c>
      <c r="U52" s="60">
        <v>393791</v>
      </c>
      <c r="V52" s="60">
        <v>713781</v>
      </c>
      <c r="W52" s="60">
        <v>1914730</v>
      </c>
      <c r="X52" s="60">
        <v>3675804</v>
      </c>
      <c r="Y52" s="60">
        <v>-1761074</v>
      </c>
      <c r="Z52" s="140">
        <v>-47.91</v>
      </c>
      <c r="AA52" s="155">
        <v>3675804</v>
      </c>
    </row>
    <row r="53" spans="1:27" ht="12.75">
      <c r="A53" s="310" t="s">
        <v>207</v>
      </c>
      <c r="B53" s="142"/>
      <c r="C53" s="62"/>
      <c r="D53" s="156"/>
      <c r="E53" s="60">
        <v>8145496</v>
      </c>
      <c r="F53" s="60">
        <v>8000000</v>
      </c>
      <c r="G53" s="60"/>
      <c r="H53" s="60">
        <v>570308</v>
      </c>
      <c r="I53" s="60">
        <v>1309440</v>
      </c>
      <c r="J53" s="60">
        <v>1879748</v>
      </c>
      <c r="K53" s="60">
        <v>417617</v>
      </c>
      <c r="L53" s="60">
        <v>49362</v>
      </c>
      <c r="M53" s="60">
        <v>211747</v>
      </c>
      <c r="N53" s="60">
        <v>678726</v>
      </c>
      <c r="O53" s="60">
        <v>32</v>
      </c>
      <c r="P53" s="60">
        <v>307865</v>
      </c>
      <c r="Q53" s="60">
        <v>2136</v>
      </c>
      <c r="R53" s="60">
        <v>310033</v>
      </c>
      <c r="S53" s="60">
        <v>49630</v>
      </c>
      <c r="T53" s="60">
        <v>730016</v>
      </c>
      <c r="U53" s="60">
        <v>4344501</v>
      </c>
      <c r="V53" s="60">
        <v>5124147</v>
      </c>
      <c r="W53" s="60">
        <v>7992654</v>
      </c>
      <c r="X53" s="60">
        <v>8000000</v>
      </c>
      <c r="Y53" s="60">
        <v>-7346</v>
      </c>
      <c r="Z53" s="140">
        <v>-0.09</v>
      </c>
      <c r="AA53" s="155">
        <v>8000000</v>
      </c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>
        <v>3408226</v>
      </c>
      <c r="D56" s="156"/>
      <c r="E56" s="60">
        <v>1168516</v>
      </c>
      <c r="F56" s="60">
        <v>3342375</v>
      </c>
      <c r="G56" s="60">
        <v>250184</v>
      </c>
      <c r="H56" s="60">
        <v>244179</v>
      </c>
      <c r="I56" s="60">
        <v>196634</v>
      </c>
      <c r="J56" s="60">
        <v>690997</v>
      </c>
      <c r="K56" s="60">
        <v>228085</v>
      </c>
      <c r="L56" s="60">
        <v>174815</v>
      </c>
      <c r="M56" s="60">
        <v>163898</v>
      </c>
      <c r="N56" s="60">
        <v>566798</v>
      </c>
      <c r="O56" s="60"/>
      <c r="P56" s="60">
        <v>521893</v>
      </c>
      <c r="Q56" s="60"/>
      <c r="R56" s="60">
        <v>521893</v>
      </c>
      <c r="S56" s="60">
        <v>167328</v>
      </c>
      <c r="T56" s="60">
        <v>167271</v>
      </c>
      <c r="U56" s="60">
        <v>172256</v>
      </c>
      <c r="V56" s="60">
        <v>506855</v>
      </c>
      <c r="W56" s="60">
        <v>2286543</v>
      </c>
      <c r="X56" s="60">
        <v>3342375</v>
      </c>
      <c r="Y56" s="60">
        <v>-1055832</v>
      </c>
      <c r="Z56" s="140">
        <v>-31.59</v>
      </c>
      <c r="AA56" s="155">
        <v>3342375</v>
      </c>
    </row>
    <row r="57" spans="1:27" ht="12.75">
      <c r="A57" s="138" t="s">
        <v>211</v>
      </c>
      <c r="B57" s="142"/>
      <c r="C57" s="293">
        <f aca="true" t="shared" si="11" ref="C57:Y57">SUM(C52:C56)</f>
        <v>6550690</v>
      </c>
      <c r="D57" s="294">
        <f t="shared" si="11"/>
        <v>0</v>
      </c>
      <c r="E57" s="295">
        <f t="shared" si="11"/>
        <v>14314012</v>
      </c>
      <c r="F57" s="295">
        <f t="shared" si="11"/>
        <v>15018179</v>
      </c>
      <c r="G57" s="295">
        <f t="shared" si="11"/>
        <v>250184</v>
      </c>
      <c r="H57" s="295">
        <f t="shared" si="11"/>
        <v>814487</v>
      </c>
      <c r="I57" s="295">
        <f t="shared" si="11"/>
        <v>1849259</v>
      </c>
      <c r="J57" s="295">
        <f t="shared" si="11"/>
        <v>2913930</v>
      </c>
      <c r="K57" s="295">
        <f t="shared" si="11"/>
        <v>764702</v>
      </c>
      <c r="L57" s="295">
        <f t="shared" si="11"/>
        <v>230689</v>
      </c>
      <c r="M57" s="295">
        <f t="shared" si="11"/>
        <v>525013</v>
      </c>
      <c r="N57" s="295">
        <f t="shared" si="11"/>
        <v>1520404</v>
      </c>
      <c r="O57" s="295">
        <f t="shared" si="11"/>
        <v>181196</v>
      </c>
      <c r="P57" s="295">
        <f t="shared" si="11"/>
        <v>1058622</v>
      </c>
      <c r="Q57" s="295">
        <f t="shared" si="11"/>
        <v>174992</v>
      </c>
      <c r="R57" s="295">
        <f t="shared" si="11"/>
        <v>1414810</v>
      </c>
      <c r="S57" s="295">
        <f t="shared" si="11"/>
        <v>267012</v>
      </c>
      <c r="T57" s="295">
        <f t="shared" si="11"/>
        <v>1167223</v>
      </c>
      <c r="U57" s="295">
        <f t="shared" si="11"/>
        <v>4910548</v>
      </c>
      <c r="V57" s="295">
        <f t="shared" si="11"/>
        <v>6344783</v>
      </c>
      <c r="W57" s="295">
        <f t="shared" si="11"/>
        <v>12193927</v>
      </c>
      <c r="X57" s="295">
        <f t="shared" si="11"/>
        <v>15018179</v>
      </c>
      <c r="Y57" s="295">
        <f t="shared" si="11"/>
        <v>-2824252</v>
      </c>
      <c r="Z57" s="296">
        <f>+IF(X57&lt;&gt;0,+(Y57/X57)*100,0)</f>
        <v>-18.805555586998928</v>
      </c>
      <c r="AA57" s="297">
        <f>SUM(AA52:AA56)</f>
        <v>15018179</v>
      </c>
    </row>
    <row r="58" spans="1:27" ht="12.75">
      <c r="A58" s="311" t="s">
        <v>212</v>
      </c>
      <c r="B58" s="136"/>
      <c r="C58" s="62">
        <v>360412</v>
      </c>
      <c r="D58" s="156"/>
      <c r="E58" s="60">
        <v>3669988</v>
      </c>
      <c r="F58" s="60">
        <v>4324072</v>
      </c>
      <c r="G58" s="60"/>
      <c r="H58" s="60"/>
      <c r="I58" s="60">
        <v>99949</v>
      </c>
      <c r="J58" s="60">
        <v>99949</v>
      </c>
      <c r="K58" s="60">
        <v>21000</v>
      </c>
      <c r="L58" s="60">
        <v>91533</v>
      </c>
      <c r="M58" s="60">
        <v>263097</v>
      </c>
      <c r="N58" s="60">
        <v>375630</v>
      </c>
      <c r="O58" s="60">
        <v>149770</v>
      </c>
      <c r="P58" s="60">
        <v>191904</v>
      </c>
      <c r="Q58" s="60">
        <v>32150</v>
      </c>
      <c r="R58" s="60">
        <v>373824</v>
      </c>
      <c r="S58" s="60">
        <v>269615</v>
      </c>
      <c r="T58" s="60">
        <v>215342</v>
      </c>
      <c r="U58" s="60">
        <v>43682</v>
      </c>
      <c r="V58" s="60">
        <v>528639</v>
      </c>
      <c r="W58" s="60">
        <v>1378042</v>
      </c>
      <c r="X58" s="60">
        <v>4324072</v>
      </c>
      <c r="Y58" s="60">
        <v>-2946030</v>
      </c>
      <c r="Z58" s="140">
        <v>-68.13</v>
      </c>
      <c r="AA58" s="155">
        <v>4324072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>
        <v>6557776</v>
      </c>
      <c r="D61" s="156"/>
      <c r="E61" s="60">
        <v>2144000</v>
      </c>
      <c r="F61" s="60">
        <v>2535492</v>
      </c>
      <c r="G61" s="60">
        <v>139414</v>
      </c>
      <c r="H61" s="60">
        <v>343782</v>
      </c>
      <c r="I61" s="60">
        <v>523341</v>
      </c>
      <c r="J61" s="60">
        <v>1006537</v>
      </c>
      <c r="K61" s="60">
        <v>564937</v>
      </c>
      <c r="L61" s="60">
        <v>505717</v>
      </c>
      <c r="M61" s="60">
        <v>293279</v>
      </c>
      <c r="N61" s="60">
        <v>1363933</v>
      </c>
      <c r="O61" s="60">
        <v>215713</v>
      </c>
      <c r="P61" s="60">
        <v>424543</v>
      </c>
      <c r="Q61" s="60">
        <v>255315</v>
      </c>
      <c r="R61" s="60">
        <v>895571</v>
      </c>
      <c r="S61" s="60">
        <v>338358</v>
      </c>
      <c r="T61" s="60">
        <v>618679</v>
      </c>
      <c r="U61" s="60">
        <v>436700</v>
      </c>
      <c r="V61" s="60">
        <v>1393737</v>
      </c>
      <c r="W61" s="60">
        <v>4659778</v>
      </c>
      <c r="X61" s="60">
        <v>2535492</v>
      </c>
      <c r="Y61" s="60">
        <v>2124286</v>
      </c>
      <c r="Z61" s="140">
        <v>83.78</v>
      </c>
      <c r="AA61" s="155">
        <v>2535492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3450000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>
        <v>1700000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>
        <v>1000000</v>
      </c>
      <c r="F67" s="60"/>
      <c r="G67" s="60">
        <v>389599</v>
      </c>
      <c r="H67" s="60">
        <v>1158268</v>
      </c>
      <c r="I67" s="60">
        <v>2472549</v>
      </c>
      <c r="J67" s="60">
        <v>4020416</v>
      </c>
      <c r="K67" s="60">
        <v>1267922</v>
      </c>
      <c r="L67" s="60">
        <v>762904</v>
      </c>
      <c r="M67" s="60">
        <v>868792</v>
      </c>
      <c r="N67" s="60">
        <v>2899618</v>
      </c>
      <c r="O67" s="60">
        <v>545720</v>
      </c>
      <c r="P67" s="60">
        <v>1513695</v>
      </c>
      <c r="Q67" s="60">
        <v>459306</v>
      </c>
      <c r="R67" s="60">
        <v>2518721</v>
      </c>
      <c r="S67" s="60">
        <v>874381</v>
      </c>
      <c r="T67" s="60">
        <v>1999016</v>
      </c>
      <c r="U67" s="60">
        <v>5254054</v>
      </c>
      <c r="V67" s="60">
        <v>8127451</v>
      </c>
      <c r="W67" s="60">
        <v>17566206</v>
      </c>
      <c r="X67" s="60"/>
      <c r="Y67" s="60">
        <v>17566206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950000</v>
      </c>
      <c r="F68" s="60"/>
      <c r="G68" s="60"/>
      <c r="H68" s="60"/>
      <c r="I68" s="60"/>
      <c r="J68" s="60"/>
      <c r="K68" s="60">
        <v>82717</v>
      </c>
      <c r="L68" s="60">
        <v>65035</v>
      </c>
      <c r="M68" s="60">
        <v>212597</v>
      </c>
      <c r="N68" s="60">
        <v>360349</v>
      </c>
      <c r="O68" s="60">
        <v>958</v>
      </c>
      <c r="P68" s="60">
        <v>161374</v>
      </c>
      <c r="Q68" s="60">
        <v>3150</v>
      </c>
      <c r="R68" s="60">
        <v>165482</v>
      </c>
      <c r="S68" s="60">
        <v>604</v>
      </c>
      <c r="T68" s="60">
        <v>2228</v>
      </c>
      <c r="U68" s="60">
        <v>136876</v>
      </c>
      <c r="V68" s="60">
        <v>139708</v>
      </c>
      <c r="W68" s="60">
        <v>665539</v>
      </c>
      <c r="X68" s="60"/>
      <c r="Y68" s="60">
        <v>665539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7100000</v>
      </c>
      <c r="F69" s="220">
        <f t="shared" si="12"/>
        <v>0</v>
      </c>
      <c r="G69" s="220">
        <f t="shared" si="12"/>
        <v>389599</v>
      </c>
      <c r="H69" s="220">
        <f t="shared" si="12"/>
        <v>1158268</v>
      </c>
      <c r="I69" s="220">
        <f t="shared" si="12"/>
        <v>2472549</v>
      </c>
      <c r="J69" s="220">
        <f t="shared" si="12"/>
        <v>4020416</v>
      </c>
      <c r="K69" s="220">
        <f t="shared" si="12"/>
        <v>1350639</v>
      </c>
      <c r="L69" s="220">
        <f t="shared" si="12"/>
        <v>827939</v>
      </c>
      <c r="M69" s="220">
        <f t="shared" si="12"/>
        <v>1081389</v>
      </c>
      <c r="N69" s="220">
        <f t="shared" si="12"/>
        <v>3259967</v>
      </c>
      <c r="O69" s="220">
        <f t="shared" si="12"/>
        <v>546678</v>
      </c>
      <c r="P69" s="220">
        <f t="shared" si="12"/>
        <v>1675069</v>
      </c>
      <c r="Q69" s="220">
        <f t="shared" si="12"/>
        <v>462456</v>
      </c>
      <c r="R69" s="220">
        <f t="shared" si="12"/>
        <v>2684203</v>
      </c>
      <c r="S69" s="220">
        <f t="shared" si="12"/>
        <v>874985</v>
      </c>
      <c r="T69" s="220">
        <f t="shared" si="12"/>
        <v>2001244</v>
      </c>
      <c r="U69" s="220">
        <f t="shared" si="12"/>
        <v>5390930</v>
      </c>
      <c r="V69" s="220">
        <f t="shared" si="12"/>
        <v>8267159</v>
      </c>
      <c r="W69" s="220">
        <f t="shared" si="12"/>
        <v>18231745</v>
      </c>
      <c r="X69" s="220">
        <f t="shared" si="12"/>
        <v>0</v>
      </c>
      <c r="Y69" s="220">
        <f t="shared" si="12"/>
        <v>18231745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47537235</v>
      </c>
      <c r="D5" s="357">
        <f t="shared" si="0"/>
        <v>0</v>
      </c>
      <c r="E5" s="356">
        <f t="shared" si="0"/>
        <v>8700000</v>
      </c>
      <c r="F5" s="358">
        <f t="shared" si="0"/>
        <v>91137384</v>
      </c>
      <c r="G5" s="358">
        <f t="shared" si="0"/>
        <v>3079327</v>
      </c>
      <c r="H5" s="356">
        <f t="shared" si="0"/>
        <v>3757382</v>
      </c>
      <c r="I5" s="356">
        <f t="shared" si="0"/>
        <v>790291</v>
      </c>
      <c r="J5" s="358">
        <f t="shared" si="0"/>
        <v>7627000</v>
      </c>
      <c r="K5" s="358">
        <f t="shared" si="0"/>
        <v>3546809</v>
      </c>
      <c r="L5" s="356">
        <f t="shared" si="0"/>
        <v>2523632</v>
      </c>
      <c r="M5" s="356">
        <f t="shared" si="0"/>
        <v>4353667</v>
      </c>
      <c r="N5" s="358">
        <f t="shared" si="0"/>
        <v>10424108</v>
      </c>
      <c r="O5" s="358">
        <f t="shared" si="0"/>
        <v>955206</v>
      </c>
      <c r="P5" s="356">
        <f t="shared" si="0"/>
        <v>9070090</v>
      </c>
      <c r="Q5" s="356">
        <f t="shared" si="0"/>
        <v>12562161</v>
      </c>
      <c r="R5" s="358">
        <f t="shared" si="0"/>
        <v>22587457</v>
      </c>
      <c r="S5" s="358">
        <f t="shared" si="0"/>
        <v>1658646</v>
      </c>
      <c r="T5" s="356">
        <f t="shared" si="0"/>
        <v>2402747</v>
      </c>
      <c r="U5" s="356">
        <f t="shared" si="0"/>
        <v>15217833</v>
      </c>
      <c r="V5" s="358">
        <f t="shared" si="0"/>
        <v>19279226</v>
      </c>
      <c r="W5" s="358">
        <f t="shared" si="0"/>
        <v>59917791</v>
      </c>
      <c r="X5" s="356">
        <f t="shared" si="0"/>
        <v>91137384</v>
      </c>
      <c r="Y5" s="358">
        <f t="shared" si="0"/>
        <v>-31219593</v>
      </c>
      <c r="Z5" s="359">
        <f>+IF(X5&lt;&gt;0,+(Y5/X5)*100,0)</f>
        <v>-34.25552899345893</v>
      </c>
      <c r="AA5" s="360">
        <f>+AA6+AA8+AA11+AA13+AA15</f>
        <v>91137384</v>
      </c>
    </row>
    <row r="6" spans="1:27" ht="12.75">
      <c r="A6" s="361" t="s">
        <v>206</v>
      </c>
      <c r="B6" s="142"/>
      <c r="C6" s="60">
        <f>+C7</f>
        <v>46677472</v>
      </c>
      <c r="D6" s="340">
        <f aca="true" t="shared" si="1" ref="D6:AA6">+D7</f>
        <v>0</v>
      </c>
      <c r="E6" s="60">
        <f t="shared" si="1"/>
        <v>0</v>
      </c>
      <c r="F6" s="59">
        <f t="shared" si="1"/>
        <v>37029000</v>
      </c>
      <c r="G6" s="59">
        <f t="shared" si="1"/>
        <v>2889505</v>
      </c>
      <c r="H6" s="60">
        <f t="shared" si="1"/>
        <v>3757382</v>
      </c>
      <c r="I6" s="60">
        <f t="shared" si="1"/>
        <v>649291</v>
      </c>
      <c r="J6" s="59">
        <f t="shared" si="1"/>
        <v>7296178</v>
      </c>
      <c r="K6" s="59">
        <f t="shared" si="1"/>
        <v>3546809</v>
      </c>
      <c r="L6" s="60">
        <f t="shared" si="1"/>
        <v>1811414</v>
      </c>
      <c r="M6" s="60">
        <f t="shared" si="1"/>
        <v>3459749</v>
      </c>
      <c r="N6" s="59">
        <f t="shared" si="1"/>
        <v>8817972</v>
      </c>
      <c r="O6" s="59">
        <f t="shared" si="1"/>
        <v>237852</v>
      </c>
      <c r="P6" s="60">
        <f t="shared" si="1"/>
        <v>842814</v>
      </c>
      <c r="Q6" s="60">
        <f t="shared" si="1"/>
        <v>1583602</v>
      </c>
      <c r="R6" s="59">
        <f t="shared" si="1"/>
        <v>2664268</v>
      </c>
      <c r="S6" s="59">
        <f t="shared" si="1"/>
        <v>45734</v>
      </c>
      <c r="T6" s="60">
        <f t="shared" si="1"/>
        <v>531483</v>
      </c>
      <c r="U6" s="60">
        <f t="shared" si="1"/>
        <v>10254885</v>
      </c>
      <c r="V6" s="59">
        <f t="shared" si="1"/>
        <v>10832102</v>
      </c>
      <c r="W6" s="59">
        <f t="shared" si="1"/>
        <v>29610520</v>
      </c>
      <c r="X6" s="60">
        <f t="shared" si="1"/>
        <v>37029000</v>
      </c>
      <c r="Y6" s="59">
        <f t="shared" si="1"/>
        <v>-7418480</v>
      </c>
      <c r="Z6" s="61">
        <f>+IF(X6&lt;&gt;0,+(Y6/X6)*100,0)</f>
        <v>-20.03424343082449</v>
      </c>
      <c r="AA6" s="62">
        <f t="shared" si="1"/>
        <v>37029000</v>
      </c>
    </row>
    <row r="7" spans="1:27" ht="12.75">
      <c r="A7" s="291" t="s">
        <v>230</v>
      </c>
      <c r="B7" s="142"/>
      <c r="C7" s="60">
        <v>46677472</v>
      </c>
      <c r="D7" s="340"/>
      <c r="E7" s="60"/>
      <c r="F7" s="59">
        <v>37029000</v>
      </c>
      <c r="G7" s="59">
        <v>2889505</v>
      </c>
      <c r="H7" s="60">
        <v>3757382</v>
      </c>
      <c r="I7" s="60">
        <v>649291</v>
      </c>
      <c r="J7" s="59">
        <v>7296178</v>
      </c>
      <c r="K7" s="59">
        <v>3546809</v>
      </c>
      <c r="L7" s="60">
        <v>1811414</v>
      </c>
      <c r="M7" s="60">
        <v>3459749</v>
      </c>
      <c r="N7" s="59">
        <v>8817972</v>
      </c>
      <c r="O7" s="59">
        <v>237852</v>
      </c>
      <c r="P7" s="60">
        <v>842814</v>
      </c>
      <c r="Q7" s="60">
        <v>1583602</v>
      </c>
      <c r="R7" s="59">
        <v>2664268</v>
      </c>
      <c r="S7" s="59">
        <v>45734</v>
      </c>
      <c r="T7" s="60">
        <v>531483</v>
      </c>
      <c r="U7" s="60">
        <v>10254885</v>
      </c>
      <c r="V7" s="59">
        <v>10832102</v>
      </c>
      <c r="W7" s="59">
        <v>29610520</v>
      </c>
      <c r="X7" s="60">
        <v>37029000</v>
      </c>
      <c r="Y7" s="59">
        <v>-7418480</v>
      </c>
      <c r="Z7" s="61">
        <v>-20.03</v>
      </c>
      <c r="AA7" s="62">
        <v>37029000</v>
      </c>
    </row>
    <row r="8" spans="1:27" ht="12.75">
      <c r="A8" s="361" t="s">
        <v>207</v>
      </c>
      <c r="B8" s="142"/>
      <c r="C8" s="60">
        <f aca="true" t="shared" si="2" ref="C8:Y8">SUM(C9:C10)</f>
        <v>859763</v>
      </c>
      <c r="D8" s="340">
        <f t="shared" si="2"/>
        <v>0</v>
      </c>
      <c r="E8" s="60">
        <f t="shared" si="2"/>
        <v>7000000</v>
      </c>
      <c r="F8" s="59">
        <f t="shared" si="2"/>
        <v>39574000</v>
      </c>
      <c r="G8" s="59">
        <f t="shared" si="2"/>
        <v>189822</v>
      </c>
      <c r="H8" s="60">
        <f t="shared" si="2"/>
        <v>0</v>
      </c>
      <c r="I8" s="60">
        <f t="shared" si="2"/>
        <v>0</v>
      </c>
      <c r="J8" s="59">
        <f t="shared" si="2"/>
        <v>189822</v>
      </c>
      <c r="K8" s="59">
        <f t="shared" si="2"/>
        <v>0</v>
      </c>
      <c r="L8" s="60">
        <f t="shared" si="2"/>
        <v>0</v>
      </c>
      <c r="M8" s="60">
        <f t="shared" si="2"/>
        <v>460472</v>
      </c>
      <c r="N8" s="59">
        <f t="shared" si="2"/>
        <v>460472</v>
      </c>
      <c r="O8" s="59">
        <f t="shared" si="2"/>
        <v>0</v>
      </c>
      <c r="P8" s="60">
        <f t="shared" si="2"/>
        <v>7610942</v>
      </c>
      <c r="Q8" s="60">
        <f t="shared" si="2"/>
        <v>10529418</v>
      </c>
      <c r="R8" s="59">
        <f t="shared" si="2"/>
        <v>18140360</v>
      </c>
      <c r="S8" s="59">
        <f t="shared" si="2"/>
        <v>0</v>
      </c>
      <c r="T8" s="60">
        <f t="shared" si="2"/>
        <v>0</v>
      </c>
      <c r="U8" s="60">
        <f t="shared" si="2"/>
        <v>4176069</v>
      </c>
      <c r="V8" s="59">
        <f t="shared" si="2"/>
        <v>4176069</v>
      </c>
      <c r="W8" s="59">
        <f t="shared" si="2"/>
        <v>22966723</v>
      </c>
      <c r="X8" s="60">
        <f t="shared" si="2"/>
        <v>39574000</v>
      </c>
      <c r="Y8" s="59">
        <f t="shared" si="2"/>
        <v>-16607277</v>
      </c>
      <c r="Z8" s="61">
        <f>+IF(X8&lt;&gt;0,+(Y8/X8)*100,0)</f>
        <v>-41.965121039066055</v>
      </c>
      <c r="AA8" s="62">
        <f>SUM(AA9:AA10)</f>
        <v>39574000</v>
      </c>
    </row>
    <row r="9" spans="1:27" ht="12.75">
      <c r="A9" s="291" t="s">
        <v>231</v>
      </c>
      <c r="B9" s="142"/>
      <c r="C9" s="60"/>
      <c r="D9" s="340"/>
      <c r="E9" s="60">
        <v>7000000</v>
      </c>
      <c r="F9" s="59"/>
      <c r="G9" s="59">
        <v>189822</v>
      </c>
      <c r="H9" s="60"/>
      <c r="I9" s="60"/>
      <c r="J9" s="59">
        <v>189822</v>
      </c>
      <c r="K9" s="59"/>
      <c r="L9" s="60"/>
      <c r="M9" s="60">
        <v>460472</v>
      </c>
      <c r="N9" s="59">
        <v>460472</v>
      </c>
      <c r="O9" s="59"/>
      <c r="P9" s="60">
        <v>6632057</v>
      </c>
      <c r="Q9" s="60">
        <v>10472318</v>
      </c>
      <c r="R9" s="59">
        <v>17104375</v>
      </c>
      <c r="S9" s="59"/>
      <c r="T9" s="60"/>
      <c r="U9" s="60">
        <v>3822008</v>
      </c>
      <c r="V9" s="59">
        <v>3822008</v>
      </c>
      <c r="W9" s="59">
        <v>21576677</v>
      </c>
      <c r="X9" s="60"/>
      <c r="Y9" s="59">
        <v>21576677</v>
      </c>
      <c r="Z9" s="61"/>
      <c r="AA9" s="62"/>
    </row>
    <row r="10" spans="1:27" ht="12.75">
      <c r="A10" s="291" t="s">
        <v>232</v>
      </c>
      <c r="B10" s="142"/>
      <c r="C10" s="60">
        <v>859763</v>
      </c>
      <c r="D10" s="340"/>
      <c r="E10" s="60"/>
      <c r="F10" s="59">
        <v>39574000</v>
      </c>
      <c r="G10" s="59"/>
      <c r="H10" s="60"/>
      <c r="I10" s="60"/>
      <c r="J10" s="59"/>
      <c r="K10" s="59"/>
      <c r="L10" s="60"/>
      <c r="M10" s="60"/>
      <c r="N10" s="59"/>
      <c r="O10" s="59"/>
      <c r="P10" s="60">
        <v>978885</v>
      </c>
      <c r="Q10" s="60">
        <v>57100</v>
      </c>
      <c r="R10" s="59">
        <v>1035985</v>
      </c>
      <c r="S10" s="59"/>
      <c r="T10" s="60"/>
      <c r="U10" s="60">
        <v>354061</v>
      </c>
      <c r="V10" s="59">
        <v>354061</v>
      </c>
      <c r="W10" s="59">
        <v>1390046</v>
      </c>
      <c r="X10" s="60">
        <v>39574000</v>
      </c>
      <c r="Y10" s="59">
        <v>-38183954</v>
      </c>
      <c r="Z10" s="61">
        <v>-96.49</v>
      </c>
      <c r="AA10" s="62">
        <v>39574000</v>
      </c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1700000</v>
      </c>
      <c r="F15" s="59">
        <f t="shared" si="5"/>
        <v>14534384</v>
      </c>
      <c r="G15" s="59">
        <f t="shared" si="5"/>
        <v>0</v>
      </c>
      <c r="H15" s="60">
        <f t="shared" si="5"/>
        <v>0</v>
      </c>
      <c r="I15" s="60">
        <f t="shared" si="5"/>
        <v>141000</v>
      </c>
      <c r="J15" s="59">
        <f t="shared" si="5"/>
        <v>141000</v>
      </c>
      <c r="K15" s="59">
        <f t="shared" si="5"/>
        <v>0</v>
      </c>
      <c r="L15" s="60">
        <f t="shared" si="5"/>
        <v>712218</v>
      </c>
      <c r="M15" s="60">
        <f t="shared" si="5"/>
        <v>433446</v>
      </c>
      <c r="N15" s="59">
        <f t="shared" si="5"/>
        <v>1145664</v>
      </c>
      <c r="O15" s="59">
        <f t="shared" si="5"/>
        <v>717354</v>
      </c>
      <c r="P15" s="60">
        <f t="shared" si="5"/>
        <v>616334</v>
      </c>
      <c r="Q15" s="60">
        <f t="shared" si="5"/>
        <v>449141</v>
      </c>
      <c r="R15" s="59">
        <f t="shared" si="5"/>
        <v>1782829</v>
      </c>
      <c r="S15" s="59">
        <f t="shared" si="5"/>
        <v>1612912</v>
      </c>
      <c r="T15" s="60">
        <f t="shared" si="5"/>
        <v>1871264</v>
      </c>
      <c r="U15" s="60">
        <f t="shared" si="5"/>
        <v>786879</v>
      </c>
      <c r="V15" s="59">
        <f t="shared" si="5"/>
        <v>4271055</v>
      </c>
      <c r="W15" s="59">
        <f t="shared" si="5"/>
        <v>7340548</v>
      </c>
      <c r="X15" s="60">
        <f t="shared" si="5"/>
        <v>14534384</v>
      </c>
      <c r="Y15" s="59">
        <f t="shared" si="5"/>
        <v>-7193836</v>
      </c>
      <c r="Z15" s="61">
        <f>+IF(X15&lt;&gt;0,+(Y15/X15)*100,0)</f>
        <v>-49.49529336778222</v>
      </c>
      <c r="AA15" s="62">
        <f>SUM(AA16:AA20)</f>
        <v>14534384</v>
      </c>
    </row>
    <row r="16" spans="1:27" ht="12.75">
      <c r="A16" s="291" t="s">
        <v>235</v>
      </c>
      <c r="B16" s="300"/>
      <c r="C16" s="60"/>
      <c r="D16" s="340"/>
      <c r="E16" s="60">
        <v>1700000</v>
      </c>
      <c r="F16" s="59"/>
      <c r="G16" s="59"/>
      <c r="H16" s="60"/>
      <c r="I16" s="60"/>
      <c r="J16" s="59"/>
      <c r="K16" s="59"/>
      <c r="L16" s="60">
        <v>712218</v>
      </c>
      <c r="M16" s="60">
        <v>433446</v>
      </c>
      <c r="N16" s="59">
        <v>1145664</v>
      </c>
      <c r="O16" s="59">
        <v>95733</v>
      </c>
      <c r="P16" s="60"/>
      <c r="Q16" s="60"/>
      <c r="R16" s="59">
        <v>95733</v>
      </c>
      <c r="S16" s="59">
        <v>344317</v>
      </c>
      <c r="T16" s="60">
        <v>452275</v>
      </c>
      <c r="U16" s="60">
        <v>786879</v>
      </c>
      <c r="V16" s="59">
        <v>1583471</v>
      </c>
      <c r="W16" s="59">
        <v>2824868</v>
      </c>
      <c r="X16" s="60"/>
      <c r="Y16" s="59">
        <v>2824868</v>
      </c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>
        <v>14534384</v>
      </c>
      <c r="G18" s="59"/>
      <c r="H18" s="60"/>
      <c r="I18" s="60"/>
      <c r="J18" s="59"/>
      <c r="K18" s="59"/>
      <c r="L18" s="60"/>
      <c r="M18" s="60"/>
      <c r="N18" s="59"/>
      <c r="O18" s="59">
        <v>621621</v>
      </c>
      <c r="P18" s="60">
        <v>616334</v>
      </c>
      <c r="Q18" s="60">
        <v>445198</v>
      </c>
      <c r="R18" s="59">
        <v>1683153</v>
      </c>
      <c r="S18" s="59">
        <v>537570</v>
      </c>
      <c r="T18" s="60"/>
      <c r="U18" s="60"/>
      <c r="V18" s="59">
        <v>537570</v>
      </c>
      <c r="W18" s="59">
        <v>2220723</v>
      </c>
      <c r="X18" s="60">
        <v>14534384</v>
      </c>
      <c r="Y18" s="59">
        <v>-12313661</v>
      </c>
      <c r="Z18" s="61">
        <v>-84.72</v>
      </c>
      <c r="AA18" s="62">
        <v>14534384</v>
      </c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>
        <v>3943</v>
      </c>
      <c r="R19" s="59">
        <v>3943</v>
      </c>
      <c r="S19" s="59"/>
      <c r="T19" s="60"/>
      <c r="U19" s="60"/>
      <c r="V19" s="59"/>
      <c r="W19" s="59">
        <v>3943</v>
      </c>
      <c r="X19" s="60"/>
      <c r="Y19" s="59">
        <v>3943</v>
      </c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>
        <v>141000</v>
      </c>
      <c r="J20" s="59">
        <v>141000</v>
      </c>
      <c r="K20" s="59"/>
      <c r="L20" s="60"/>
      <c r="M20" s="60"/>
      <c r="N20" s="59"/>
      <c r="O20" s="59"/>
      <c r="P20" s="60"/>
      <c r="Q20" s="60"/>
      <c r="R20" s="59"/>
      <c r="S20" s="59">
        <v>731025</v>
      </c>
      <c r="T20" s="60">
        <v>1418989</v>
      </c>
      <c r="U20" s="60"/>
      <c r="V20" s="59">
        <v>2150014</v>
      </c>
      <c r="W20" s="59">
        <v>2291014</v>
      </c>
      <c r="X20" s="60"/>
      <c r="Y20" s="59">
        <v>2291014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7023458</v>
      </c>
      <c r="D22" s="344">
        <f t="shared" si="6"/>
        <v>0</v>
      </c>
      <c r="E22" s="343">
        <f t="shared" si="6"/>
        <v>18085000</v>
      </c>
      <c r="F22" s="345">
        <f t="shared" si="6"/>
        <v>24952665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581653</v>
      </c>
      <c r="M22" s="343">
        <f t="shared" si="6"/>
        <v>448208</v>
      </c>
      <c r="N22" s="345">
        <f t="shared" si="6"/>
        <v>1029861</v>
      </c>
      <c r="O22" s="345">
        <f t="shared" si="6"/>
        <v>643729</v>
      </c>
      <c r="P22" s="343">
        <f t="shared" si="6"/>
        <v>1738691</v>
      </c>
      <c r="Q22" s="343">
        <f t="shared" si="6"/>
        <v>759407</v>
      </c>
      <c r="R22" s="345">
        <f t="shared" si="6"/>
        <v>3141827</v>
      </c>
      <c r="S22" s="345">
        <f t="shared" si="6"/>
        <v>1330738</v>
      </c>
      <c r="T22" s="343">
        <f t="shared" si="6"/>
        <v>1360373</v>
      </c>
      <c r="U22" s="343">
        <f t="shared" si="6"/>
        <v>7370300</v>
      </c>
      <c r="V22" s="345">
        <f t="shared" si="6"/>
        <v>10061411</v>
      </c>
      <c r="W22" s="345">
        <f t="shared" si="6"/>
        <v>14233099</v>
      </c>
      <c r="X22" s="343">
        <f t="shared" si="6"/>
        <v>24952665</v>
      </c>
      <c r="Y22" s="345">
        <f t="shared" si="6"/>
        <v>-10719566</v>
      </c>
      <c r="Z22" s="336">
        <f>+IF(X22&lt;&gt;0,+(Y22/X22)*100,0)</f>
        <v>-42.95960371367147</v>
      </c>
      <c r="AA22" s="350">
        <f>SUM(AA23:AA32)</f>
        <v>24952665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>
        <v>559652</v>
      </c>
      <c r="M24" s="60">
        <v>263695</v>
      </c>
      <c r="N24" s="59">
        <v>823347</v>
      </c>
      <c r="O24" s="59"/>
      <c r="P24" s="60">
        <v>9535</v>
      </c>
      <c r="Q24" s="60">
        <v>301791</v>
      </c>
      <c r="R24" s="59">
        <v>311326</v>
      </c>
      <c r="S24" s="59"/>
      <c r="T24" s="60">
        <v>9535</v>
      </c>
      <c r="U24" s="60">
        <v>19070</v>
      </c>
      <c r="V24" s="59">
        <v>28605</v>
      </c>
      <c r="W24" s="59">
        <v>1163278</v>
      </c>
      <c r="X24" s="60"/>
      <c r="Y24" s="59">
        <v>1163278</v>
      </c>
      <c r="Z24" s="61"/>
      <c r="AA24" s="62"/>
    </row>
    <row r="25" spans="1:27" ht="12.75">
      <c r="A25" s="361" t="s">
        <v>240</v>
      </c>
      <c r="B25" s="142"/>
      <c r="C25" s="60">
        <v>7023458</v>
      </c>
      <c r="D25" s="340"/>
      <c r="E25" s="60">
        <v>6545000</v>
      </c>
      <c r="F25" s="59">
        <v>9508348</v>
      </c>
      <c r="G25" s="59"/>
      <c r="H25" s="60"/>
      <c r="I25" s="60"/>
      <c r="J25" s="59"/>
      <c r="K25" s="59"/>
      <c r="L25" s="60"/>
      <c r="M25" s="60">
        <v>184513</v>
      </c>
      <c r="N25" s="59">
        <v>184513</v>
      </c>
      <c r="O25" s="59">
        <v>643729</v>
      </c>
      <c r="P25" s="60">
        <v>646037</v>
      </c>
      <c r="Q25" s="60"/>
      <c r="R25" s="59">
        <v>1289766</v>
      </c>
      <c r="S25" s="59">
        <v>392316</v>
      </c>
      <c r="T25" s="60">
        <v>945307</v>
      </c>
      <c r="U25" s="60">
        <v>584189</v>
      </c>
      <c r="V25" s="59">
        <v>1921812</v>
      </c>
      <c r="W25" s="59">
        <v>3396091</v>
      </c>
      <c r="X25" s="60">
        <v>9508348</v>
      </c>
      <c r="Y25" s="59">
        <v>-6112257</v>
      </c>
      <c r="Z25" s="61">
        <v>-64.28</v>
      </c>
      <c r="AA25" s="62">
        <v>9508348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>
        <v>22001</v>
      </c>
      <c r="M26" s="362"/>
      <c r="N26" s="364">
        <v>22001</v>
      </c>
      <c r="O26" s="364"/>
      <c r="P26" s="362"/>
      <c r="Q26" s="362"/>
      <c r="R26" s="364"/>
      <c r="S26" s="364"/>
      <c r="T26" s="362"/>
      <c r="U26" s="362"/>
      <c r="V26" s="364"/>
      <c r="W26" s="364">
        <v>22001</v>
      </c>
      <c r="X26" s="362"/>
      <c r="Y26" s="364">
        <v>22001</v>
      </c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>
        <v>9303317</v>
      </c>
      <c r="G27" s="59"/>
      <c r="H27" s="60"/>
      <c r="I27" s="60"/>
      <c r="J27" s="59"/>
      <c r="K27" s="59"/>
      <c r="L27" s="60"/>
      <c r="M27" s="60"/>
      <c r="N27" s="59"/>
      <c r="O27" s="59"/>
      <c r="P27" s="60">
        <v>1083119</v>
      </c>
      <c r="Q27" s="60"/>
      <c r="R27" s="59">
        <v>1083119</v>
      </c>
      <c r="S27" s="59"/>
      <c r="T27" s="60"/>
      <c r="U27" s="60"/>
      <c r="V27" s="59"/>
      <c r="W27" s="59">
        <v>1083119</v>
      </c>
      <c r="X27" s="60">
        <v>9303317</v>
      </c>
      <c r="Y27" s="59">
        <v>-8220198</v>
      </c>
      <c r="Z27" s="61">
        <v>-88.36</v>
      </c>
      <c r="AA27" s="62">
        <v>9303317</v>
      </c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>
        <v>29967</v>
      </c>
      <c r="T28" s="275"/>
      <c r="U28" s="275">
        <v>3279701</v>
      </c>
      <c r="V28" s="342">
        <v>3309668</v>
      </c>
      <c r="W28" s="342">
        <v>3309668</v>
      </c>
      <c r="X28" s="275"/>
      <c r="Y28" s="342">
        <v>3309668</v>
      </c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11540000</v>
      </c>
      <c r="F32" s="59">
        <v>6141000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>
        <v>457616</v>
      </c>
      <c r="R32" s="59">
        <v>457616</v>
      </c>
      <c r="S32" s="59">
        <v>908455</v>
      </c>
      <c r="T32" s="60">
        <v>405531</v>
      </c>
      <c r="U32" s="60">
        <v>3487340</v>
      </c>
      <c r="V32" s="59">
        <v>4801326</v>
      </c>
      <c r="W32" s="59">
        <v>5258942</v>
      </c>
      <c r="X32" s="60">
        <v>6141000</v>
      </c>
      <c r="Y32" s="59">
        <v>-882058</v>
      </c>
      <c r="Z32" s="61">
        <v>-14.36</v>
      </c>
      <c r="AA32" s="62">
        <v>6141000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170000</v>
      </c>
      <c r="G34" s="345">
        <f t="shared" si="7"/>
        <v>0</v>
      </c>
      <c r="H34" s="343">
        <f t="shared" si="7"/>
        <v>0</v>
      </c>
      <c r="I34" s="343">
        <f t="shared" si="7"/>
        <v>170000</v>
      </c>
      <c r="J34" s="345">
        <f t="shared" si="7"/>
        <v>170000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170000</v>
      </c>
      <c r="X34" s="343">
        <f t="shared" si="7"/>
        <v>170000</v>
      </c>
      <c r="Y34" s="345">
        <f t="shared" si="7"/>
        <v>0</v>
      </c>
      <c r="Z34" s="336">
        <f>+IF(X34&lt;&gt;0,+(Y34/X34)*100,0)</f>
        <v>0</v>
      </c>
      <c r="AA34" s="350">
        <f t="shared" si="7"/>
        <v>170000</v>
      </c>
    </row>
    <row r="35" spans="1:27" ht="12.75">
      <c r="A35" s="361" t="s">
        <v>247</v>
      </c>
      <c r="B35" s="136"/>
      <c r="C35" s="54"/>
      <c r="D35" s="368"/>
      <c r="E35" s="54"/>
      <c r="F35" s="53">
        <v>170000</v>
      </c>
      <c r="G35" s="53"/>
      <c r="H35" s="54"/>
      <c r="I35" s="54">
        <v>170000</v>
      </c>
      <c r="J35" s="53">
        <v>170000</v>
      </c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>
        <v>170000</v>
      </c>
      <c r="X35" s="54">
        <v>170000</v>
      </c>
      <c r="Y35" s="53"/>
      <c r="Z35" s="94"/>
      <c r="AA35" s="95">
        <v>170000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20819462</v>
      </c>
      <c r="D40" s="344">
        <f t="shared" si="9"/>
        <v>0</v>
      </c>
      <c r="E40" s="343">
        <f t="shared" si="9"/>
        <v>14060000</v>
      </c>
      <c r="F40" s="345">
        <f t="shared" si="9"/>
        <v>18093700</v>
      </c>
      <c r="G40" s="345">
        <f t="shared" si="9"/>
        <v>90200</v>
      </c>
      <c r="H40" s="343">
        <f t="shared" si="9"/>
        <v>76934</v>
      </c>
      <c r="I40" s="343">
        <f t="shared" si="9"/>
        <v>1015350</v>
      </c>
      <c r="J40" s="345">
        <f t="shared" si="9"/>
        <v>1182484</v>
      </c>
      <c r="K40" s="345">
        <f t="shared" si="9"/>
        <v>1904044</v>
      </c>
      <c r="L40" s="343">
        <f t="shared" si="9"/>
        <v>217665</v>
      </c>
      <c r="M40" s="343">
        <f t="shared" si="9"/>
        <v>96187</v>
      </c>
      <c r="N40" s="345">
        <f t="shared" si="9"/>
        <v>2217896</v>
      </c>
      <c r="O40" s="345">
        <f t="shared" si="9"/>
        <v>203958</v>
      </c>
      <c r="P40" s="343">
        <f t="shared" si="9"/>
        <v>95007</v>
      </c>
      <c r="Q40" s="343">
        <f t="shared" si="9"/>
        <v>923901</v>
      </c>
      <c r="R40" s="345">
        <f t="shared" si="9"/>
        <v>1222866</v>
      </c>
      <c r="S40" s="345">
        <f t="shared" si="9"/>
        <v>602204</v>
      </c>
      <c r="T40" s="343">
        <f t="shared" si="9"/>
        <v>3661403</v>
      </c>
      <c r="U40" s="343">
        <f t="shared" si="9"/>
        <v>1787883</v>
      </c>
      <c r="V40" s="345">
        <f t="shared" si="9"/>
        <v>6051490</v>
      </c>
      <c r="W40" s="345">
        <f t="shared" si="9"/>
        <v>10674736</v>
      </c>
      <c r="X40" s="343">
        <f t="shared" si="9"/>
        <v>18093700</v>
      </c>
      <c r="Y40" s="345">
        <f t="shared" si="9"/>
        <v>-7418964</v>
      </c>
      <c r="Z40" s="336">
        <f>+IF(X40&lt;&gt;0,+(Y40/X40)*100,0)</f>
        <v>-41.00302315170474</v>
      </c>
      <c r="AA40" s="350">
        <f>SUM(AA41:AA49)</f>
        <v>18093700</v>
      </c>
    </row>
    <row r="41" spans="1:27" ht="12.75">
      <c r="A41" s="361" t="s">
        <v>249</v>
      </c>
      <c r="B41" s="142"/>
      <c r="C41" s="362">
        <v>1683077</v>
      </c>
      <c r="D41" s="363"/>
      <c r="E41" s="362">
        <v>5960000</v>
      </c>
      <c r="F41" s="364">
        <v>4600000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>
        <v>516946</v>
      </c>
      <c r="R41" s="364">
        <v>516946</v>
      </c>
      <c r="S41" s="364">
        <v>516946</v>
      </c>
      <c r="T41" s="362">
        <v>531698</v>
      </c>
      <c r="U41" s="362"/>
      <c r="V41" s="364">
        <v>1048644</v>
      </c>
      <c r="W41" s="364">
        <v>1565590</v>
      </c>
      <c r="X41" s="362">
        <v>4600000</v>
      </c>
      <c r="Y41" s="364">
        <v>-3034410</v>
      </c>
      <c r="Z41" s="365">
        <v>-65.97</v>
      </c>
      <c r="AA41" s="366">
        <v>4600000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6586500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1884391</v>
      </c>
      <c r="L42" s="54">
        <f t="shared" si="10"/>
        <v>0</v>
      </c>
      <c r="M42" s="54">
        <f t="shared" si="10"/>
        <v>0</v>
      </c>
      <c r="N42" s="53">
        <f t="shared" si="10"/>
        <v>1884391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1884391</v>
      </c>
      <c r="X42" s="54">
        <f t="shared" si="10"/>
        <v>6586500</v>
      </c>
      <c r="Y42" s="53">
        <f t="shared" si="10"/>
        <v>-4702109</v>
      </c>
      <c r="Z42" s="94">
        <f>+IF(X42&lt;&gt;0,+(Y42/X42)*100,0)</f>
        <v>-71.39010096409322</v>
      </c>
      <c r="AA42" s="95">
        <f>+AA62</f>
        <v>6586500</v>
      </c>
    </row>
    <row r="43" spans="1:27" ht="12.75">
      <c r="A43" s="361" t="s">
        <v>251</v>
      </c>
      <c r="B43" s="136"/>
      <c r="C43" s="275">
        <v>8664639</v>
      </c>
      <c r="D43" s="369"/>
      <c r="E43" s="305">
        <v>2450000</v>
      </c>
      <c r="F43" s="370">
        <v>5810000</v>
      </c>
      <c r="G43" s="370"/>
      <c r="H43" s="305"/>
      <c r="I43" s="305"/>
      <c r="J43" s="370"/>
      <c r="K43" s="370"/>
      <c r="L43" s="305">
        <v>195317</v>
      </c>
      <c r="M43" s="305">
        <v>93317</v>
      </c>
      <c r="N43" s="370">
        <v>288634</v>
      </c>
      <c r="O43" s="370"/>
      <c r="P43" s="305"/>
      <c r="Q43" s="305"/>
      <c r="R43" s="370"/>
      <c r="S43" s="370"/>
      <c r="T43" s="305"/>
      <c r="U43" s="305">
        <v>1178092</v>
      </c>
      <c r="V43" s="370">
        <v>1178092</v>
      </c>
      <c r="W43" s="370">
        <v>1466726</v>
      </c>
      <c r="X43" s="305">
        <v>5810000</v>
      </c>
      <c r="Y43" s="370">
        <v>-4343274</v>
      </c>
      <c r="Z43" s="371">
        <v>-74.76</v>
      </c>
      <c r="AA43" s="303">
        <v>5810000</v>
      </c>
    </row>
    <row r="44" spans="1:27" ht="12.75">
      <c r="A44" s="361" t="s">
        <v>252</v>
      </c>
      <c r="B44" s="136"/>
      <c r="C44" s="60">
        <v>4633204</v>
      </c>
      <c r="D44" s="368"/>
      <c r="E44" s="54">
        <v>5650000</v>
      </c>
      <c r="F44" s="53">
        <v>1097200</v>
      </c>
      <c r="G44" s="53">
        <v>90200</v>
      </c>
      <c r="H44" s="54">
        <v>76934</v>
      </c>
      <c r="I44" s="54"/>
      <c r="J44" s="53">
        <v>167134</v>
      </c>
      <c r="K44" s="53">
        <v>19653</v>
      </c>
      <c r="L44" s="54">
        <v>22348</v>
      </c>
      <c r="M44" s="54">
        <v>2870</v>
      </c>
      <c r="N44" s="53">
        <v>44871</v>
      </c>
      <c r="O44" s="53">
        <v>203958</v>
      </c>
      <c r="P44" s="54">
        <v>95007</v>
      </c>
      <c r="Q44" s="54">
        <v>366955</v>
      </c>
      <c r="R44" s="53">
        <v>665920</v>
      </c>
      <c r="S44" s="53">
        <v>30258</v>
      </c>
      <c r="T44" s="54"/>
      <c r="U44" s="54">
        <v>609791</v>
      </c>
      <c r="V44" s="53">
        <v>640049</v>
      </c>
      <c r="W44" s="53">
        <v>1517974</v>
      </c>
      <c r="X44" s="54">
        <v>1097200</v>
      </c>
      <c r="Y44" s="53">
        <v>420774</v>
      </c>
      <c r="Z44" s="94">
        <v>38.35</v>
      </c>
      <c r="AA44" s="95">
        <v>1097200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5838542</v>
      </c>
      <c r="D49" s="368"/>
      <c r="E49" s="54"/>
      <c r="F49" s="53"/>
      <c r="G49" s="53"/>
      <c r="H49" s="54"/>
      <c r="I49" s="54">
        <v>1015350</v>
      </c>
      <c r="J49" s="53">
        <v>1015350</v>
      </c>
      <c r="K49" s="53"/>
      <c r="L49" s="54"/>
      <c r="M49" s="54"/>
      <c r="N49" s="53"/>
      <c r="O49" s="53"/>
      <c r="P49" s="54"/>
      <c r="Q49" s="54">
        <v>40000</v>
      </c>
      <c r="R49" s="53">
        <v>40000</v>
      </c>
      <c r="S49" s="53">
        <v>55000</v>
      </c>
      <c r="T49" s="54">
        <v>3129705</v>
      </c>
      <c r="U49" s="54"/>
      <c r="V49" s="53">
        <v>3184705</v>
      </c>
      <c r="W49" s="53">
        <v>4240055</v>
      </c>
      <c r="X49" s="54"/>
      <c r="Y49" s="53">
        <v>4240055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75380155</v>
      </c>
      <c r="D60" s="346">
        <f t="shared" si="14"/>
        <v>0</v>
      </c>
      <c r="E60" s="219">
        <f t="shared" si="14"/>
        <v>40845000</v>
      </c>
      <c r="F60" s="264">
        <f t="shared" si="14"/>
        <v>134353749</v>
      </c>
      <c r="G60" s="264">
        <f t="shared" si="14"/>
        <v>3169527</v>
      </c>
      <c r="H60" s="219">
        <f t="shared" si="14"/>
        <v>3834316</v>
      </c>
      <c r="I60" s="219">
        <f t="shared" si="14"/>
        <v>1975641</v>
      </c>
      <c r="J60" s="264">
        <f t="shared" si="14"/>
        <v>8979484</v>
      </c>
      <c r="K60" s="264">
        <f t="shared" si="14"/>
        <v>5450853</v>
      </c>
      <c r="L60" s="219">
        <f t="shared" si="14"/>
        <v>3322950</v>
      </c>
      <c r="M60" s="219">
        <f t="shared" si="14"/>
        <v>4898062</v>
      </c>
      <c r="N60" s="264">
        <f t="shared" si="14"/>
        <v>13671865</v>
      </c>
      <c r="O60" s="264">
        <f t="shared" si="14"/>
        <v>1802893</v>
      </c>
      <c r="P60" s="219">
        <f t="shared" si="14"/>
        <v>10903788</v>
      </c>
      <c r="Q60" s="219">
        <f t="shared" si="14"/>
        <v>14245469</v>
      </c>
      <c r="R60" s="264">
        <f t="shared" si="14"/>
        <v>26952150</v>
      </c>
      <c r="S60" s="264">
        <f t="shared" si="14"/>
        <v>3591588</v>
      </c>
      <c r="T60" s="219">
        <f t="shared" si="14"/>
        <v>7424523</v>
      </c>
      <c r="U60" s="219">
        <f t="shared" si="14"/>
        <v>24376016</v>
      </c>
      <c r="V60" s="264">
        <f t="shared" si="14"/>
        <v>35392127</v>
      </c>
      <c r="W60" s="264">
        <f t="shared" si="14"/>
        <v>84995626</v>
      </c>
      <c r="X60" s="219">
        <f t="shared" si="14"/>
        <v>134353749</v>
      </c>
      <c r="Y60" s="264">
        <f t="shared" si="14"/>
        <v>-49358123</v>
      </c>
      <c r="Z60" s="337">
        <f>+IF(X60&lt;&gt;0,+(Y60/X60)*100,0)</f>
        <v>-36.73743633309407</v>
      </c>
      <c r="AA60" s="232">
        <f>+AA57+AA54+AA51+AA40+AA37+AA34+AA22+AA5</f>
        <v>134353749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6586500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1884391</v>
      </c>
      <c r="L62" s="347">
        <f t="shared" si="15"/>
        <v>0</v>
      </c>
      <c r="M62" s="347">
        <f t="shared" si="15"/>
        <v>0</v>
      </c>
      <c r="N62" s="349">
        <f t="shared" si="15"/>
        <v>1884391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1884391</v>
      </c>
      <c r="X62" s="347">
        <f t="shared" si="15"/>
        <v>6586500</v>
      </c>
      <c r="Y62" s="349">
        <f t="shared" si="15"/>
        <v>-4702109</v>
      </c>
      <c r="Z62" s="338">
        <f>+IF(X62&lt;&gt;0,+(Y62/X62)*100,0)</f>
        <v>-71.39010096409322</v>
      </c>
      <c r="AA62" s="351">
        <f>SUM(AA63:AA66)</f>
        <v>6586500</v>
      </c>
    </row>
    <row r="63" spans="1:27" ht="12.75">
      <c r="A63" s="361" t="s">
        <v>260</v>
      </c>
      <c r="B63" s="136"/>
      <c r="C63" s="60"/>
      <c r="D63" s="340"/>
      <c r="E63" s="60"/>
      <c r="F63" s="59">
        <v>900000</v>
      </c>
      <c r="G63" s="59"/>
      <c r="H63" s="60"/>
      <c r="I63" s="60"/>
      <c r="J63" s="59"/>
      <c r="K63" s="59">
        <v>1884391</v>
      </c>
      <c r="L63" s="60"/>
      <c r="M63" s="60"/>
      <c r="N63" s="59">
        <v>1884391</v>
      </c>
      <c r="O63" s="59"/>
      <c r="P63" s="60"/>
      <c r="Q63" s="60"/>
      <c r="R63" s="59"/>
      <c r="S63" s="59"/>
      <c r="T63" s="60"/>
      <c r="U63" s="60"/>
      <c r="V63" s="59"/>
      <c r="W63" s="59">
        <v>1884391</v>
      </c>
      <c r="X63" s="60">
        <v>900000</v>
      </c>
      <c r="Y63" s="59">
        <v>984391</v>
      </c>
      <c r="Z63" s="61">
        <v>109.38</v>
      </c>
      <c r="AA63" s="62">
        <v>900000</v>
      </c>
    </row>
    <row r="64" spans="1:27" ht="12.75">
      <c r="A64" s="361" t="s">
        <v>261</v>
      </c>
      <c r="B64" s="136"/>
      <c r="C64" s="60"/>
      <c r="D64" s="340"/>
      <c r="E64" s="60"/>
      <c r="F64" s="59">
        <v>5686500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5686500</v>
      </c>
      <c r="Y64" s="59">
        <v>-5686500</v>
      </c>
      <c r="Z64" s="61">
        <v>-100</v>
      </c>
      <c r="AA64" s="62">
        <v>5686500</v>
      </c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57953000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31089000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>
        <v>31089000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21864000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>
        <v>21864000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5000000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5000000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3559500</v>
      </c>
      <c r="I40" s="343">
        <f t="shared" si="9"/>
        <v>0</v>
      </c>
      <c r="J40" s="345">
        <f t="shared" si="9"/>
        <v>3559500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3559500</v>
      </c>
      <c r="X40" s="343">
        <f t="shared" si="9"/>
        <v>0</v>
      </c>
      <c r="Y40" s="345">
        <f t="shared" si="9"/>
        <v>3559500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3559500</v>
      </c>
      <c r="I42" s="54">
        <f t="shared" si="10"/>
        <v>0</v>
      </c>
      <c r="J42" s="53">
        <f t="shared" si="10"/>
        <v>3559500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3559500</v>
      </c>
      <c r="X42" s="54">
        <f t="shared" si="10"/>
        <v>0</v>
      </c>
      <c r="Y42" s="53">
        <f t="shared" si="10"/>
        <v>3559500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57953000</v>
      </c>
      <c r="F60" s="264">
        <f t="shared" si="14"/>
        <v>0</v>
      </c>
      <c r="G60" s="264">
        <f t="shared" si="14"/>
        <v>0</v>
      </c>
      <c r="H60" s="219">
        <f t="shared" si="14"/>
        <v>3559500</v>
      </c>
      <c r="I60" s="219">
        <f t="shared" si="14"/>
        <v>0</v>
      </c>
      <c r="J60" s="264">
        <f t="shared" si="14"/>
        <v>3559500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3559500</v>
      </c>
      <c r="X60" s="219">
        <f t="shared" si="14"/>
        <v>0</v>
      </c>
      <c r="Y60" s="264">
        <f t="shared" si="14"/>
        <v>3559500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3559500</v>
      </c>
      <c r="I62" s="347">
        <f t="shared" si="15"/>
        <v>0</v>
      </c>
      <c r="J62" s="349">
        <f t="shared" si="15"/>
        <v>3559500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3559500</v>
      </c>
      <c r="X62" s="347">
        <f t="shared" si="15"/>
        <v>0</v>
      </c>
      <c r="Y62" s="349">
        <f t="shared" si="15"/>
        <v>3559500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>
        <v>3559500</v>
      </c>
      <c r="I64" s="60"/>
      <c r="J64" s="59">
        <v>3559500</v>
      </c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>
        <v>3559500</v>
      </c>
      <c r="X64" s="60"/>
      <c r="Y64" s="59">
        <v>3559500</v>
      </c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2019-08-06T13:41:59Z</dcterms:created>
  <dcterms:modified xsi:type="dcterms:W3CDTF">2019-08-06T13:42:04Z</dcterms:modified>
  <cp:category/>
  <cp:version/>
  <cp:contentType/>
  <cp:contentStatus/>
</cp:coreProperties>
</file>