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<sst xmlns="http://schemas.openxmlformats.org/spreadsheetml/2006/main" count="859" uniqueCount="304">
  <si>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Limpopo: Thabazimbi(LIM361) - Table C1 Schedule Quarterly Budget Statement Summary for 4th Quarter ended 30 June 2019 (Figures Finalised as at 2019/07/31)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</si>
  <si>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</si>
  <si>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</si>
  <si>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</si>
  <si>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</si>
  <si>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</si>
  <si>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</si>
  <si>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</si>
  <si>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</si>
  <si>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</si>
  <si>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</si>
  <si>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</si>
  <si>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</si>
  <si>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</si>
  <si>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</si>
  <si>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</si>
  <si>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</si>
  <si>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</si>
  <si>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</si>
  <si>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</si>
  <si>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</si>
  <si>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</si>
  <si>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</si>
  <si>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</si>
  <si>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</si>
  <si>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</si>
  <si>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</si>
  <si>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</si>
  <si>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</si>
  <si>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</si>
  <si>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</si>
  <si>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</si>
  <si>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</si>
  <si>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</si>
  <si>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</si>
  <si>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</si>
  <si>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</si>
  <si>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</si>
  <si>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</si>
  <si>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</si>
  <si>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</si>
  <si>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</si>
  <si>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</si>
  <si>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</si>
  <si>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</si>
  <si>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</si>
  <si>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</si>
  <si>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</si>
  <si>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</si>
  <si>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</si>
  <si>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</si>
  <si>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</si>
  <si>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</si>
  <si>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</si>
  <si>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</si>
  <si>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</si>
  <si>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</si>
  <si>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</si>
  <si>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</si>
  <si>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</si>
  <si>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</si>
  <si>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</si>
  <si>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</si>
  <si>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</si>
  <si>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</si>
  <si>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</si>
  <si>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</si>
  <si>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</si>
  <si>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</si>
  <si>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</si>
  <si>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Limpopo: Thabazimbi(LIM361) - Table C2 Quarterly Budget Statement - Financial Performance (standard classification) for 4th Quarter ended 30 June 2019 (Figures Finalised as at 2019/07/31)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</si>
  <si>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</si>
  <si>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</si>
  <si>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</si>
  <si>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</si>
  <si>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</si>
  <si>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</si>
  <si>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</si>
  <si>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</si>
  <si>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</si>
  <si>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</si>
  <si>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</si>
  <si>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</si>
  <si>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</si>
  <si>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</si>
  <si>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</si>
  <si>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</si>
  <si>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</si>
  <si>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</si>
  <si>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</si>
  <si>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</si>
  <si>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</si>
  <si>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</si>
  <si>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</si>
  <si>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</si>
  <si>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</si>
  <si>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</si>
  <si>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</si>
  <si>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</si>
  <si>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</si>
  <si>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Limpopo: Thabazimbi(LIM361) - Table C4 Quarterly Budget Statement - Financial Performance (rev and expend) ( All ) for 4th Quarter ended 30 June 2019 (Figures Finalised as at 2019/07/31)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</si>
  <si>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</si>
  <si>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</si>
  <si>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</si>
  <si>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</si>
  <si>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</si>
  <si>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</si>
  <si>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</si>
  <si>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</si>
  <si>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</si>
  <si>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</si>
  <si>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</si>
  <si>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</si>
  <si>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</si>
  <si>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</si>
  <si>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</si>
  <si>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</si>
  <si>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</si>
  <si>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</si>
  <si>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</si>
  <si>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</si>
  <si>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</si>
  <si>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</si>
  <si>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</si>
  <si>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</si>
  <si>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</si>
  <si>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</si>
  <si>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</si>
  <si>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</si>
  <si>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Limpopo: Thabazimbi(LIM361) - Table C5 Quarterly Budget Statement - Capital Expenditure by Standard Classification and Funding for 4th Quarter ended 30 June 2019 (Figures Finalised as at 2019/07/31)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</si>
  <si>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</si>
  <si>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</si>
  <si>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</si>
  <si>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</si>
  <si>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</si>
  <si>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</si>
  <si>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</si>
  <si>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</si>
  <si>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</si>
  <si>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</si>
  <si>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Limpopo: Thabazimbi(LIM361) - Table C6 Quarterly Budget Statement - Financial Position for 4th Quarter ended 30 June 2019 (Figures Finalised as at 2019/07/31)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</si>
  <si>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</si>
  <si>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</si>
  <si>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</si>
  <si>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</si>
  <si>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</si>
  <si>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</si>
  <si>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</si>
  <si>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</si>
  <si>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</si>
  <si>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</si>
  <si>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</si>
  <si>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</si>
  <si>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</si>
  <si>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</si>
  <si>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</si>
  <si>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</si>
  <si>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</si>
  <si>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</si>
  <si>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</si>
  <si>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</si>
  <si>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</si>
  <si>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</si>
  <si>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</si>
  <si>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</si>
  <si>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</si>
  <si>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</si>
  <si>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</si>
  <si>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</si>
  <si>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</si>
  <si>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</si>
  <si>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</si>
  <si>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</si>
  <si>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</si>
  <si>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Limpopo: Thabazimbi(LIM361) - Table C7 Quarterly Budget Statement - Cash Flows for 4th Quarter ended 30 June 2019 (Figures Finalised as at 2019/07/31)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</si>
  <si>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</si>
  <si>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</si>
  <si>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</si>
  <si>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</si>
  <si>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</si>
  <si>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</si>
  <si>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</si>
  <si>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</si>
  <si>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</si>
  <si>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</si>
  <si>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</si>
  <si>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</si>
  <si>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</si>
  <si>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</si>
  <si>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</si>
  <si>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</si>
  <si>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</si>
  <si>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</si>
  <si>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</si>
  <si>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</si>
  <si>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</si>
  <si>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</si>
  <si>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</si>
  <si>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</si>
  <si>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</si>
  <si>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</si>
  <si>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</si>
  <si>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Limpopo: Thabazimbi(LIM361) - Table C9 Quarterly Budget Statement - Capital Expenditure by Asset Clas ( All ) for 4th Quarter ended 30 June 2019 (Figures Finalised as at 2019/07/31)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</si>
  <si>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</si>
  <si>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</si>
  <si>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</si>
  <si>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</si>
  <si>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</si>
  <si>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</si>
  <si>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</si>
  <si>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</si>
  <si>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</si>
  <si>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</si>
  <si>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</si>
  <si>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</si>
  <si>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</si>
  <si>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</si>
  <si>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</si>
  <si>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</si>
  <si>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</si>
  <si>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</si>
  <si>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</si>
  <si>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</si>
  <si>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</si>
  <si>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</si>
  <si>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</si>
  <si>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</si>
  <si>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</si>
  <si>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Limpopo: Thabazimbi(LIM361) - Table SC13a Quarterly Budget Statement - Capital Expenditure on New Assets by Asset Class ( All ) for 4th Quarter ended 30 June 2019 (Figures Finalised as at 2019/07/31)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</si>
  <si>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</si>
  <si>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</si>
  <si>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</si>
  <si>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</si>
  <si>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</si>
  <si>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</si>
  <si>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</si>
  <si>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</si>
  <si>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</si>
  <si>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</si>
  <si>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</si>
  <si>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</si>
  <si>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</si>
  <si>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</si>
  <si>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</si>
  <si>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</si>
  <si>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</si>
  <si>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</si>
  <si>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</si>
  <si>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</si>
  <si>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</si>
  <si>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</si>
  <si>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</si>
  <si>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</si>
  <si>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</si>
  <si>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</si>
  <si>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</si>
  <si>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</si>
  <si>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</si>
  <si>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</si>
  <si>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</si>
  <si>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</si>
  <si>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</si>
  <si>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</si>
  <si>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</si>
  <si>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Limpopo: Thabazimbi(LIM361) - Table SC13B Quarterly Budget Statement - Capital Expenditure on Renewal of existing assets by Asset Class ( All ) for 4th Quarter ended 30 June 2019 (Figures Finalised as at 2019/07/31)</t>
  </si>
  <si>
    <t>Capital Expenditure on Renewal of Existing Assets by Asset Class/Sub-class</t>
  </si>
  <si>
    <t>Total Capital Expenditure on Renewal of Existing Assets</t>
  </si>
  <si>
    <t>Limpopo: Thabazimbi(LIM361) - Table SC13C Quarterly Budget Statement - Repairs and Maintenance Expenditure by Asset Class ( All ) for 4th Quarter ended 30 June 2019 (Figures Finalised as at 2019/07/31)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</si>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</sst>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47227273</v>
      </c>
      <c r="E5" s="60">
        <v>47227273</v>
      </c>
      <c r="F5" s="60">
        <v>5197064</v>
      </c>
      <c r="G5" s="60">
        <v>6249508</v>
      </c>
      <c r="H5" s="60">
        <v>9139524</v>
      </c>
      <c r="I5" s="60">
        <v>20586096</v>
      </c>
      <c r="J5" s="60">
        <v>1373837</v>
      </c>
      <c r="K5" s="60">
        <v>5821976</v>
      </c>
      <c r="L5" s="60">
        <v>7769521</v>
      </c>
      <c r="M5" s="60">
        <v>14965334</v>
      </c>
      <c r="N5" s="60">
        <v>6225878</v>
      </c>
      <c r="O5" s="60">
        <v>6066129</v>
      </c>
      <c r="P5" s="60">
        <v>5469553</v>
      </c>
      <c r="Q5" s="60">
        <v>17761560</v>
      </c>
      <c r="R5" s="60">
        <v>0</v>
      </c>
      <c r="S5" s="60">
        <v>5074173</v>
      </c>
      <c r="T5" s="60">
        <v>6067906</v>
      </c>
      <c r="U5" s="60">
        <v>11142079</v>
      </c>
      <c r="V5" s="60">
        <v>64455069</v>
      </c>
      <c r="W5" s="60">
        <v>47227269</v>
      </c>
      <c r="X5" s="60">
        <v>17227800</v>
      </c>
      <c r="Y5" s="61">
        <v>36.48</v>
      </c>
      <c r="Z5" s="62">
        <v>47227273</v>
      </c>
    </row>
    <row r="6" spans="1:26" ht="12.75">
      <c r="A6" s="58" t="s">
        <v>32</v>
      </c>
      <c r="B6" s="19">
        <v>0</v>
      </c>
      <c r="C6" s="19">
        <v>0</v>
      </c>
      <c r="D6" s="59">
        <v>158191432</v>
      </c>
      <c r="E6" s="60">
        <v>157805736</v>
      </c>
      <c r="F6" s="60">
        <v>11861372</v>
      </c>
      <c r="G6" s="60">
        <v>11235200</v>
      </c>
      <c r="H6" s="60">
        <v>13565849</v>
      </c>
      <c r="I6" s="60">
        <v>36662421</v>
      </c>
      <c r="J6" s="60">
        <v>12080533</v>
      </c>
      <c r="K6" s="60">
        <v>22768201</v>
      </c>
      <c r="L6" s="60">
        <v>13575418</v>
      </c>
      <c r="M6" s="60">
        <v>48424152</v>
      </c>
      <c r="N6" s="60">
        <v>18037230</v>
      </c>
      <c r="O6" s="60">
        <v>14101986</v>
      </c>
      <c r="P6" s="60">
        <v>15339281</v>
      </c>
      <c r="Q6" s="60">
        <v>47478497</v>
      </c>
      <c r="R6" s="60">
        <v>0</v>
      </c>
      <c r="S6" s="60">
        <v>2732799</v>
      </c>
      <c r="T6" s="60">
        <v>5503184</v>
      </c>
      <c r="U6" s="60">
        <v>8235983</v>
      </c>
      <c r="V6" s="60">
        <v>140801053</v>
      </c>
      <c r="W6" s="60">
        <v>158191428</v>
      </c>
      <c r="X6" s="60">
        <v>-17390375</v>
      </c>
      <c r="Y6" s="61">
        <v>-10.99</v>
      </c>
      <c r="Z6" s="62">
        <v>157805736</v>
      </c>
    </row>
    <row r="7" spans="1:26" ht="12.75">
      <c r="A7" s="58" t="s">
        <v>33</v>
      </c>
      <c r="B7" s="19">
        <v>0</v>
      </c>
      <c r="C7" s="19">
        <v>0</v>
      </c>
      <c r="D7" s="59">
        <v>52076</v>
      </c>
      <c r="E7" s="60">
        <v>52076</v>
      </c>
      <c r="F7" s="60">
        <v>0</v>
      </c>
      <c r="G7" s="60">
        <v>0</v>
      </c>
      <c r="H7" s="60">
        <v>0</v>
      </c>
      <c r="I7" s="60">
        <v>0</v>
      </c>
      <c r="J7" s="60">
        <v>1061</v>
      </c>
      <c r="K7" s="60">
        <v>10829</v>
      </c>
      <c r="L7" s="60">
        <v>763</v>
      </c>
      <c r="M7" s="60">
        <v>12653</v>
      </c>
      <c r="N7" s="60">
        <v>2735</v>
      </c>
      <c r="O7" s="60">
        <v>1083</v>
      </c>
      <c r="P7" s="60">
        <v>1106</v>
      </c>
      <c r="Q7" s="60">
        <v>4924</v>
      </c>
      <c r="R7" s="60">
        <v>0</v>
      </c>
      <c r="S7" s="60">
        <v>1072</v>
      </c>
      <c r="T7" s="60">
        <v>306050</v>
      </c>
      <c r="U7" s="60">
        <v>307122</v>
      </c>
      <c r="V7" s="60">
        <v>324699</v>
      </c>
      <c r="W7" s="60">
        <v>52081</v>
      </c>
      <c r="X7" s="60">
        <v>272618</v>
      </c>
      <c r="Y7" s="61">
        <v>523.45</v>
      </c>
      <c r="Z7" s="62">
        <v>52076</v>
      </c>
    </row>
    <row r="8" spans="1:26" ht="12.75">
      <c r="A8" s="58" t="s">
        <v>34</v>
      </c>
      <c r="B8" s="19">
        <v>0</v>
      </c>
      <c r="C8" s="19">
        <v>0</v>
      </c>
      <c r="D8" s="59">
        <v>99586000</v>
      </c>
      <c r="E8" s="60">
        <v>99586000</v>
      </c>
      <c r="F8" s="60">
        <v>0</v>
      </c>
      <c r="G8" s="60">
        <v>2552000</v>
      </c>
      <c r="H8" s="60">
        <v>0</v>
      </c>
      <c r="I8" s="60">
        <v>2552000</v>
      </c>
      <c r="J8" s="60">
        <v>0</v>
      </c>
      <c r="K8" s="60">
        <v>0</v>
      </c>
      <c r="L8" s="60">
        <v>33489000</v>
      </c>
      <c r="M8" s="60">
        <v>33489000</v>
      </c>
      <c r="N8" s="60">
        <v>0</v>
      </c>
      <c r="O8" s="60">
        <v>402000</v>
      </c>
      <c r="P8" s="60">
        <v>21507000</v>
      </c>
      <c r="Q8" s="60">
        <v>21909000</v>
      </c>
      <c r="R8" s="60">
        <v>0</v>
      </c>
      <c r="S8" s="60">
        <v>0</v>
      </c>
      <c r="T8" s="60">
        <v>0</v>
      </c>
      <c r="U8" s="60">
        <v>0</v>
      </c>
      <c r="V8" s="60">
        <v>57950000</v>
      </c>
      <c r="W8" s="60">
        <v>99586003</v>
      </c>
      <c r="X8" s="60">
        <v>-41636003</v>
      </c>
      <c r="Y8" s="61">
        <v>-41.81</v>
      </c>
      <c r="Z8" s="62">
        <v>99586000</v>
      </c>
    </row>
    <row r="9" spans="1:26" ht="12.75">
      <c r="A9" s="58" t="s">
        <v>35</v>
      </c>
      <c r="B9" s="19">
        <v>0</v>
      </c>
      <c r="C9" s="19">
        <v>0</v>
      </c>
      <c r="D9" s="59">
        <v>27308945</v>
      </c>
      <c r="E9" s="60">
        <v>27308944</v>
      </c>
      <c r="F9" s="60">
        <v>1992591</v>
      </c>
      <c r="G9" s="60">
        <v>2036414</v>
      </c>
      <c r="H9" s="60">
        <v>2060831</v>
      </c>
      <c r="I9" s="60">
        <v>6089836</v>
      </c>
      <c r="J9" s="60">
        <v>2119036</v>
      </c>
      <c r="K9" s="60">
        <v>2152506</v>
      </c>
      <c r="L9" s="60">
        <v>2220153</v>
      </c>
      <c r="M9" s="60">
        <v>6491695</v>
      </c>
      <c r="N9" s="60">
        <v>2441978</v>
      </c>
      <c r="O9" s="60">
        <v>2488986</v>
      </c>
      <c r="P9" s="60">
        <v>2522958</v>
      </c>
      <c r="Q9" s="60">
        <v>7453922</v>
      </c>
      <c r="R9" s="60">
        <v>0</v>
      </c>
      <c r="S9" s="60">
        <v>2655285</v>
      </c>
      <c r="T9" s="60">
        <v>6320013</v>
      </c>
      <c r="U9" s="60">
        <v>8975298</v>
      </c>
      <c r="V9" s="60">
        <v>29010751</v>
      </c>
      <c r="W9" s="60">
        <v>27308950</v>
      </c>
      <c r="X9" s="60">
        <v>1701801</v>
      </c>
      <c r="Y9" s="61">
        <v>6.23</v>
      </c>
      <c r="Z9" s="62">
        <v>27308944</v>
      </c>
    </row>
    <row r="10" spans="1:26" ht="22.5">
      <c r="A10" s="63" t="s">
        <v>279</v>
      </c>
      <c r="B10" s="64">
        <f>SUM(B5:B9)</f>
        <v>0</v>
      </c>
      <c r="C10" s="64">
        <f>SUM(C5:C9)</f>
        <v>0</v>
      </c>
      <c r="D10" s="65">
        <f aca="true" t="shared" si="0" ref="D10:Z10">SUM(D5:D9)</f>
        <v>332365726</v>
      </c>
      <c r="E10" s="66">
        <f t="shared" si="0"/>
        <v>331980029</v>
      </c>
      <c r="F10" s="66">
        <f t="shared" si="0"/>
        <v>19051027</v>
      </c>
      <c r="G10" s="66">
        <f t="shared" si="0"/>
        <v>22073122</v>
      </c>
      <c r="H10" s="66">
        <f t="shared" si="0"/>
        <v>24766204</v>
      </c>
      <c r="I10" s="66">
        <f t="shared" si="0"/>
        <v>65890353</v>
      </c>
      <c r="J10" s="66">
        <f t="shared" si="0"/>
        <v>15574467</v>
      </c>
      <c r="K10" s="66">
        <f t="shared" si="0"/>
        <v>30753512</v>
      </c>
      <c r="L10" s="66">
        <f t="shared" si="0"/>
        <v>57054855</v>
      </c>
      <c r="M10" s="66">
        <f t="shared" si="0"/>
        <v>103382834</v>
      </c>
      <c r="N10" s="66">
        <f t="shared" si="0"/>
        <v>26707821</v>
      </c>
      <c r="O10" s="66">
        <f t="shared" si="0"/>
        <v>23060184</v>
      </c>
      <c r="P10" s="66">
        <f t="shared" si="0"/>
        <v>44839898</v>
      </c>
      <c r="Q10" s="66">
        <f t="shared" si="0"/>
        <v>94607903</v>
      </c>
      <c r="R10" s="66">
        <f t="shared" si="0"/>
        <v>0</v>
      </c>
      <c r="S10" s="66">
        <f t="shared" si="0"/>
        <v>10463329</v>
      </c>
      <c r="T10" s="66">
        <f t="shared" si="0"/>
        <v>18197153</v>
      </c>
      <c r="U10" s="66">
        <f t="shared" si="0"/>
        <v>28660482</v>
      </c>
      <c r="V10" s="66">
        <f t="shared" si="0"/>
        <v>292541572</v>
      </c>
      <c r="W10" s="66">
        <f t="shared" si="0"/>
        <v>332365731</v>
      </c>
      <c r="X10" s="66">
        <f t="shared" si="0"/>
        <v>-39824159</v>
      </c>
      <c r="Y10" s="67">
        <f>+IF(W10&lt;&gt;0,(X10/W10)*100,0)</f>
        <v>-11.982029218289055</v>
      </c>
      <c r="Z10" s="68">
        <f t="shared" si="0"/>
        <v>331980029</v>
      </c>
    </row>
    <row r="11" spans="1:26" ht="12.75">
      <c r="A11" s="58" t="s">
        <v>37</v>
      </c>
      <c r="B11" s="19">
        <v>0</v>
      </c>
      <c r="C11" s="19">
        <v>0</v>
      </c>
      <c r="D11" s="59">
        <v>131000000</v>
      </c>
      <c r="E11" s="60">
        <v>140999760</v>
      </c>
      <c r="F11" s="60">
        <v>0</v>
      </c>
      <c r="G11" s="60">
        <v>0</v>
      </c>
      <c r="H11" s="60">
        <v>28754654</v>
      </c>
      <c r="I11" s="60">
        <v>28754654</v>
      </c>
      <c r="J11" s="60">
        <v>19317158</v>
      </c>
      <c r="K11" s="60">
        <v>9273411</v>
      </c>
      <c r="L11" s="60">
        <v>9757670</v>
      </c>
      <c r="M11" s="60">
        <v>38348239</v>
      </c>
      <c r="N11" s="60">
        <v>1004924</v>
      </c>
      <c r="O11" s="60">
        <v>10250929</v>
      </c>
      <c r="P11" s="60">
        <v>9569085</v>
      </c>
      <c r="Q11" s="60">
        <v>20824938</v>
      </c>
      <c r="R11" s="60">
        <v>0</v>
      </c>
      <c r="S11" s="60">
        <v>9790856</v>
      </c>
      <c r="T11" s="60">
        <v>11210262</v>
      </c>
      <c r="U11" s="60">
        <v>21001118</v>
      </c>
      <c r="V11" s="60">
        <v>108928949</v>
      </c>
      <c r="W11" s="60">
        <v>131000001</v>
      </c>
      <c r="X11" s="60">
        <v>-22071052</v>
      </c>
      <c r="Y11" s="61">
        <v>-16.85</v>
      </c>
      <c r="Z11" s="62">
        <v>140999760</v>
      </c>
    </row>
    <row r="12" spans="1:26" ht="12.75">
      <c r="A12" s="58" t="s">
        <v>38</v>
      </c>
      <c r="B12" s="19">
        <v>0</v>
      </c>
      <c r="C12" s="19">
        <v>0</v>
      </c>
      <c r="D12" s="59">
        <v>10650602</v>
      </c>
      <c r="E12" s="60">
        <v>10650602</v>
      </c>
      <c r="F12" s="60">
        <v>0</v>
      </c>
      <c r="G12" s="60">
        <v>0</v>
      </c>
      <c r="H12" s="60">
        <v>2714382</v>
      </c>
      <c r="I12" s="60">
        <v>2714382</v>
      </c>
      <c r="J12" s="60">
        <v>1478050</v>
      </c>
      <c r="K12" s="60">
        <v>744082</v>
      </c>
      <c r="L12" s="60">
        <v>751021</v>
      </c>
      <c r="M12" s="60">
        <v>2973153</v>
      </c>
      <c r="N12" s="60">
        <v>-11002</v>
      </c>
      <c r="O12" s="60">
        <v>739886</v>
      </c>
      <c r="P12" s="60">
        <v>962257</v>
      </c>
      <c r="Q12" s="60">
        <v>1691141</v>
      </c>
      <c r="R12" s="60">
        <v>0</v>
      </c>
      <c r="S12" s="60">
        <v>752008</v>
      </c>
      <c r="T12" s="60">
        <v>753043</v>
      </c>
      <c r="U12" s="60">
        <v>1505051</v>
      </c>
      <c r="V12" s="60">
        <v>8883727</v>
      </c>
      <c r="W12" s="60">
        <v>10650597</v>
      </c>
      <c r="X12" s="60">
        <v>-1766870</v>
      </c>
      <c r="Y12" s="61">
        <v>-16.59</v>
      </c>
      <c r="Z12" s="62">
        <v>10650602</v>
      </c>
    </row>
    <row r="13" spans="1:26" ht="12.75">
      <c r="A13" s="58" t="s">
        <v>280</v>
      </c>
      <c r="B13" s="19">
        <v>0</v>
      </c>
      <c r="C13" s="19">
        <v>0</v>
      </c>
      <c r="D13" s="59">
        <v>27290363</v>
      </c>
      <c r="E13" s="60">
        <v>27290363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27290366</v>
      </c>
      <c r="X13" s="60">
        <v>-27290366</v>
      </c>
      <c r="Y13" s="61">
        <v>-100</v>
      </c>
      <c r="Z13" s="62">
        <v>27290363</v>
      </c>
    </row>
    <row r="14" spans="1:26" ht="12.75">
      <c r="A14" s="58" t="s">
        <v>40</v>
      </c>
      <c r="B14" s="19">
        <v>0</v>
      </c>
      <c r="C14" s="19">
        <v>0</v>
      </c>
      <c r="D14" s="59">
        <v>9500000</v>
      </c>
      <c r="E14" s="60">
        <v>12000000</v>
      </c>
      <c r="F14" s="60">
        <v>20147</v>
      </c>
      <c r="G14" s="60">
        <v>2420</v>
      </c>
      <c r="H14" s="60">
        <v>78015</v>
      </c>
      <c r="I14" s="60">
        <v>100582</v>
      </c>
      <c r="J14" s="60">
        <v>26187</v>
      </c>
      <c r="K14" s="60">
        <v>0</v>
      </c>
      <c r="L14" s="60">
        <v>50779</v>
      </c>
      <c r="M14" s="60">
        <v>76966</v>
      </c>
      <c r="N14" s="60">
        <v>937896</v>
      </c>
      <c r="O14" s="60">
        <v>12644</v>
      </c>
      <c r="P14" s="60">
        <v>947172</v>
      </c>
      <c r="Q14" s="60">
        <v>1897712</v>
      </c>
      <c r="R14" s="60">
        <v>0</v>
      </c>
      <c r="S14" s="60">
        <v>643028</v>
      </c>
      <c r="T14" s="60">
        <v>4888753</v>
      </c>
      <c r="U14" s="60">
        <v>5531781</v>
      </c>
      <c r="V14" s="60">
        <v>7607041</v>
      </c>
      <c r="W14" s="60">
        <v>9499998</v>
      </c>
      <c r="X14" s="60">
        <v>-1892957</v>
      </c>
      <c r="Y14" s="61">
        <v>-19.93</v>
      </c>
      <c r="Z14" s="62">
        <v>12000000</v>
      </c>
    </row>
    <row r="15" spans="1:26" ht="12.75">
      <c r="A15" s="58" t="s">
        <v>41</v>
      </c>
      <c r="B15" s="19">
        <v>0</v>
      </c>
      <c r="C15" s="19">
        <v>0</v>
      </c>
      <c r="D15" s="59">
        <v>107354981</v>
      </c>
      <c r="E15" s="60">
        <v>272861366</v>
      </c>
      <c r="F15" s="60">
        <v>1124943</v>
      </c>
      <c r="G15" s="60">
        <v>6490246</v>
      </c>
      <c r="H15" s="60">
        <v>6361691</v>
      </c>
      <c r="I15" s="60">
        <v>13976880</v>
      </c>
      <c r="J15" s="60">
        <v>4486972</v>
      </c>
      <c r="K15" s="60">
        <v>11753007</v>
      </c>
      <c r="L15" s="60">
        <v>9525448</v>
      </c>
      <c r="M15" s="60">
        <v>25765427</v>
      </c>
      <c r="N15" s="60">
        <v>4019397</v>
      </c>
      <c r="O15" s="60">
        <v>4697973</v>
      </c>
      <c r="P15" s="60">
        <v>12884671</v>
      </c>
      <c r="Q15" s="60">
        <v>21602041</v>
      </c>
      <c r="R15" s="60">
        <v>0</v>
      </c>
      <c r="S15" s="60">
        <v>6928964</v>
      </c>
      <c r="T15" s="60">
        <v>14735319</v>
      </c>
      <c r="U15" s="60">
        <v>21664283</v>
      </c>
      <c r="V15" s="60">
        <v>83008631</v>
      </c>
      <c r="W15" s="60">
        <v>107354982</v>
      </c>
      <c r="X15" s="60">
        <v>-24346351</v>
      </c>
      <c r="Y15" s="61">
        <v>-22.68</v>
      </c>
      <c r="Z15" s="62">
        <v>272861366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2.75">
      <c r="A17" s="58" t="s">
        <v>43</v>
      </c>
      <c r="B17" s="19">
        <v>0</v>
      </c>
      <c r="C17" s="19">
        <v>0</v>
      </c>
      <c r="D17" s="59">
        <v>78150994</v>
      </c>
      <c r="E17" s="60">
        <v>123105225</v>
      </c>
      <c r="F17" s="60">
        <v>1394420</v>
      </c>
      <c r="G17" s="60">
        <v>2091813</v>
      </c>
      <c r="H17" s="60">
        <v>2968294</v>
      </c>
      <c r="I17" s="60">
        <v>6454527</v>
      </c>
      <c r="J17" s="60">
        <v>7213285</v>
      </c>
      <c r="K17" s="60">
        <v>1972955</v>
      </c>
      <c r="L17" s="60">
        <v>8369094</v>
      </c>
      <c r="M17" s="60">
        <v>17555334</v>
      </c>
      <c r="N17" s="60">
        <v>2924240</v>
      </c>
      <c r="O17" s="60">
        <v>2196360</v>
      </c>
      <c r="P17" s="60">
        <v>2329103</v>
      </c>
      <c r="Q17" s="60">
        <v>7449703</v>
      </c>
      <c r="R17" s="60">
        <v>0</v>
      </c>
      <c r="S17" s="60">
        <v>11006780</v>
      </c>
      <c r="T17" s="60">
        <v>10823029</v>
      </c>
      <c r="U17" s="60">
        <v>21829809</v>
      </c>
      <c r="V17" s="60">
        <v>53289373</v>
      </c>
      <c r="W17" s="60">
        <v>78150997</v>
      </c>
      <c r="X17" s="60">
        <v>-24861624</v>
      </c>
      <c r="Y17" s="61">
        <v>-31.81</v>
      </c>
      <c r="Z17" s="62">
        <v>123105225</v>
      </c>
    </row>
    <row r="18" spans="1:26" ht="12.75">
      <c r="A18" s="70" t="s">
        <v>44</v>
      </c>
      <c r="B18" s="71">
        <f>SUM(B11:B17)</f>
        <v>0</v>
      </c>
      <c r="C18" s="71">
        <f>SUM(C11:C17)</f>
        <v>0</v>
      </c>
      <c r="D18" s="72">
        <f aca="true" t="shared" si="1" ref="D18:Z18">SUM(D11:D17)</f>
        <v>363946940</v>
      </c>
      <c r="E18" s="73">
        <f t="shared" si="1"/>
        <v>586907316</v>
      </c>
      <c r="F18" s="73">
        <f t="shared" si="1"/>
        <v>2539510</v>
      </c>
      <c r="G18" s="73">
        <f t="shared" si="1"/>
        <v>8584479</v>
      </c>
      <c r="H18" s="73">
        <f t="shared" si="1"/>
        <v>40877036</v>
      </c>
      <c r="I18" s="73">
        <f t="shared" si="1"/>
        <v>52001025</v>
      </c>
      <c r="J18" s="73">
        <f t="shared" si="1"/>
        <v>32521652</v>
      </c>
      <c r="K18" s="73">
        <f t="shared" si="1"/>
        <v>23743455</v>
      </c>
      <c r="L18" s="73">
        <f t="shared" si="1"/>
        <v>28454012</v>
      </c>
      <c r="M18" s="73">
        <f t="shared" si="1"/>
        <v>84719119</v>
      </c>
      <c r="N18" s="73">
        <f t="shared" si="1"/>
        <v>8875455</v>
      </c>
      <c r="O18" s="73">
        <f t="shared" si="1"/>
        <v>17897792</v>
      </c>
      <c r="P18" s="73">
        <f t="shared" si="1"/>
        <v>26692288</v>
      </c>
      <c r="Q18" s="73">
        <f t="shared" si="1"/>
        <v>53465535</v>
      </c>
      <c r="R18" s="73">
        <f t="shared" si="1"/>
        <v>0</v>
      </c>
      <c r="S18" s="73">
        <f t="shared" si="1"/>
        <v>29121636</v>
      </c>
      <c r="T18" s="73">
        <f t="shared" si="1"/>
        <v>42410406</v>
      </c>
      <c r="U18" s="73">
        <f t="shared" si="1"/>
        <v>71532042</v>
      </c>
      <c r="V18" s="73">
        <f t="shared" si="1"/>
        <v>261717721</v>
      </c>
      <c r="W18" s="73">
        <f t="shared" si="1"/>
        <v>363946941</v>
      </c>
      <c r="X18" s="73">
        <f t="shared" si="1"/>
        <v>-102229220</v>
      </c>
      <c r="Y18" s="67">
        <f>+IF(W18&lt;&gt;0,(X18/W18)*100,0)</f>
        <v>-28.08904499076419</v>
      </c>
      <c r="Z18" s="74">
        <f t="shared" si="1"/>
        <v>586907316</v>
      </c>
    </row>
    <row r="19" spans="1:26" ht="12.75">
      <c r="A19" s="70" t="s">
        <v>45</v>
      </c>
      <c r="B19" s="75">
        <f>+B10-B18</f>
        <v>0</v>
      </c>
      <c r="C19" s="75">
        <f>+C10-C18</f>
        <v>0</v>
      </c>
      <c r="D19" s="76">
        <f aca="true" t="shared" si="2" ref="D19:Z19">+D10-D18</f>
        <v>-31581214</v>
      </c>
      <c r="E19" s="77">
        <f t="shared" si="2"/>
        <v>-254927287</v>
      </c>
      <c r="F19" s="77">
        <f t="shared" si="2"/>
        <v>16511517</v>
      </c>
      <c r="G19" s="77">
        <f t="shared" si="2"/>
        <v>13488643</v>
      </c>
      <c r="H19" s="77">
        <f t="shared" si="2"/>
        <v>-16110832</v>
      </c>
      <c r="I19" s="77">
        <f t="shared" si="2"/>
        <v>13889328</v>
      </c>
      <c r="J19" s="77">
        <f t="shared" si="2"/>
        <v>-16947185</v>
      </c>
      <c r="K19" s="77">
        <f t="shared" si="2"/>
        <v>7010057</v>
      </c>
      <c r="L19" s="77">
        <f t="shared" si="2"/>
        <v>28600843</v>
      </c>
      <c r="M19" s="77">
        <f t="shared" si="2"/>
        <v>18663715</v>
      </c>
      <c r="N19" s="77">
        <f t="shared" si="2"/>
        <v>17832366</v>
      </c>
      <c r="O19" s="77">
        <f t="shared" si="2"/>
        <v>5162392</v>
      </c>
      <c r="P19" s="77">
        <f t="shared" si="2"/>
        <v>18147610</v>
      </c>
      <c r="Q19" s="77">
        <f t="shared" si="2"/>
        <v>41142368</v>
      </c>
      <c r="R19" s="77">
        <f t="shared" si="2"/>
        <v>0</v>
      </c>
      <c r="S19" s="77">
        <f t="shared" si="2"/>
        <v>-18658307</v>
      </c>
      <c r="T19" s="77">
        <f t="shared" si="2"/>
        <v>-24213253</v>
      </c>
      <c r="U19" s="77">
        <f t="shared" si="2"/>
        <v>-42871560</v>
      </c>
      <c r="V19" s="77">
        <f t="shared" si="2"/>
        <v>30823851</v>
      </c>
      <c r="W19" s="77">
        <f>IF(E10=E18,0,W10-W18)</f>
        <v>-31581210</v>
      </c>
      <c r="X19" s="77">
        <f t="shared" si="2"/>
        <v>62405061</v>
      </c>
      <c r="Y19" s="78">
        <f>+IF(W19&lt;&gt;0,(X19/W19)*100,0)</f>
        <v>-197.60186832613442</v>
      </c>
      <c r="Z19" s="79">
        <f t="shared" si="2"/>
        <v>-254927287</v>
      </c>
    </row>
    <row r="20" spans="1:26" ht="12.75">
      <c r="A20" s="58" t="s">
        <v>46</v>
      </c>
      <c r="B20" s="19">
        <v>0</v>
      </c>
      <c r="C20" s="19">
        <v>0</v>
      </c>
      <c r="D20" s="59">
        <v>32612000</v>
      </c>
      <c r="E20" s="60">
        <v>60121400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63293400</v>
      </c>
      <c r="Q20" s="60">
        <v>63293400</v>
      </c>
      <c r="R20" s="60">
        <v>0</v>
      </c>
      <c r="S20" s="60">
        <v>0</v>
      </c>
      <c r="T20" s="60">
        <v>0</v>
      </c>
      <c r="U20" s="60">
        <v>0</v>
      </c>
      <c r="V20" s="60">
        <v>63293400</v>
      </c>
      <c r="W20" s="60">
        <v>32612000</v>
      </c>
      <c r="X20" s="60">
        <v>30681400</v>
      </c>
      <c r="Y20" s="61">
        <v>94.08</v>
      </c>
      <c r="Z20" s="62">
        <v>60121400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282</v>
      </c>
      <c r="B22" s="86">
        <f>SUM(B19:B21)</f>
        <v>0</v>
      </c>
      <c r="C22" s="86">
        <f>SUM(C19:C21)</f>
        <v>0</v>
      </c>
      <c r="D22" s="87">
        <f aca="true" t="shared" si="3" ref="D22:Z22">SUM(D19:D21)</f>
        <v>1030786</v>
      </c>
      <c r="E22" s="88">
        <f t="shared" si="3"/>
        <v>-194805887</v>
      </c>
      <c r="F22" s="88">
        <f t="shared" si="3"/>
        <v>16511517</v>
      </c>
      <c r="G22" s="88">
        <f t="shared" si="3"/>
        <v>13488643</v>
      </c>
      <c r="H22" s="88">
        <f t="shared" si="3"/>
        <v>-16110832</v>
      </c>
      <c r="I22" s="88">
        <f t="shared" si="3"/>
        <v>13889328</v>
      </c>
      <c r="J22" s="88">
        <f t="shared" si="3"/>
        <v>-16947185</v>
      </c>
      <c r="K22" s="88">
        <f t="shared" si="3"/>
        <v>7010057</v>
      </c>
      <c r="L22" s="88">
        <f t="shared" si="3"/>
        <v>28600843</v>
      </c>
      <c r="M22" s="88">
        <f t="shared" si="3"/>
        <v>18663715</v>
      </c>
      <c r="N22" s="88">
        <f t="shared" si="3"/>
        <v>17832366</v>
      </c>
      <c r="O22" s="88">
        <f t="shared" si="3"/>
        <v>5162392</v>
      </c>
      <c r="P22" s="88">
        <f t="shared" si="3"/>
        <v>81441010</v>
      </c>
      <c r="Q22" s="88">
        <f t="shared" si="3"/>
        <v>104435768</v>
      </c>
      <c r="R22" s="88">
        <f t="shared" si="3"/>
        <v>0</v>
      </c>
      <c r="S22" s="88">
        <f t="shared" si="3"/>
        <v>-18658307</v>
      </c>
      <c r="T22" s="88">
        <f t="shared" si="3"/>
        <v>-24213253</v>
      </c>
      <c r="U22" s="88">
        <f t="shared" si="3"/>
        <v>-42871560</v>
      </c>
      <c r="V22" s="88">
        <f t="shared" si="3"/>
        <v>94117251</v>
      </c>
      <c r="W22" s="88">
        <f t="shared" si="3"/>
        <v>1030790</v>
      </c>
      <c r="X22" s="88">
        <f t="shared" si="3"/>
        <v>93086461</v>
      </c>
      <c r="Y22" s="89">
        <f>+IF(W22&lt;&gt;0,(X22/W22)*100,0)</f>
        <v>9030.594107432164</v>
      </c>
      <c r="Z22" s="90">
        <f t="shared" si="3"/>
        <v>-194805887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0</v>
      </c>
      <c r="C24" s="75">
        <f>SUM(C22:C23)</f>
        <v>0</v>
      </c>
      <c r="D24" s="76">
        <f aca="true" t="shared" si="4" ref="D24:Z24">SUM(D22:D23)</f>
        <v>1030786</v>
      </c>
      <c r="E24" s="77">
        <f t="shared" si="4"/>
        <v>-194805887</v>
      </c>
      <c r="F24" s="77">
        <f t="shared" si="4"/>
        <v>16511517</v>
      </c>
      <c r="G24" s="77">
        <f t="shared" si="4"/>
        <v>13488643</v>
      </c>
      <c r="H24" s="77">
        <f t="shared" si="4"/>
        <v>-16110832</v>
      </c>
      <c r="I24" s="77">
        <f t="shared" si="4"/>
        <v>13889328</v>
      </c>
      <c r="J24" s="77">
        <f t="shared" si="4"/>
        <v>-16947185</v>
      </c>
      <c r="K24" s="77">
        <f t="shared" si="4"/>
        <v>7010057</v>
      </c>
      <c r="L24" s="77">
        <f t="shared" si="4"/>
        <v>28600843</v>
      </c>
      <c r="M24" s="77">
        <f t="shared" si="4"/>
        <v>18663715</v>
      </c>
      <c r="N24" s="77">
        <f t="shared" si="4"/>
        <v>17832366</v>
      </c>
      <c r="O24" s="77">
        <f t="shared" si="4"/>
        <v>5162392</v>
      </c>
      <c r="P24" s="77">
        <f t="shared" si="4"/>
        <v>81441010</v>
      </c>
      <c r="Q24" s="77">
        <f t="shared" si="4"/>
        <v>104435768</v>
      </c>
      <c r="R24" s="77">
        <f t="shared" si="4"/>
        <v>0</v>
      </c>
      <c r="S24" s="77">
        <f t="shared" si="4"/>
        <v>-18658307</v>
      </c>
      <c r="T24" s="77">
        <f t="shared" si="4"/>
        <v>-24213253</v>
      </c>
      <c r="U24" s="77">
        <f t="shared" si="4"/>
        <v>-42871560</v>
      </c>
      <c r="V24" s="77">
        <f t="shared" si="4"/>
        <v>94117251</v>
      </c>
      <c r="W24" s="77">
        <f t="shared" si="4"/>
        <v>1030790</v>
      </c>
      <c r="X24" s="77">
        <f t="shared" si="4"/>
        <v>93086461</v>
      </c>
      <c r="Y24" s="78">
        <f>+IF(W24&lt;&gt;0,(X24/W24)*100,0)</f>
        <v>9030.594107432164</v>
      </c>
      <c r="Z24" s="79">
        <f t="shared" si="4"/>
        <v>-194805887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0</v>
      </c>
      <c r="C27" s="22">
        <v>0</v>
      </c>
      <c r="D27" s="99">
        <v>33612000</v>
      </c>
      <c r="E27" s="100">
        <v>7956060</v>
      </c>
      <c r="F27" s="100">
        <v>0</v>
      </c>
      <c r="G27" s="100">
        <v>0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19784000</v>
      </c>
      <c r="U27" s="100">
        <v>19784000</v>
      </c>
      <c r="V27" s="100">
        <v>19784000</v>
      </c>
      <c r="W27" s="100">
        <v>33612000</v>
      </c>
      <c r="X27" s="100">
        <v>-13828000</v>
      </c>
      <c r="Y27" s="101">
        <v>-41.14</v>
      </c>
      <c r="Z27" s="102">
        <v>7956060</v>
      </c>
    </row>
    <row r="28" spans="1:26" ht="12.75">
      <c r="A28" s="103" t="s">
        <v>46</v>
      </c>
      <c r="B28" s="19">
        <v>0</v>
      </c>
      <c r="C28" s="19">
        <v>0</v>
      </c>
      <c r="D28" s="59">
        <v>32612000</v>
      </c>
      <c r="E28" s="60">
        <v>7956060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19784000</v>
      </c>
      <c r="U28" s="60">
        <v>19784000</v>
      </c>
      <c r="V28" s="60">
        <v>19784000</v>
      </c>
      <c r="W28" s="60">
        <v>32612000</v>
      </c>
      <c r="X28" s="60">
        <v>-12828000</v>
      </c>
      <c r="Y28" s="61">
        <v>-39.34</v>
      </c>
      <c r="Z28" s="62">
        <v>7956060</v>
      </c>
    </row>
    <row r="29" spans="1:26" ht="12.75">
      <c r="A29" s="58" t="s">
        <v>284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1000000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999996</v>
      </c>
      <c r="X31" s="60">
        <v>-999996</v>
      </c>
      <c r="Y31" s="61">
        <v>-100</v>
      </c>
      <c r="Z31" s="62">
        <v>0</v>
      </c>
    </row>
    <row r="32" spans="1:26" ht="12.7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33612000</v>
      </c>
      <c r="E32" s="100">
        <f t="shared" si="5"/>
        <v>7956060</v>
      </c>
      <c r="F32" s="100">
        <f t="shared" si="5"/>
        <v>0</v>
      </c>
      <c r="G32" s="100">
        <f t="shared" si="5"/>
        <v>0</v>
      </c>
      <c r="H32" s="100">
        <f t="shared" si="5"/>
        <v>0</v>
      </c>
      <c r="I32" s="100">
        <f t="shared" si="5"/>
        <v>0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19784000</v>
      </c>
      <c r="U32" s="100">
        <f t="shared" si="5"/>
        <v>19784000</v>
      </c>
      <c r="V32" s="100">
        <f t="shared" si="5"/>
        <v>19784000</v>
      </c>
      <c r="W32" s="100">
        <f t="shared" si="5"/>
        <v>33611996</v>
      </c>
      <c r="X32" s="100">
        <f t="shared" si="5"/>
        <v>-13827996</v>
      </c>
      <c r="Y32" s="101">
        <f>+IF(W32&lt;&gt;0,(X32/W32)*100,0)</f>
        <v>-41.14006201833417</v>
      </c>
      <c r="Z32" s="102">
        <f t="shared" si="5"/>
        <v>7956060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0</v>
      </c>
      <c r="C35" s="19">
        <v>0</v>
      </c>
      <c r="D35" s="59">
        <v>-54266903</v>
      </c>
      <c r="E35" s="60">
        <v>13733097</v>
      </c>
      <c r="F35" s="60">
        <v>0</v>
      </c>
      <c r="G35" s="60">
        <v>272402458</v>
      </c>
      <c r="H35" s="60">
        <v>279528019</v>
      </c>
      <c r="I35" s="60">
        <v>279528019</v>
      </c>
      <c r="J35" s="60">
        <v>269572192</v>
      </c>
      <c r="K35" s="60">
        <v>281436470</v>
      </c>
      <c r="L35" s="60">
        <v>293690141</v>
      </c>
      <c r="M35" s="60">
        <v>293690141</v>
      </c>
      <c r="N35" s="60">
        <v>305427507</v>
      </c>
      <c r="O35" s="60">
        <v>321725269</v>
      </c>
      <c r="P35" s="60">
        <v>381602466</v>
      </c>
      <c r="Q35" s="60">
        <v>381602466</v>
      </c>
      <c r="R35" s="60">
        <v>333105788</v>
      </c>
      <c r="S35" s="60">
        <v>342700654</v>
      </c>
      <c r="T35" s="60">
        <v>364607096</v>
      </c>
      <c r="U35" s="60">
        <v>364607096</v>
      </c>
      <c r="V35" s="60">
        <v>364607096</v>
      </c>
      <c r="W35" s="60">
        <v>13733097</v>
      </c>
      <c r="X35" s="60">
        <v>350873999</v>
      </c>
      <c r="Y35" s="61">
        <v>2554.95</v>
      </c>
      <c r="Z35" s="62">
        <v>13733097</v>
      </c>
    </row>
    <row r="36" spans="1:26" ht="12.75">
      <c r="A36" s="58" t="s">
        <v>57</v>
      </c>
      <c r="B36" s="19">
        <v>0</v>
      </c>
      <c r="C36" s="19">
        <v>0</v>
      </c>
      <c r="D36" s="59">
        <v>1556427931</v>
      </c>
      <c r="E36" s="60">
        <v>1556427931</v>
      </c>
      <c r="F36" s="60">
        <v>0</v>
      </c>
      <c r="G36" s="60">
        <v>954390173</v>
      </c>
      <c r="H36" s="60">
        <v>954390173</v>
      </c>
      <c r="I36" s="60">
        <v>954390173</v>
      </c>
      <c r="J36" s="60">
        <v>954390173</v>
      </c>
      <c r="K36" s="60">
        <v>954390173</v>
      </c>
      <c r="L36" s="60">
        <v>954390173</v>
      </c>
      <c r="M36" s="60">
        <v>954390173</v>
      </c>
      <c r="N36" s="60">
        <v>954390173</v>
      </c>
      <c r="O36" s="60">
        <v>954390173</v>
      </c>
      <c r="P36" s="60">
        <v>954390173</v>
      </c>
      <c r="Q36" s="60">
        <v>954390173</v>
      </c>
      <c r="R36" s="60">
        <v>954390173</v>
      </c>
      <c r="S36" s="60">
        <v>954390173</v>
      </c>
      <c r="T36" s="60">
        <v>954390173</v>
      </c>
      <c r="U36" s="60">
        <v>954390173</v>
      </c>
      <c r="V36" s="60">
        <v>954390173</v>
      </c>
      <c r="W36" s="60">
        <v>1556427931</v>
      </c>
      <c r="X36" s="60">
        <v>-602037758</v>
      </c>
      <c r="Y36" s="61">
        <v>-38.68</v>
      </c>
      <c r="Z36" s="62">
        <v>1556427931</v>
      </c>
    </row>
    <row r="37" spans="1:26" ht="12.75">
      <c r="A37" s="58" t="s">
        <v>58</v>
      </c>
      <c r="B37" s="19">
        <v>0</v>
      </c>
      <c r="C37" s="19">
        <v>0</v>
      </c>
      <c r="D37" s="59">
        <v>453794067</v>
      </c>
      <c r="E37" s="60">
        <v>453794067</v>
      </c>
      <c r="F37" s="60">
        <v>0</v>
      </c>
      <c r="G37" s="60">
        <v>423926917</v>
      </c>
      <c r="H37" s="60">
        <v>312879688</v>
      </c>
      <c r="I37" s="60">
        <v>312879688</v>
      </c>
      <c r="J37" s="60">
        <v>442091837</v>
      </c>
      <c r="K37" s="60">
        <v>425553252</v>
      </c>
      <c r="L37" s="60">
        <v>475606744</v>
      </c>
      <c r="M37" s="60">
        <v>475606744</v>
      </c>
      <c r="N37" s="60">
        <v>377856982</v>
      </c>
      <c r="O37" s="60">
        <v>442260865</v>
      </c>
      <c r="P37" s="60">
        <v>450820860</v>
      </c>
      <c r="Q37" s="60">
        <v>450820860</v>
      </c>
      <c r="R37" s="60">
        <v>388474053</v>
      </c>
      <c r="S37" s="60">
        <v>457020300</v>
      </c>
      <c r="T37" s="60">
        <v>449094276</v>
      </c>
      <c r="U37" s="60">
        <v>449094276</v>
      </c>
      <c r="V37" s="60">
        <v>449094276</v>
      </c>
      <c r="W37" s="60">
        <v>453794067</v>
      </c>
      <c r="X37" s="60">
        <v>-4699791</v>
      </c>
      <c r="Y37" s="61">
        <v>-1.04</v>
      </c>
      <c r="Z37" s="62">
        <v>453794067</v>
      </c>
    </row>
    <row r="38" spans="1:26" ht="12.75">
      <c r="A38" s="58" t="s">
        <v>59</v>
      </c>
      <c r="B38" s="19">
        <v>0</v>
      </c>
      <c r="C38" s="19">
        <v>0</v>
      </c>
      <c r="D38" s="59">
        <v>92668260</v>
      </c>
      <c r="E38" s="60">
        <v>92668260</v>
      </c>
      <c r="F38" s="60">
        <v>0</v>
      </c>
      <c r="G38" s="60">
        <v>5080760</v>
      </c>
      <c r="H38" s="60">
        <v>5080760</v>
      </c>
      <c r="I38" s="60">
        <v>5080760</v>
      </c>
      <c r="J38" s="60">
        <v>3697531</v>
      </c>
      <c r="K38" s="60">
        <v>3697531</v>
      </c>
      <c r="L38" s="60">
        <v>3387951</v>
      </c>
      <c r="M38" s="60">
        <v>3387951</v>
      </c>
      <c r="N38" s="60">
        <v>3697531</v>
      </c>
      <c r="O38" s="60">
        <v>3697531</v>
      </c>
      <c r="P38" s="60">
        <v>3697531</v>
      </c>
      <c r="Q38" s="60">
        <v>3697531</v>
      </c>
      <c r="R38" s="60">
        <v>3066281</v>
      </c>
      <c r="S38" s="60">
        <v>3066281</v>
      </c>
      <c r="T38" s="60">
        <v>2985600</v>
      </c>
      <c r="U38" s="60">
        <v>2985600</v>
      </c>
      <c r="V38" s="60">
        <v>2985600</v>
      </c>
      <c r="W38" s="60">
        <v>92668260</v>
      </c>
      <c r="X38" s="60">
        <v>-89682660</v>
      </c>
      <c r="Y38" s="61">
        <v>-96.78</v>
      </c>
      <c r="Z38" s="62">
        <v>92668260</v>
      </c>
    </row>
    <row r="39" spans="1:26" ht="12.75">
      <c r="A39" s="58" t="s">
        <v>60</v>
      </c>
      <c r="B39" s="19">
        <v>0</v>
      </c>
      <c r="C39" s="19">
        <v>0</v>
      </c>
      <c r="D39" s="59">
        <v>955698700</v>
      </c>
      <c r="E39" s="60">
        <v>1023698700</v>
      </c>
      <c r="F39" s="60">
        <v>0</v>
      </c>
      <c r="G39" s="60">
        <v>797784954</v>
      </c>
      <c r="H39" s="60">
        <v>915957743</v>
      </c>
      <c r="I39" s="60">
        <v>915957743</v>
      </c>
      <c r="J39" s="60">
        <v>778172997</v>
      </c>
      <c r="K39" s="60">
        <v>806575859</v>
      </c>
      <c r="L39" s="60">
        <v>769085619</v>
      </c>
      <c r="M39" s="60">
        <v>769085619</v>
      </c>
      <c r="N39" s="60">
        <v>878263167</v>
      </c>
      <c r="O39" s="60">
        <v>830157047</v>
      </c>
      <c r="P39" s="60">
        <v>881474248</v>
      </c>
      <c r="Q39" s="60">
        <v>881474248</v>
      </c>
      <c r="R39" s="60">
        <v>895955627</v>
      </c>
      <c r="S39" s="60">
        <v>837004246</v>
      </c>
      <c r="T39" s="60">
        <v>866917394</v>
      </c>
      <c r="U39" s="60">
        <v>866917394</v>
      </c>
      <c r="V39" s="60">
        <v>866917394</v>
      </c>
      <c r="W39" s="60">
        <v>1023698700</v>
      </c>
      <c r="X39" s="60">
        <v>-156781306</v>
      </c>
      <c r="Y39" s="61">
        <v>-15.32</v>
      </c>
      <c r="Z39" s="62">
        <v>1023698700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0</v>
      </c>
      <c r="C42" s="19">
        <v>0</v>
      </c>
      <c r="D42" s="59">
        <v>34967092</v>
      </c>
      <c r="E42" s="60">
        <v>16467006</v>
      </c>
      <c r="F42" s="60">
        <v>57356516</v>
      </c>
      <c r="G42" s="60">
        <v>3114144</v>
      </c>
      <c r="H42" s="60">
        <v>-35869062</v>
      </c>
      <c r="I42" s="60">
        <v>24601598</v>
      </c>
      <c r="J42" s="60">
        <v>-19690062</v>
      </c>
      <c r="K42" s="60">
        <v>7471567</v>
      </c>
      <c r="L42" s="60">
        <v>13057808</v>
      </c>
      <c r="M42" s="60">
        <v>839313</v>
      </c>
      <c r="N42" s="60">
        <v>7085014</v>
      </c>
      <c r="O42" s="60">
        <v>-3435649</v>
      </c>
      <c r="P42" s="60">
        <v>67419128</v>
      </c>
      <c r="Q42" s="60">
        <v>71068493</v>
      </c>
      <c r="R42" s="60">
        <v>-3383717</v>
      </c>
      <c r="S42" s="60">
        <v>-17408936</v>
      </c>
      <c r="T42" s="60">
        <v>-24962376</v>
      </c>
      <c r="U42" s="60">
        <v>-45755029</v>
      </c>
      <c r="V42" s="60">
        <v>50754375</v>
      </c>
      <c r="W42" s="60">
        <v>16467006</v>
      </c>
      <c r="X42" s="60">
        <v>34287369</v>
      </c>
      <c r="Y42" s="61">
        <v>208.22</v>
      </c>
      <c r="Z42" s="62">
        <v>16467006</v>
      </c>
    </row>
    <row r="43" spans="1:26" ht="12.75">
      <c r="A43" s="58" t="s">
        <v>63</v>
      </c>
      <c r="B43" s="19">
        <v>0</v>
      </c>
      <c r="C43" s="19">
        <v>0</v>
      </c>
      <c r="D43" s="59">
        <v>-32612000</v>
      </c>
      <c r="E43" s="60">
        <v>-60121400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-4029048</v>
      </c>
      <c r="U43" s="60">
        <v>-4029048</v>
      </c>
      <c r="V43" s="60">
        <v>-4029048</v>
      </c>
      <c r="W43" s="60">
        <v>-60121400</v>
      </c>
      <c r="X43" s="60">
        <v>56092352</v>
      </c>
      <c r="Y43" s="61">
        <v>-93.3</v>
      </c>
      <c r="Z43" s="62">
        <v>-60121400</v>
      </c>
    </row>
    <row r="44" spans="1:26" ht="12.75">
      <c r="A44" s="58" t="s">
        <v>64</v>
      </c>
      <c r="B44" s="19">
        <v>0</v>
      </c>
      <c r="C44" s="19">
        <v>0</v>
      </c>
      <c r="D44" s="59">
        <v>-1284000</v>
      </c>
      <c r="E44" s="60">
        <v>-1284000</v>
      </c>
      <c r="F44" s="60">
        <v>0</v>
      </c>
      <c r="G44" s="60">
        <v>0</v>
      </c>
      <c r="H44" s="60">
        <v>0</v>
      </c>
      <c r="I44" s="60">
        <v>0</v>
      </c>
      <c r="J44" s="60">
        <v>-106163</v>
      </c>
      <c r="K44" s="60">
        <v>0</v>
      </c>
      <c r="L44" s="60">
        <v>0</v>
      </c>
      <c r="M44" s="60">
        <v>-106163</v>
      </c>
      <c r="N44" s="60">
        <v>0</v>
      </c>
      <c r="O44" s="60">
        <v>0</v>
      </c>
      <c r="P44" s="60">
        <v>-534814</v>
      </c>
      <c r="Q44" s="60">
        <v>-534814</v>
      </c>
      <c r="R44" s="60">
        <v>0</v>
      </c>
      <c r="S44" s="60">
        <v>0</v>
      </c>
      <c r="T44" s="60">
        <v>-105837</v>
      </c>
      <c r="U44" s="60">
        <v>-105837</v>
      </c>
      <c r="V44" s="60">
        <v>-746814</v>
      </c>
      <c r="W44" s="60">
        <v>-1284000</v>
      </c>
      <c r="X44" s="60">
        <v>537186</v>
      </c>
      <c r="Y44" s="61">
        <v>-41.84</v>
      </c>
      <c r="Z44" s="62">
        <v>-1284000</v>
      </c>
    </row>
    <row r="45" spans="1:26" ht="12.75">
      <c r="A45" s="70" t="s">
        <v>65</v>
      </c>
      <c r="B45" s="22">
        <v>0</v>
      </c>
      <c r="C45" s="22">
        <v>0</v>
      </c>
      <c r="D45" s="99">
        <v>-116496421</v>
      </c>
      <c r="E45" s="100">
        <v>-44601502</v>
      </c>
      <c r="F45" s="100">
        <v>57356516</v>
      </c>
      <c r="G45" s="100">
        <v>60470660</v>
      </c>
      <c r="H45" s="100">
        <v>24601598</v>
      </c>
      <c r="I45" s="100">
        <v>24601598</v>
      </c>
      <c r="J45" s="100">
        <v>4805373</v>
      </c>
      <c r="K45" s="100">
        <v>12276940</v>
      </c>
      <c r="L45" s="100">
        <v>25334748</v>
      </c>
      <c r="M45" s="100">
        <v>25334748</v>
      </c>
      <c r="N45" s="100">
        <v>32419762</v>
      </c>
      <c r="O45" s="100">
        <v>28984113</v>
      </c>
      <c r="P45" s="100">
        <v>95868427</v>
      </c>
      <c r="Q45" s="100">
        <v>32419762</v>
      </c>
      <c r="R45" s="100">
        <v>92484710</v>
      </c>
      <c r="S45" s="100">
        <v>75075774</v>
      </c>
      <c r="T45" s="100">
        <v>45978513</v>
      </c>
      <c r="U45" s="100">
        <v>45978513</v>
      </c>
      <c r="V45" s="100">
        <v>45978513</v>
      </c>
      <c r="W45" s="100">
        <v>-44601502</v>
      </c>
      <c r="X45" s="100">
        <v>90580015</v>
      </c>
      <c r="Y45" s="101">
        <v>-203.09</v>
      </c>
      <c r="Z45" s="102">
        <v>-44601502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19" t="s">
        <v>275</v>
      </c>
      <c r="R47" s="120"/>
      <c r="S47" s="120"/>
      <c r="T47" s="120"/>
      <c r="U47" s="119" t="s">
        <v>276</v>
      </c>
      <c r="V47" s="119" t="s">
        <v>277</v>
      </c>
      <c r="W47" s="119" t="s">
        <v>278</v>
      </c>
      <c r="X47" s="119"/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28190799</v>
      </c>
      <c r="C49" s="52">
        <v>0</v>
      </c>
      <c r="D49" s="129">
        <v>11608045</v>
      </c>
      <c r="E49" s="54">
        <v>9097194</v>
      </c>
      <c r="F49" s="54">
        <v>0</v>
      </c>
      <c r="G49" s="54">
        <v>0</v>
      </c>
      <c r="H49" s="54">
        <v>0</v>
      </c>
      <c r="I49" s="54">
        <v>8140570</v>
      </c>
      <c r="J49" s="54">
        <v>0</v>
      </c>
      <c r="K49" s="54">
        <v>0</v>
      </c>
      <c r="L49" s="54">
        <v>0</v>
      </c>
      <c r="M49" s="54">
        <v>9070894</v>
      </c>
      <c r="N49" s="54">
        <v>0</v>
      </c>
      <c r="O49" s="54">
        <v>0</v>
      </c>
      <c r="P49" s="54">
        <v>0</v>
      </c>
      <c r="Q49" s="54">
        <v>308627893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374735395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56936722</v>
      </c>
      <c r="C51" s="52">
        <v>0</v>
      </c>
      <c r="D51" s="129">
        <v>19862880</v>
      </c>
      <c r="E51" s="54">
        <v>7640684</v>
      </c>
      <c r="F51" s="54">
        <v>0</v>
      </c>
      <c r="G51" s="54">
        <v>0</v>
      </c>
      <c r="H51" s="54">
        <v>0</v>
      </c>
      <c r="I51" s="54">
        <v>6597835</v>
      </c>
      <c r="J51" s="54">
        <v>0</v>
      </c>
      <c r="K51" s="54">
        <v>0</v>
      </c>
      <c r="L51" s="54">
        <v>0</v>
      </c>
      <c r="M51" s="54">
        <v>196160435</v>
      </c>
      <c r="N51" s="54">
        <v>0</v>
      </c>
      <c r="O51" s="54">
        <v>0</v>
      </c>
      <c r="P51" s="54">
        <v>0</v>
      </c>
      <c r="Q51" s="54">
        <v>2048254</v>
      </c>
      <c r="R51" s="54">
        <v>0</v>
      </c>
      <c r="S51" s="54">
        <v>0</v>
      </c>
      <c r="T51" s="54">
        <v>0</v>
      </c>
      <c r="U51" s="54">
        <v>105013719</v>
      </c>
      <c r="V51" s="54">
        <v>28611010</v>
      </c>
      <c r="W51" s="54">
        <v>422871539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89.87935617745055</v>
      </c>
      <c r="E58" s="7">
        <f t="shared" si="6"/>
        <v>100.16904487386921</v>
      </c>
      <c r="F58" s="7">
        <f t="shared" si="6"/>
        <v>100</v>
      </c>
      <c r="G58" s="7">
        <f t="shared" si="6"/>
        <v>38.63783295841176</v>
      </c>
      <c r="H58" s="7">
        <f t="shared" si="6"/>
        <v>17.36768695086164</v>
      </c>
      <c r="I58" s="7">
        <f t="shared" si="6"/>
        <v>48.72163331704397</v>
      </c>
      <c r="J58" s="7">
        <f t="shared" si="6"/>
        <v>64.6581925356085</v>
      </c>
      <c r="K58" s="7">
        <f t="shared" si="6"/>
        <v>99.994005305892</v>
      </c>
      <c r="L58" s="7">
        <f t="shared" si="6"/>
        <v>29.530759338661138</v>
      </c>
      <c r="M58" s="7">
        <f t="shared" si="6"/>
        <v>68.35504793390064</v>
      </c>
      <c r="N58" s="7">
        <f t="shared" si="6"/>
        <v>43.553554794888996</v>
      </c>
      <c r="O58" s="7">
        <f t="shared" si="6"/>
        <v>50.52086191307134</v>
      </c>
      <c r="P58" s="7">
        <f t="shared" si="6"/>
        <v>32.44189882726336</v>
      </c>
      <c r="Q58" s="7">
        <f t="shared" si="6"/>
        <v>42.153380170214874</v>
      </c>
      <c r="R58" s="7">
        <f t="shared" si="6"/>
        <v>0</v>
      </c>
      <c r="S58" s="7">
        <f t="shared" si="6"/>
        <v>79.95854597996454</v>
      </c>
      <c r="T58" s="7">
        <f t="shared" si="6"/>
        <v>111.94717458150481</v>
      </c>
      <c r="U58" s="7">
        <f t="shared" si="6"/>
        <v>135.11344185172754</v>
      </c>
      <c r="V58" s="7">
        <f t="shared" si="6"/>
        <v>61.770815534123855</v>
      </c>
      <c r="W58" s="7">
        <f t="shared" si="6"/>
        <v>100.00000437542234</v>
      </c>
      <c r="X58" s="7">
        <f t="shared" si="6"/>
        <v>0</v>
      </c>
      <c r="Y58" s="7">
        <f t="shared" si="6"/>
        <v>0</v>
      </c>
      <c r="Z58" s="8">
        <f t="shared" si="6"/>
        <v>100.16904487386921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100</v>
      </c>
      <c r="E59" s="10">
        <f t="shared" si="7"/>
        <v>100.00000211742059</v>
      </c>
      <c r="F59" s="10">
        <f t="shared" si="7"/>
        <v>100</v>
      </c>
      <c r="G59" s="10">
        <f t="shared" si="7"/>
        <v>38.000335386401616</v>
      </c>
      <c r="H59" s="10">
        <f t="shared" si="7"/>
        <v>12.720903189268936</v>
      </c>
      <c r="I59" s="10">
        <f t="shared" si="7"/>
        <v>42.429259049408884</v>
      </c>
      <c r="J59" s="10">
        <f t="shared" si="7"/>
        <v>227.11515267095007</v>
      </c>
      <c r="K59" s="10">
        <f t="shared" si="7"/>
        <v>100</v>
      </c>
      <c r="L59" s="10">
        <f t="shared" si="7"/>
        <v>29.299605471173834</v>
      </c>
      <c r="M59" s="10">
        <f t="shared" si="7"/>
        <v>74.9639600425891</v>
      </c>
      <c r="N59" s="10">
        <f t="shared" si="7"/>
        <v>60.9592253494206</v>
      </c>
      <c r="O59" s="10">
        <f t="shared" si="7"/>
        <v>59.71988066854497</v>
      </c>
      <c r="P59" s="10">
        <f t="shared" si="7"/>
        <v>36.84759979471814</v>
      </c>
      <c r="Q59" s="10">
        <f t="shared" si="7"/>
        <v>53.110937327577076</v>
      </c>
      <c r="R59" s="10">
        <f t="shared" si="7"/>
        <v>0</v>
      </c>
      <c r="S59" s="10">
        <f t="shared" si="7"/>
        <v>65.83502375658063</v>
      </c>
      <c r="T59" s="10">
        <f t="shared" si="7"/>
        <v>132.18302986236108</v>
      </c>
      <c r="U59" s="10">
        <f t="shared" si="7"/>
        <v>128.31151170261853</v>
      </c>
      <c r="V59" s="10">
        <f t="shared" si="7"/>
        <v>67.77284809050472</v>
      </c>
      <c r="W59" s="10">
        <f t="shared" si="7"/>
        <v>100.00001058710382</v>
      </c>
      <c r="X59" s="10">
        <f t="shared" si="7"/>
        <v>0</v>
      </c>
      <c r="Y59" s="10">
        <f t="shared" si="7"/>
        <v>0</v>
      </c>
      <c r="Z59" s="11">
        <f t="shared" si="7"/>
        <v>100.00000211742059</v>
      </c>
    </row>
    <row r="60" spans="1:26" ht="12.7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100</v>
      </c>
      <c r="E60" s="13">
        <f t="shared" si="7"/>
        <v>100.24441253516918</v>
      </c>
      <c r="F60" s="13">
        <f t="shared" si="7"/>
        <v>100</v>
      </c>
      <c r="G60" s="13">
        <f t="shared" si="7"/>
        <v>45.024165123896324</v>
      </c>
      <c r="H60" s="13">
        <f t="shared" si="7"/>
        <v>22.18221653506537</v>
      </c>
      <c r="I60" s="13">
        <f t="shared" si="7"/>
        <v>54.35847512634259</v>
      </c>
      <c r="J60" s="13">
        <f t="shared" si="7"/>
        <v>55.5360347097268</v>
      </c>
      <c r="K60" s="13">
        <f t="shared" si="7"/>
        <v>99.9919361217867</v>
      </c>
      <c r="L60" s="13">
        <f t="shared" si="7"/>
        <v>33.38424643719994</v>
      </c>
      <c r="M60" s="13">
        <f t="shared" si="7"/>
        <v>70.22831292946545</v>
      </c>
      <c r="N60" s="13">
        <f t="shared" si="7"/>
        <v>42.06150279172578</v>
      </c>
      <c r="O60" s="13">
        <f t="shared" si="7"/>
        <v>52.60065497157635</v>
      </c>
      <c r="P60" s="13">
        <f t="shared" si="7"/>
        <v>34.83918835569933</v>
      </c>
      <c r="Q60" s="13">
        <f t="shared" si="7"/>
        <v>42.85845021589458</v>
      </c>
      <c r="R60" s="13">
        <f t="shared" si="7"/>
        <v>0</v>
      </c>
      <c r="S60" s="13">
        <f t="shared" si="7"/>
        <v>170.0553535038618</v>
      </c>
      <c r="T60" s="13">
        <f t="shared" si="7"/>
        <v>132.35828567607405</v>
      </c>
      <c r="U60" s="13">
        <f t="shared" si="7"/>
        <v>215.32506805805696</v>
      </c>
      <c r="V60" s="13">
        <f t="shared" si="7"/>
        <v>65.35411492980809</v>
      </c>
      <c r="W60" s="13">
        <f t="shared" si="7"/>
        <v>100.00000316072753</v>
      </c>
      <c r="X60" s="13">
        <f t="shared" si="7"/>
        <v>0</v>
      </c>
      <c r="Y60" s="13">
        <f t="shared" si="7"/>
        <v>0</v>
      </c>
      <c r="Z60" s="14">
        <f t="shared" si="7"/>
        <v>100.24441253516918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128.0074395248583</v>
      </c>
      <c r="E61" s="13">
        <f t="shared" si="7"/>
        <v>100</v>
      </c>
      <c r="F61" s="13">
        <f t="shared" si="7"/>
        <v>100</v>
      </c>
      <c r="G61" s="13">
        <f t="shared" si="7"/>
        <v>96.24128157231792</v>
      </c>
      <c r="H61" s="13">
        <f t="shared" si="7"/>
        <v>52.79027644700869</v>
      </c>
      <c r="I61" s="13">
        <f t="shared" si="7"/>
        <v>82.16298163853365</v>
      </c>
      <c r="J61" s="13">
        <f t="shared" si="7"/>
        <v>77.20864061185024</v>
      </c>
      <c r="K61" s="13">
        <f t="shared" si="7"/>
        <v>99.94751128288411</v>
      </c>
      <c r="L61" s="13">
        <f t="shared" si="7"/>
        <v>62.167877555672014</v>
      </c>
      <c r="M61" s="13">
        <f t="shared" si="7"/>
        <v>82.70100512935389</v>
      </c>
      <c r="N61" s="13">
        <f t="shared" si="7"/>
        <v>65.87610617516442</v>
      </c>
      <c r="O61" s="13">
        <f t="shared" si="7"/>
        <v>78.27498129214896</v>
      </c>
      <c r="P61" s="13">
        <f t="shared" si="7"/>
        <v>44.87051632938034</v>
      </c>
      <c r="Q61" s="13">
        <f t="shared" si="7"/>
        <v>62.22301146780696</v>
      </c>
      <c r="R61" s="13">
        <f t="shared" si="7"/>
        <v>0</v>
      </c>
      <c r="S61" s="13">
        <f t="shared" si="7"/>
        <v>89.88886810961655</v>
      </c>
      <c r="T61" s="13">
        <f t="shared" si="7"/>
        <v>115.94635395434163</v>
      </c>
      <c r="U61" s="13">
        <f t="shared" si="7"/>
        <v>142.86915871843894</v>
      </c>
      <c r="V61" s="13">
        <f t="shared" si="7"/>
        <v>83.4079409653745</v>
      </c>
      <c r="W61" s="13">
        <f t="shared" si="7"/>
        <v>100.00000127202678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102.23821147537888</v>
      </c>
      <c r="E62" s="13">
        <f t="shared" si="7"/>
        <v>100.00000290420338</v>
      </c>
      <c r="F62" s="13">
        <f t="shared" si="7"/>
        <v>100</v>
      </c>
      <c r="G62" s="13">
        <f t="shared" si="7"/>
        <v>39.79789414030578</v>
      </c>
      <c r="H62" s="13">
        <f t="shared" si="7"/>
        <v>13.708188963870402</v>
      </c>
      <c r="I62" s="13">
        <f t="shared" si="7"/>
        <v>49.197988157957006</v>
      </c>
      <c r="J62" s="13">
        <f t="shared" si="7"/>
        <v>57.24897605580106</v>
      </c>
      <c r="K62" s="13">
        <f t="shared" si="7"/>
        <v>100.02374524791308</v>
      </c>
      <c r="L62" s="13">
        <f t="shared" si="7"/>
        <v>24.577207543341345</v>
      </c>
      <c r="M62" s="13">
        <f t="shared" si="7"/>
        <v>69.92867421134542</v>
      </c>
      <c r="N62" s="13">
        <f t="shared" si="7"/>
        <v>25.80590596172239</v>
      </c>
      <c r="O62" s="13">
        <f t="shared" si="7"/>
        <v>45.73732450468809</v>
      </c>
      <c r="P62" s="13">
        <f t="shared" si="7"/>
        <v>45.108109743010964</v>
      </c>
      <c r="Q62" s="13">
        <f t="shared" si="7"/>
        <v>34.968760458702164</v>
      </c>
      <c r="R62" s="13">
        <f t="shared" si="7"/>
        <v>0</v>
      </c>
      <c r="S62" s="13">
        <f t="shared" si="7"/>
        <v>21.928726661726998</v>
      </c>
      <c r="T62" s="13">
        <f t="shared" si="7"/>
        <v>218.5345901794709</v>
      </c>
      <c r="U62" s="13">
        <f t="shared" si="7"/>
        <v>103.0897134407062</v>
      </c>
      <c r="V62" s="13">
        <f t="shared" si="7"/>
        <v>55.794114084875424</v>
      </c>
      <c r="W62" s="13">
        <f t="shared" si="7"/>
        <v>99.99999419159371</v>
      </c>
      <c r="X62" s="13">
        <f t="shared" si="7"/>
        <v>0</v>
      </c>
      <c r="Y62" s="13">
        <f t="shared" si="7"/>
        <v>0</v>
      </c>
      <c r="Z62" s="14">
        <f t="shared" si="7"/>
        <v>100.00000290420338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54.28820955041409</v>
      </c>
      <c r="E63" s="13">
        <f t="shared" si="7"/>
        <v>100</v>
      </c>
      <c r="F63" s="13">
        <f t="shared" si="7"/>
        <v>100</v>
      </c>
      <c r="G63" s="13">
        <f t="shared" si="7"/>
        <v>25.91401065520142</v>
      </c>
      <c r="H63" s="13">
        <f t="shared" si="7"/>
        <v>10.848109042944436</v>
      </c>
      <c r="I63" s="13">
        <f t="shared" si="7"/>
        <v>37.87310560807065</v>
      </c>
      <c r="J63" s="13">
        <f t="shared" si="7"/>
        <v>31.917168641884814</v>
      </c>
      <c r="K63" s="13">
        <f t="shared" si="7"/>
        <v>100</v>
      </c>
      <c r="L63" s="13">
        <f t="shared" si="7"/>
        <v>11.829854377080466</v>
      </c>
      <c r="M63" s="13">
        <f t="shared" si="7"/>
        <v>58.57437239538519</v>
      </c>
      <c r="N63" s="13">
        <f t="shared" si="7"/>
        <v>47.44902897261319</v>
      </c>
      <c r="O63" s="13">
        <f t="shared" si="7"/>
        <v>23.95934900408509</v>
      </c>
      <c r="P63" s="13">
        <f t="shared" si="7"/>
        <v>21.024820669163198</v>
      </c>
      <c r="Q63" s="13">
        <f t="shared" si="7"/>
        <v>28.98074609166137</v>
      </c>
      <c r="R63" s="13">
        <f t="shared" si="7"/>
        <v>0</v>
      </c>
      <c r="S63" s="13">
        <f t="shared" si="7"/>
        <v>-6.853999342152401</v>
      </c>
      <c r="T63" s="13">
        <f t="shared" si="7"/>
        <v>1120.6478709366177</v>
      </c>
      <c r="U63" s="13">
        <f t="shared" si="7"/>
        <v>-28.904055090781878</v>
      </c>
      <c r="V63" s="13">
        <f t="shared" si="7"/>
        <v>67.84390025191423</v>
      </c>
      <c r="W63" s="13">
        <f t="shared" si="7"/>
        <v>100.00001951080861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44.13117581487403</v>
      </c>
      <c r="E64" s="13">
        <f t="shared" si="7"/>
        <v>100</v>
      </c>
      <c r="F64" s="13">
        <f t="shared" si="7"/>
        <v>100</v>
      </c>
      <c r="G64" s="13">
        <f t="shared" si="7"/>
        <v>30.475372526198363</v>
      </c>
      <c r="H64" s="13">
        <f t="shared" si="7"/>
        <v>16.332538169231757</v>
      </c>
      <c r="I64" s="13">
        <f t="shared" si="7"/>
        <v>48.975972815425514</v>
      </c>
      <c r="J64" s="13">
        <f t="shared" si="7"/>
        <v>39.28714264855654</v>
      </c>
      <c r="K64" s="13">
        <f t="shared" si="7"/>
        <v>100</v>
      </c>
      <c r="L64" s="13">
        <f t="shared" si="7"/>
        <v>17.448302933119532</v>
      </c>
      <c r="M64" s="13">
        <f t="shared" si="7"/>
        <v>62.85280245571975</v>
      </c>
      <c r="N64" s="13">
        <f t="shared" si="7"/>
        <v>49.82755049889265</v>
      </c>
      <c r="O64" s="13">
        <f t="shared" si="7"/>
        <v>38.62803761142997</v>
      </c>
      <c r="P64" s="13">
        <f t="shared" si="7"/>
        <v>13.384000668474586</v>
      </c>
      <c r="Q64" s="13">
        <f t="shared" si="7"/>
        <v>28.03759156551276</v>
      </c>
      <c r="R64" s="13">
        <f t="shared" si="7"/>
        <v>0</v>
      </c>
      <c r="S64" s="13">
        <f t="shared" si="7"/>
        <v>12.580896102867435</v>
      </c>
      <c r="T64" s="13">
        <f t="shared" si="7"/>
        <v>31.495150850389535</v>
      </c>
      <c r="U64" s="13">
        <f t="shared" si="7"/>
        <v>27.9597300326707</v>
      </c>
      <c r="V64" s="13">
        <f t="shared" si="7"/>
        <v>41.62143548083452</v>
      </c>
      <c r="W64" s="13">
        <f t="shared" si="7"/>
        <v>100.00000522701966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100</v>
      </c>
      <c r="G65" s="13">
        <f t="shared" si="7"/>
        <v>0</v>
      </c>
      <c r="H65" s="13">
        <f t="shared" si="7"/>
        <v>0</v>
      </c>
      <c r="I65" s="13">
        <f t="shared" si="7"/>
        <v>100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100</v>
      </c>
      <c r="W65" s="13">
        <f t="shared" si="7"/>
        <v>100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100.00000432326468</v>
      </c>
      <c r="F66" s="16">
        <f t="shared" si="7"/>
        <v>100</v>
      </c>
      <c r="G66" s="16">
        <f t="shared" si="7"/>
        <v>3.81413981959094</v>
      </c>
      <c r="H66" s="16">
        <f t="shared" si="7"/>
        <v>5.830442766782289</v>
      </c>
      <c r="I66" s="16">
        <f t="shared" si="7"/>
        <v>35.3837286059151</v>
      </c>
      <c r="J66" s="16">
        <f t="shared" si="7"/>
        <v>8.397164363637451</v>
      </c>
      <c r="K66" s="16">
        <f t="shared" si="7"/>
        <v>100</v>
      </c>
      <c r="L66" s="16">
        <f t="shared" si="7"/>
        <v>5.94175774606848</v>
      </c>
      <c r="M66" s="16">
        <f t="shared" si="7"/>
        <v>37.70630810206729</v>
      </c>
      <c r="N66" s="16">
        <f t="shared" si="7"/>
        <v>6.975292536387139</v>
      </c>
      <c r="O66" s="16">
        <f t="shared" si="7"/>
        <v>14.673059885262305</v>
      </c>
      <c r="P66" s="16">
        <f t="shared" si="7"/>
        <v>7.429134508624012</v>
      </c>
      <c r="Q66" s="16">
        <f t="shared" si="7"/>
        <v>9.730754540858165</v>
      </c>
      <c r="R66" s="16">
        <f t="shared" si="7"/>
        <v>0</v>
      </c>
      <c r="S66" s="16">
        <f t="shared" si="7"/>
        <v>11.41750711125282</v>
      </c>
      <c r="T66" s="16">
        <f t="shared" si="7"/>
        <v>12.97644179061755</v>
      </c>
      <c r="U66" s="16">
        <f t="shared" si="7"/>
        <v>16.2996444935094</v>
      </c>
      <c r="V66" s="16">
        <f t="shared" si="7"/>
        <v>24.5154310635768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100.00000432326468</v>
      </c>
    </row>
    <row r="67" spans="1:26" ht="12.75" hidden="1">
      <c r="A67" s="41" t="s">
        <v>287</v>
      </c>
      <c r="B67" s="24"/>
      <c r="C67" s="24"/>
      <c r="D67" s="25">
        <v>228549373</v>
      </c>
      <c r="E67" s="26">
        <v>228163677</v>
      </c>
      <c r="F67" s="26">
        <v>18914791</v>
      </c>
      <c r="G67" s="26">
        <v>19430730</v>
      </c>
      <c r="H67" s="26">
        <v>24685377</v>
      </c>
      <c r="I67" s="26">
        <v>63030898</v>
      </c>
      <c r="J67" s="26">
        <v>15462667</v>
      </c>
      <c r="K67" s="26">
        <v>30627084</v>
      </c>
      <c r="L67" s="26">
        <v>23486477</v>
      </c>
      <c r="M67" s="26">
        <v>69576228</v>
      </c>
      <c r="N67" s="26">
        <v>26489925</v>
      </c>
      <c r="O67" s="26">
        <v>22542923</v>
      </c>
      <c r="P67" s="26">
        <v>23242388</v>
      </c>
      <c r="Q67" s="26">
        <v>72275236</v>
      </c>
      <c r="R67" s="26"/>
      <c r="S67" s="26">
        <v>10353640</v>
      </c>
      <c r="T67" s="26">
        <v>13946695</v>
      </c>
      <c r="U67" s="26">
        <v>24300335</v>
      </c>
      <c r="V67" s="26">
        <v>229182697</v>
      </c>
      <c r="W67" s="26">
        <v>228549366</v>
      </c>
      <c r="X67" s="26"/>
      <c r="Y67" s="25"/>
      <c r="Z67" s="27">
        <v>228163677</v>
      </c>
    </row>
    <row r="68" spans="1:26" ht="12.75" hidden="1">
      <c r="A68" s="37" t="s">
        <v>31</v>
      </c>
      <c r="B68" s="19"/>
      <c r="C68" s="19"/>
      <c r="D68" s="20">
        <v>47227273</v>
      </c>
      <c r="E68" s="21">
        <v>47227273</v>
      </c>
      <c r="F68" s="21">
        <v>5197064</v>
      </c>
      <c r="G68" s="21">
        <v>6249508</v>
      </c>
      <c r="H68" s="21">
        <v>9139524</v>
      </c>
      <c r="I68" s="21">
        <v>20586096</v>
      </c>
      <c r="J68" s="21">
        <v>1373837</v>
      </c>
      <c r="K68" s="21">
        <v>5821976</v>
      </c>
      <c r="L68" s="21">
        <v>7769521</v>
      </c>
      <c r="M68" s="21">
        <v>14965334</v>
      </c>
      <c r="N68" s="21">
        <v>6225878</v>
      </c>
      <c r="O68" s="21">
        <v>6066129</v>
      </c>
      <c r="P68" s="21">
        <v>5469553</v>
      </c>
      <c r="Q68" s="21">
        <v>17761560</v>
      </c>
      <c r="R68" s="21"/>
      <c r="S68" s="21">
        <v>5074173</v>
      </c>
      <c r="T68" s="21">
        <v>6067906</v>
      </c>
      <c r="U68" s="21">
        <v>11142079</v>
      </c>
      <c r="V68" s="21">
        <v>64455069</v>
      </c>
      <c r="W68" s="21">
        <v>47227269</v>
      </c>
      <c r="X68" s="21"/>
      <c r="Y68" s="20"/>
      <c r="Z68" s="23">
        <v>47227273</v>
      </c>
    </row>
    <row r="69" spans="1:26" ht="12.75" hidden="1">
      <c r="A69" s="38" t="s">
        <v>32</v>
      </c>
      <c r="B69" s="19"/>
      <c r="C69" s="19"/>
      <c r="D69" s="20">
        <v>158191432</v>
      </c>
      <c r="E69" s="21">
        <v>157805736</v>
      </c>
      <c r="F69" s="21">
        <v>11861372</v>
      </c>
      <c r="G69" s="21">
        <v>11235200</v>
      </c>
      <c r="H69" s="21">
        <v>13565849</v>
      </c>
      <c r="I69" s="21">
        <v>36662421</v>
      </c>
      <c r="J69" s="21">
        <v>12080533</v>
      </c>
      <c r="K69" s="21">
        <v>22768201</v>
      </c>
      <c r="L69" s="21">
        <v>13575418</v>
      </c>
      <c r="M69" s="21">
        <v>48424152</v>
      </c>
      <c r="N69" s="21">
        <v>18037230</v>
      </c>
      <c r="O69" s="21">
        <v>14101986</v>
      </c>
      <c r="P69" s="21">
        <v>15339281</v>
      </c>
      <c r="Q69" s="21">
        <v>47478497</v>
      </c>
      <c r="R69" s="21"/>
      <c r="S69" s="21">
        <v>2732799</v>
      </c>
      <c r="T69" s="21">
        <v>5503184</v>
      </c>
      <c r="U69" s="21">
        <v>8235983</v>
      </c>
      <c r="V69" s="21">
        <v>140801053</v>
      </c>
      <c r="W69" s="21">
        <v>158191428</v>
      </c>
      <c r="X69" s="21"/>
      <c r="Y69" s="20"/>
      <c r="Z69" s="23">
        <v>157805736</v>
      </c>
    </row>
    <row r="70" spans="1:26" ht="12.75" hidden="1">
      <c r="A70" s="39" t="s">
        <v>103</v>
      </c>
      <c r="B70" s="19"/>
      <c r="C70" s="19"/>
      <c r="D70" s="20">
        <v>78614698</v>
      </c>
      <c r="E70" s="21">
        <v>78614698</v>
      </c>
      <c r="F70" s="21">
        <v>3518728</v>
      </c>
      <c r="G70" s="21">
        <v>2017709</v>
      </c>
      <c r="H70" s="21">
        <v>3103886</v>
      </c>
      <c r="I70" s="21">
        <v>8640323</v>
      </c>
      <c r="J70" s="21">
        <v>3858199</v>
      </c>
      <c r="K70" s="21">
        <v>6849091</v>
      </c>
      <c r="L70" s="21">
        <v>4720774</v>
      </c>
      <c r="M70" s="21">
        <v>15428064</v>
      </c>
      <c r="N70" s="21">
        <v>5438673</v>
      </c>
      <c r="O70" s="21">
        <v>5327977</v>
      </c>
      <c r="P70" s="21">
        <v>6073623</v>
      </c>
      <c r="Q70" s="21">
        <v>16840273</v>
      </c>
      <c r="R70" s="21"/>
      <c r="S70" s="21">
        <v>3224367</v>
      </c>
      <c r="T70" s="21">
        <v>3139840</v>
      </c>
      <c r="U70" s="21">
        <v>6364207</v>
      </c>
      <c r="V70" s="21">
        <v>47272867</v>
      </c>
      <c r="W70" s="21">
        <v>78614697</v>
      </c>
      <c r="X70" s="21"/>
      <c r="Y70" s="20"/>
      <c r="Z70" s="23">
        <v>78614698</v>
      </c>
    </row>
    <row r="71" spans="1:26" ht="12.75" hidden="1">
      <c r="A71" s="39" t="s">
        <v>104</v>
      </c>
      <c r="B71" s="19"/>
      <c r="C71" s="19"/>
      <c r="D71" s="20">
        <v>34432850</v>
      </c>
      <c r="E71" s="21">
        <v>34432850</v>
      </c>
      <c r="F71" s="21">
        <v>5175927</v>
      </c>
      <c r="G71" s="21">
        <v>4870220</v>
      </c>
      <c r="H71" s="21">
        <v>6119138</v>
      </c>
      <c r="I71" s="21">
        <v>16165285</v>
      </c>
      <c r="J71" s="21">
        <v>4044654</v>
      </c>
      <c r="K71" s="21">
        <v>7407798</v>
      </c>
      <c r="L71" s="21">
        <v>3784954</v>
      </c>
      <c r="M71" s="21">
        <v>15237406</v>
      </c>
      <c r="N71" s="21">
        <v>9252041</v>
      </c>
      <c r="O71" s="21">
        <v>4463652</v>
      </c>
      <c r="P71" s="21">
        <v>3620349</v>
      </c>
      <c r="Q71" s="21">
        <v>17336042</v>
      </c>
      <c r="R71" s="21"/>
      <c r="S71" s="21">
        <v>4194612</v>
      </c>
      <c r="T71" s="21">
        <v>1139572</v>
      </c>
      <c r="U71" s="21">
        <v>5334184</v>
      </c>
      <c r="V71" s="21">
        <v>54072917</v>
      </c>
      <c r="W71" s="21">
        <v>34432853</v>
      </c>
      <c r="X71" s="21"/>
      <c r="Y71" s="20"/>
      <c r="Z71" s="23">
        <v>34432850</v>
      </c>
    </row>
    <row r="72" spans="1:26" ht="12.75" hidden="1">
      <c r="A72" s="39" t="s">
        <v>105</v>
      </c>
      <c r="B72" s="19"/>
      <c r="C72" s="19"/>
      <c r="D72" s="20">
        <v>25626826</v>
      </c>
      <c r="E72" s="21">
        <v>25626826</v>
      </c>
      <c r="F72" s="21">
        <v>2025376</v>
      </c>
      <c r="G72" s="21">
        <v>3209700</v>
      </c>
      <c r="H72" s="21">
        <v>3235716</v>
      </c>
      <c r="I72" s="21">
        <v>8470792</v>
      </c>
      <c r="J72" s="21">
        <v>3075019</v>
      </c>
      <c r="K72" s="21">
        <v>6348283</v>
      </c>
      <c r="L72" s="21">
        <v>3872330</v>
      </c>
      <c r="M72" s="21">
        <v>13295632</v>
      </c>
      <c r="N72" s="21">
        <v>2149064</v>
      </c>
      <c r="O72" s="21">
        <v>3131141</v>
      </c>
      <c r="P72" s="21">
        <v>3012449</v>
      </c>
      <c r="Q72" s="21">
        <v>8292654</v>
      </c>
      <c r="R72" s="21"/>
      <c r="S72" s="21">
        <v>-7299563</v>
      </c>
      <c r="T72" s="21">
        <v>70477</v>
      </c>
      <c r="U72" s="21">
        <v>-7229086</v>
      </c>
      <c r="V72" s="21">
        <v>22829992</v>
      </c>
      <c r="W72" s="21">
        <v>25626821</v>
      </c>
      <c r="X72" s="21"/>
      <c r="Y72" s="20"/>
      <c r="Z72" s="23">
        <v>25626826</v>
      </c>
    </row>
    <row r="73" spans="1:26" ht="12.75" hidden="1">
      <c r="A73" s="39" t="s">
        <v>106</v>
      </c>
      <c r="B73" s="19"/>
      <c r="C73" s="19"/>
      <c r="D73" s="20">
        <v>19131362</v>
      </c>
      <c r="E73" s="21">
        <v>19131362</v>
      </c>
      <c r="F73" s="21">
        <v>1120758</v>
      </c>
      <c r="G73" s="21">
        <v>1137571</v>
      </c>
      <c r="H73" s="21">
        <v>1107109</v>
      </c>
      <c r="I73" s="21">
        <v>3365438</v>
      </c>
      <c r="J73" s="21">
        <v>1102661</v>
      </c>
      <c r="K73" s="21">
        <v>2163029</v>
      </c>
      <c r="L73" s="21">
        <v>1197360</v>
      </c>
      <c r="M73" s="21">
        <v>4463050</v>
      </c>
      <c r="N73" s="21">
        <v>1197452</v>
      </c>
      <c r="O73" s="21">
        <v>1179216</v>
      </c>
      <c r="P73" s="21">
        <v>2632860</v>
      </c>
      <c r="Q73" s="21">
        <v>5009528</v>
      </c>
      <c r="R73" s="21"/>
      <c r="S73" s="21">
        <v>2613383</v>
      </c>
      <c r="T73" s="21">
        <v>1153295</v>
      </c>
      <c r="U73" s="21">
        <v>3766678</v>
      </c>
      <c r="V73" s="21">
        <v>16604694</v>
      </c>
      <c r="W73" s="21">
        <v>19131361</v>
      </c>
      <c r="X73" s="21"/>
      <c r="Y73" s="20"/>
      <c r="Z73" s="23">
        <v>19131362</v>
      </c>
    </row>
    <row r="74" spans="1:26" ht="12.75" hidden="1">
      <c r="A74" s="39" t="s">
        <v>107</v>
      </c>
      <c r="B74" s="19"/>
      <c r="C74" s="19"/>
      <c r="D74" s="20">
        <v>385696</v>
      </c>
      <c r="E74" s="21"/>
      <c r="F74" s="21">
        <v>20583</v>
      </c>
      <c r="G74" s="21"/>
      <c r="H74" s="21"/>
      <c r="I74" s="21">
        <v>20583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20583</v>
      </c>
      <c r="W74" s="21">
        <v>385696</v>
      </c>
      <c r="X74" s="21"/>
      <c r="Y74" s="20"/>
      <c r="Z74" s="23"/>
    </row>
    <row r="75" spans="1:26" ht="12.75" hidden="1">
      <c r="A75" s="40" t="s">
        <v>110</v>
      </c>
      <c r="B75" s="28"/>
      <c r="C75" s="28"/>
      <c r="D75" s="29">
        <v>23130668</v>
      </c>
      <c r="E75" s="30">
        <v>23130668</v>
      </c>
      <c r="F75" s="30">
        <v>1856355</v>
      </c>
      <c r="G75" s="30">
        <v>1946022</v>
      </c>
      <c r="H75" s="30">
        <v>1980004</v>
      </c>
      <c r="I75" s="30">
        <v>5782381</v>
      </c>
      <c r="J75" s="30">
        <v>2008297</v>
      </c>
      <c r="K75" s="30">
        <v>2036907</v>
      </c>
      <c r="L75" s="30">
        <v>2141538</v>
      </c>
      <c r="M75" s="30">
        <v>6186742</v>
      </c>
      <c r="N75" s="30">
        <v>2226817</v>
      </c>
      <c r="O75" s="30">
        <v>2374808</v>
      </c>
      <c r="P75" s="30">
        <v>2433554</v>
      </c>
      <c r="Q75" s="30">
        <v>7035179</v>
      </c>
      <c r="R75" s="30"/>
      <c r="S75" s="30">
        <v>2546668</v>
      </c>
      <c r="T75" s="30">
        <v>2375605</v>
      </c>
      <c r="U75" s="30">
        <v>4922273</v>
      </c>
      <c r="V75" s="30">
        <v>23926575</v>
      </c>
      <c r="W75" s="30">
        <v>23130669</v>
      </c>
      <c r="X75" s="30"/>
      <c r="Y75" s="29"/>
      <c r="Z75" s="31">
        <v>23130668</v>
      </c>
    </row>
    <row r="76" spans="1:26" ht="12.75" hidden="1">
      <c r="A76" s="42" t="s">
        <v>288</v>
      </c>
      <c r="B76" s="32"/>
      <c r="C76" s="32"/>
      <c r="D76" s="33">
        <v>205418705</v>
      </c>
      <c r="E76" s="34">
        <v>228549376</v>
      </c>
      <c r="F76" s="34">
        <v>18914791</v>
      </c>
      <c r="G76" s="34">
        <v>7507613</v>
      </c>
      <c r="H76" s="34">
        <v>4287279</v>
      </c>
      <c r="I76" s="34">
        <v>30709683</v>
      </c>
      <c r="J76" s="34">
        <v>9997881</v>
      </c>
      <c r="K76" s="34">
        <v>30625248</v>
      </c>
      <c r="L76" s="34">
        <v>6935735</v>
      </c>
      <c r="M76" s="34">
        <v>47558864</v>
      </c>
      <c r="N76" s="34">
        <v>11537304</v>
      </c>
      <c r="O76" s="34">
        <v>11388879</v>
      </c>
      <c r="P76" s="34">
        <v>7540272</v>
      </c>
      <c r="Q76" s="34">
        <v>30466455</v>
      </c>
      <c r="R76" s="34">
        <v>8941468</v>
      </c>
      <c r="S76" s="34">
        <v>8278620</v>
      </c>
      <c r="T76" s="34">
        <v>15612931</v>
      </c>
      <c r="U76" s="34">
        <v>32833019</v>
      </c>
      <c r="V76" s="34">
        <v>141568021</v>
      </c>
      <c r="W76" s="34">
        <v>228549376</v>
      </c>
      <c r="X76" s="34"/>
      <c r="Y76" s="33"/>
      <c r="Z76" s="35">
        <v>228549376</v>
      </c>
    </row>
    <row r="77" spans="1:26" ht="12.75" hidden="1">
      <c r="A77" s="37" t="s">
        <v>31</v>
      </c>
      <c r="B77" s="19"/>
      <c r="C77" s="19"/>
      <c r="D77" s="20">
        <v>47227273</v>
      </c>
      <c r="E77" s="21">
        <v>47227274</v>
      </c>
      <c r="F77" s="21">
        <v>5197064</v>
      </c>
      <c r="G77" s="21">
        <v>2374834</v>
      </c>
      <c r="H77" s="21">
        <v>1162630</v>
      </c>
      <c r="I77" s="21">
        <v>8734528</v>
      </c>
      <c r="J77" s="21">
        <v>3120192</v>
      </c>
      <c r="K77" s="21">
        <v>5821976</v>
      </c>
      <c r="L77" s="21">
        <v>2276439</v>
      </c>
      <c r="M77" s="21">
        <v>11218607</v>
      </c>
      <c r="N77" s="21">
        <v>3795247</v>
      </c>
      <c r="O77" s="21">
        <v>3622685</v>
      </c>
      <c r="P77" s="21">
        <v>2015399</v>
      </c>
      <c r="Q77" s="21">
        <v>9433331</v>
      </c>
      <c r="R77" s="21">
        <v>2935245</v>
      </c>
      <c r="S77" s="21">
        <v>3340583</v>
      </c>
      <c r="T77" s="21">
        <v>8020742</v>
      </c>
      <c r="U77" s="21">
        <v>14296570</v>
      </c>
      <c r="V77" s="21">
        <v>43683036</v>
      </c>
      <c r="W77" s="21">
        <v>47227274</v>
      </c>
      <c r="X77" s="21"/>
      <c r="Y77" s="20"/>
      <c r="Z77" s="23">
        <v>47227274</v>
      </c>
    </row>
    <row r="78" spans="1:26" ht="12.75" hidden="1">
      <c r="A78" s="38" t="s">
        <v>32</v>
      </c>
      <c r="B78" s="19"/>
      <c r="C78" s="19"/>
      <c r="D78" s="20">
        <v>158191432</v>
      </c>
      <c r="E78" s="21">
        <v>158191433</v>
      </c>
      <c r="F78" s="21">
        <v>11861372</v>
      </c>
      <c r="G78" s="21">
        <v>5058555</v>
      </c>
      <c r="H78" s="21">
        <v>3009206</v>
      </c>
      <c r="I78" s="21">
        <v>19929133</v>
      </c>
      <c r="J78" s="21">
        <v>6709049</v>
      </c>
      <c r="K78" s="21">
        <v>22766365</v>
      </c>
      <c r="L78" s="21">
        <v>4532051</v>
      </c>
      <c r="M78" s="21">
        <v>34007465</v>
      </c>
      <c r="N78" s="21">
        <v>7586730</v>
      </c>
      <c r="O78" s="21">
        <v>7417737</v>
      </c>
      <c r="P78" s="21">
        <v>5344081</v>
      </c>
      <c r="Q78" s="21">
        <v>20348548</v>
      </c>
      <c r="R78" s="21">
        <v>5802945</v>
      </c>
      <c r="S78" s="21">
        <v>4647271</v>
      </c>
      <c r="T78" s="21">
        <v>7283920</v>
      </c>
      <c r="U78" s="21">
        <v>17734136</v>
      </c>
      <c r="V78" s="21">
        <v>92019282</v>
      </c>
      <c r="W78" s="21">
        <v>158191433</v>
      </c>
      <c r="X78" s="21"/>
      <c r="Y78" s="20"/>
      <c r="Z78" s="23">
        <v>158191433</v>
      </c>
    </row>
    <row r="79" spans="1:26" ht="12.75" hidden="1">
      <c r="A79" s="39" t="s">
        <v>103</v>
      </c>
      <c r="B79" s="19"/>
      <c r="C79" s="19"/>
      <c r="D79" s="20">
        <v>100632662</v>
      </c>
      <c r="E79" s="21">
        <v>78614698</v>
      </c>
      <c r="F79" s="21">
        <v>3518728</v>
      </c>
      <c r="G79" s="21">
        <v>1941869</v>
      </c>
      <c r="H79" s="21">
        <v>1638550</v>
      </c>
      <c r="I79" s="21">
        <v>7099147</v>
      </c>
      <c r="J79" s="21">
        <v>2978863</v>
      </c>
      <c r="K79" s="21">
        <v>6845496</v>
      </c>
      <c r="L79" s="21">
        <v>2934805</v>
      </c>
      <c r="M79" s="21">
        <v>12759164</v>
      </c>
      <c r="N79" s="21">
        <v>3582786</v>
      </c>
      <c r="O79" s="21">
        <v>4170473</v>
      </c>
      <c r="P79" s="21">
        <v>2725266</v>
      </c>
      <c r="Q79" s="21">
        <v>10478525</v>
      </c>
      <c r="R79" s="21">
        <v>2553612</v>
      </c>
      <c r="S79" s="21">
        <v>2898347</v>
      </c>
      <c r="T79" s="21">
        <v>3640530</v>
      </c>
      <c r="U79" s="21">
        <v>9092489</v>
      </c>
      <c r="V79" s="21">
        <v>39429325</v>
      </c>
      <c r="W79" s="21">
        <v>78614698</v>
      </c>
      <c r="X79" s="21"/>
      <c r="Y79" s="20"/>
      <c r="Z79" s="23">
        <v>78614698</v>
      </c>
    </row>
    <row r="80" spans="1:26" ht="12.75" hidden="1">
      <c r="A80" s="39" t="s">
        <v>104</v>
      </c>
      <c r="B80" s="19"/>
      <c r="C80" s="19"/>
      <c r="D80" s="20">
        <v>35203530</v>
      </c>
      <c r="E80" s="21">
        <v>34432851</v>
      </c>
      <c r="F80" s="21">
        <v>5175927</v>
      </c>
      <c r="G80" s="21">
        <v>1938245</v>
      </c>
      <c r="H80" s="21">
        <v>838823</v>
      </c>
      <c r="I80" s="21">
        <v>7952995</v>
      </c>
      <c r="J80" s="21">
        <v>2315523</v>
      </c>
      <c r="K80" s="21">
        <v>7409557</v>
      </c>
      <c r="L80" s="21">
        <v>930236</v>
      </c>
      <c r="M80" s="21">
        <v>10655316</v>
      </c>
      <c r="N80" s="21">
        <v>2387573</v>
      </c>
      <c r="O80" s="21">
        <v>2041555</v>
      </c>
      <c r="P80" s="21">
        <v>1633071</v>
      </c>
      <c r="Q80" s="21">
        <v>6062199</v>
      </c>
      <c r="R80" s="21">
        <v>2088811</v>
      </c>
      <c r="S80" s="21">
        <v>919825</v>
      </c>
      <c r="T80" s="21">
        <v>2490359</v>
      </c>
      <c r="U80" s="21">
        <v>5498995</v>
      </c>
      <c r="V80" s="21">
        <v>30169505</v>
      </c>
      <c r="W80" s="21">
        <v>34432851</v>
      </c>
      <c r="X80" s="21"/>
      <c r="Y80" s="20"/>
      <c r="Z80" s="23">
        <v>34432851</v>
      </c>
    </row>
    <row r="81" spans="1:26" ht="12.75" hidden="1">
      <c r="A81" s="39" t="s">
        <v>105</v>
      </c>
      <c r="B81" s="19"/>
      <c r="C81" s="19"/>
      <c r="D81" s="20">
        <v>13912345</v>
      </c>
      <c r="E81" s="21">
        <v>25626826</v>
      </c>
      <c r="F81" s="21">
        <v>2025376</v>
      </c>
      <c r="G81" s="21">
        <v>831762</v>
      </c>
      <c r="H81" s="21">
        <v>351014</v>
      </c>
      <c r="I81" s="21">
        <v>3208152</v>
      </c>
      <c r="J81" s="21">
        <v>981459</v>
      </c>
      <c r="K81" s="21">
        <v>6348283</v>
      </c>
      <c r="L81" s="21">
        <v>458091</v>
      </c>
      <c r="M81" s="21">
        <v>7787833</v>
      </c>
      <c r="N81" s="21">
        <v>1019710</v>
      </c>
      <c r="O81" s="21">
        <v>750201</v>
      </c>
      <c r="P81" s="21">
        <v>633362</v>
      </c>
      <c r="Q81" s="21">
        <v>2403273</v>
      </c>
      <c r="R81" s="21">
        <v>799388</v>
      </c>
      <c r="S81" s="21">
        <v>500312</v>
      </c>
      <c r="T81" s="21">
        <v>789799</v>
      </c>
      <c r="U81" s="21">
        <v>2089499</v>
      </c>
      <c r="V81" s="21">
        <v>15488757</v>
      </c>
      <c r="W81" s="21">
        <v>25626826</v>
      </c>
      <c r="X81" s="21"/>
      <c r="Y81" s="20"/>
      <c r="Z81" s="23">
        <v>25626826</v>
      </c>
    </row>
    <row r="82" spans="1:26" ht="12.75" hidden="1">
      <c r="A82" s="39" t="s">
        <v>106</v>
      </c>
      <c r="B82" s="19"/>
      <c r="C82" s="19"/>
      <c r="D82" s="20">
        <v>8442895</v>
      </c>
      <c r="E82" s="21">
        <v>19131362</v>
      </c>
      <c r="F82" s="21">
        <v>1120758</v>
      </c>
      <c r="G82" s="21">
        <v>346679</v>
      </c>
      <c r="H82" s="21">
        <v>180819</v>
      </c>
      <c r="I82" s="21">
        <v>1648256</v>
      </c>
      <c r="J82" s="21">
        <v>433204</v>
      </c>
      <c r="K82" s="21">
        <v>2163029</v>
      </c>
      <c r="L82" s="21">
        <v>208919</v>
      </c>
      <c r="M82" s="21">
        <v>2805152</v>
      </c>
      <c r="N82" s="21">
        <v>596661</v>
      </c>
      <c r="O82" s="21">
        <v>455508</v>
      </c>
      <c r="P82" s="21">
        <v>352382</v>
      </c>
      <c r="Q82" s="21">
        <v>1404551</v>
      </c>
      <c r="R82" s="21">
        <v>361134</v>
      </c>
      <c r="S82" s="21">
        <v>328787</v>
      </c>
      <c r="T82" s="21">
        <v>363232</v>
      </c>
      <c r="U82" s="21">
        <v>1053153</v>
      </c>
      <c r="V82" s="21">
        <v>6911112</v>
      </c>
      <c r="W82" s="21">
        <v>19131362</v>
      </c>
      <c r="X82" s="21"/>
      <c r="Y82" s="20"/>
      <c r="Z82" s="23">
        <v>19131362</v>
      </c>
    </row>
    <row r="83" spans="1:26" ht="12.75" hidden="1">
      <c r="A83" s="39" t="s">
        <v>107</v>
      </c>
      <c r="B83" s="19"/>
      <c r="C83" s="19"/>
      <c r="D83" s="20"/>
      <c r="E83" s="21">
        <v>385696</v>
      </c>
      <c r="F83" s="21">
        <v>20583</v>
      </c>
      <c r="G83" s="21"/>
      <c r="H83" s="21"/>
      <c r="I83" s="21">
        <v>20583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>
        <v>20583</v>
      </c>
      <c r="W83" s="21">
        <v>385696</v>
      </c>
      <c r="X83" s="21"/>
      <c r="Y83" s="20"/>
      <c r="Z83" s="23">
        <v>385696</v>
      </c>
    </row>
    <row r="84" spans="1:26" ht="12.75" hidden="1">
      <c r="A84" s="40" t="s">
        <v>110</v>
      </c>
      <c r="B84" s="28"/>
      <c r="C84" s="28"/>
      <c r="D84" s="29"/>
      <c r="E84" s="30">
        <v>23130669</v>
      </c>
      <c r="F84" s="30">
        <v>1856355</v>
      </c>
      <c r="G84" s="30">
        <v>74224</v>
      </c>
      <c r="H84" s="30">
        <v>115443</v>
      </c>
      <c r="I84" s="30">
        <v>2046022</v>
      </c>
      <c r="J84" s="30">
        <v>168640</v>
      </c>
      <c r="K84" s="30">
        <v>2036907</v>
      </c>
      <c r="L84" s="30">
        <v>127245</v>
      </c>
      <c r="M84" s="30">
        <v>2332792</v>
      </c>
      <c r="N84" s="30">
        <v>155327</v>
      </c>
      <c r="O84" s="30">
        <v>348457</v>
      </c>
      <c r="P84" s="30">
        <v>180792</v>
      </c>
      <c r="Q84" s="30">
        <v>684576</v>
      </c>
      <c r="R84" s="30">
        <v>203278</v>
      </c>
      <c r="S84" s="30">
        <v>290766</v>
      </c>
      <c r="T84" s="30">
        <v>308269</v>
      </c>
      <c r="U84" s="30">
        <v>802313</v>
      </c>
      <c r="V84" s="30">
        <v>5865703</v>
      </c>
      <c r="W84" s="30">
        <v>23130669</v>
      </c>
      <c r="X84" s="30"/>
      <c r="Y84" s="29"/>
      <c r="Z84" s="31">
        <v>23130669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17509952</v>
      </c>
      <c r="F5" s="358">
        <f t="shared" si="0"/>
        <v>13815694</v>
      </c>
      <c r="G5" s="358">
        <f t="shared" si="0"/>
        <v>0</v>
      </c>
      <c r="H5" s="356">
        <f t="shared" si="0"/>
        <v>636983</v>
      </c>
      <c r="I5" s="356">
        <f t="shared" si="0"/>
        <v>171330</v>
      </c>
      <c r="J5" s="358">
        <f t="shared" si="0"/>
        <v>808313</v>
      </c>
      <c r="K5" s="358">
        <f t="shared" si="0"/>
        <v>5344701</v>
      </c>
      <c r="L5" s="356">
        <f t="shared" si="0"/>
        <v>0</v>
      </c>
      <c r="M5" s="356">
        <f t="shared" si="0"/>
        <v>950456</v>
      </c>
      <c r="N5" s="358">
        <f t="shared" si="0"/>
        <v>6295157</v>
      </c>
      <c r="O5" s="358">
        <f t="shared" si="0"/>
        <v>796546</v>
      </c>
      <c r="P5" s="356">
        <f t="shared" si="0"/>
        <v>521426</v>
      </c>
      <c r="Q5" s="356">
        <f t="shared" si="0"/>
        <v>828792</v>
      </c>
      <c r="R5" s="358">
        <f t="shared" si="0"/>
        <v>2146764</v>
      </c>
      <c r="S5" s="358">
        <f t="shared" si="0"/>
        <v>1213592</v>
      </c>
      <c r="T5" s="356">
        <f t="shared" si="0"/>
        <v>3988107</v>
      </c>
      <c r="U5" s="356">
        <f t="shared" si="0"/>
        <v>1894281</v>
      </c>
      <c r="V5" s="358">
        <f t="shared" si="0"/>
        <v>7095980</v>
      </c>
      <c r="W5" s="358">
        <f t="shared" si="0"/>
        <v>16346214</v>
      </c>
      <c r="X5" s="356">
        <f t="shared" si="0"/>
        <v>13815694</v>
      </c>
      <c r="Y5" s="358">
        <f t="shared" si="0"/>
        <v>2530520</v>
      </c>
      <c r="Z5" s="359">
        <f>+IF(X5&lt;&gt;0,+(Y5/X5)*100,0)</f>
        <v>18.316271336061728</v>
      </c>
      <c r="AA5" s="360">
        <f>+AA6+AA8+AA11+AA13+AA15</f>
        <v>13815694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10688517</v>
      </c>
      <c r="F6" s="59">
        <f t="shared" si="1"/>
        <v>6994259</v>
      </c>
      <c r="G6" s="59">
        <f t="shared" si="1"/>
        <v>0</v>
      </c>
      <c r="H6" s="60">
        <f t="shared" si="1"/>
        <v>0</v>
      </c>
      <c r="I6" s="60">
        <f t="shared" si="1"/>
        <v>6387</v>
      </c>
      <c r="J6" s="59">
        <f t="shared" si="1"/>
        <v>6387</v>
      </c>
      <c r="K6" s="59">
        <f t="shared" si="1"/>
        <v>12831</v>
      </c>
      <c r="L6" s="60">
        <f t="shared" si="1"/>
        <v>0</v>
      </c>
      <c r="M6" s="60">
        <f t="shared" si="1"/>
        <v>33744</v>
      </c>
      <c r="N6" s="59">
        <f t="shared" si="1"/>
        <v>46575</v>
      </c>
      <c r="O6" s="59">
        <f t="shared" si="1"/>
        <v>31094</v>
      </c>
      <c r="P6" s="60">
        <f t="shared" si="1"/>
        <v>17314</v>
      </c>
      <c r="Q6" s="60">
        <f t="shared" si="1"/>
        <v>0</v>
      </c>
      <c r="R6" s="59">
        <f t="shared" si="1"/>
        <v>48408</v>
      </c>
      <c r="S6" s="59">
        <f t="shared" si="1"/>
        <v>126800</v>
      </c>
      <c r="T6" s="60">
        <f t="shared" si="1"/>
        <v>312759</v>
      </c>
      <c r="U6" s="60">
        <f t="shared" si="1"/>
        <v>-50696</v>
      </c>
      <c r="V6" s="59">
        <f t="shared" si="1"/>
        <v>388863</v>
      </c>
      <c r="W6" s="59">
        <f t="shared" si="1"/>
        <v>490233</v>
      </c>
      <c r="X6" s="60">
        <f t="shared" si="1"/>
        <v>6994259</v>
      </c>
      <c r="Y6" s="59">
        <f t="shared" si="1"/>
        <v>-6504026</v>
      </c>
      <c r="Z6" s="61">
        <f>+IF(X6&lt;&gt;0,+(Y6/X6)*100,0)</f>
        <v>-92.9909229841217</v>
      </c>
      <c r="AA6" s="62">
        <f t="shared" si="1"/>
        <v>6994259</v>
      </c>
    </row>
    <row r="7" spans="1:27" ht="12.75">
      <c r="A7" s="291" t="s">
        <v>230</v>
      </c>
      <c r="B7" s="142"/>
      <c r="C7" s="60"/>
      <c r="D7" s="340"/>
      <c r="E7" s="60">
        <v>10688517</v>
      </c>
      <c r="F7" s="59">
        <v>6994259</v>
      </c>
      <c r="G7" s="59"/>
      <c r="H7" s="60"/>
      <c r="I7" s="60">
        <v>6387</v>
      </c>
      <c r="J7" s="59">
        <v>6387</v>
      </c>
      <c r="K7" s="59">
        <v>12831</v>
      </c>
      <c r="L7" s="60"/>
      <c r="M7" s="60">
        <v>33744</v>
      </c>
      <c r="N7" s="59">
        <v>46575</v>
      </c>
      <c r="O7" s="59">
        <v>31094</v>
      </c>
      <c r="P7" s="60">
        <v>17314</v>
      </c>
      <c r="Q7" s="60"/>
      <c r="R7" s="59">
        <v>48408</v>
      </c>
      <c r="S7" s="59">
        <v>126800</v>
      </c>
      <c r="T7" s="60">
        <v>312759</v>
      </c>
      <c r="U7" s="60">
        <v>-50696</v>
      </c>
      <c r="V7" s="59">
        <v>388863</v>
      </c>
      <c r="W7" s="59">
        <v>490233</v>
      </c>
      <c r="X7" s="60">
        <v>6994259</v>
      </c>
      <c r="Y7" s="59">
        <v>-6504026</v>
      </c>
      <c r="Z7" s="61">
        <v>-92.99</v>
      </c>
      <c r="AA7" s="62">
        <v>6994259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3694259</v>
      </c>
      <c r="F8" s="59">
        <f t="shared" si="2"/>
        <v>3694259</v>
      </c>
      <c r="G8" s="59">
        <f t="shared" si="2"/>
        <v>0</v>
      </c>
      <c r="H8" s="60">
        <f t="shared" si="2"/>
        <v>481463</v>
      </c>
      <c r="I8" s="60">
        <f t="shared" si="2"/>
        <v>2262</v>
      </c>
      <c r="J8" s="59">
        <f t="shared" si="2"/>
        <v>483725</v>
      </c>
      <c r="K8" s="59">
        <f t="shared" si="2"/>
        <v>5000000</v>
      </c>
      <c r="L8" s="60">
        <f t="shared" si="2"/>
        <v>0</v>
      </c>
      <c r="M8" s="60">
        <f t="shared" si="2"/>
        <v>208550</v>
      </c>
      <c r="N8" s="59">
        <f t="shared" si="2"/>
        <v>5208550</v>
      </c>
      <c r="O8" s="59">
        <f t="shared" si="2"/>
        <v>460485</v>
      </c>
      <c r="P8" s="60">
        <f t="shared" si="2"/>
        <v>0</v>
      </c>
      <c r="Q8" s="60">
        <f t="shared" si="2"/>
        <v>660778</v>
      </c>
      <c r="R8" s="59">
        <f t="shared" si="2"/>
        <v>1121263</v>
      </c>
      <c r="S8" s="59">
        <f t="shared" si="2"/>
        <v>55</v>
      </c>
      <c r="T8" s="60">
        <f t="shared" si="2"/>
        <v>3514612</v>
      </c>
      <c r="U8" s="60">
        <f t="shared" si="2"/>
        <v>-15321</v>
      </c>
      <c r="V8" s="59">
        <f t="shared" si="2"/>
        <v>3499346</v>
      </c>
      <c r="W8" s="59">
        <f t="shared" si="2"/>
        <v>10312884</v>
      </c>
      <c r="X8" s="60">
        <f t="shared" si="2"/>
        <v>3694259</v>
      </c>
      <c r="Y8" s="59">
        <f t="shared" si="2"/>
        <v>6618625</v>
      </c>
      <c r="Z8" s="61">
        <f>+IF(X8&lt;&gt;0,+(Y8/X8)*100,0)</f>
        <v>179.15974489065331</v>
      </c>
      <c r="AA8" s="62">
        <f>SUM(AA9:AA10)</f>
        <v>3694259</v>
      </c>
    </row>
    <row r="9" spans="1:27" ht="12.75">
      <c r="A9" s="291" t="s">
        <v>231</v>
      </c>
      <c r="B9" s="142"/>
      <c r="C9" s="60"/>
      <c r="D9" s="340"/>
      <c r="E9" s="60">
        <v>3694259</v>
      </c>
      <c r="F9" s="59">
        <v>3694259</v>
      </c>
      <c r="G9" s="59"/>
      <c r="H9" s="60">
        <v>481463</v>
      </c>
      <c r="I9" s="60">
        <v>2262</v>
      </c>
      <c r="J9" s="59">
        <v>483725</v>
      </c>
      <c r="K9" s="59">
        <v>5000000</v>
      </c>
      <c r="L9" s="60"/>
      <c r="M9" s="60">
        <v>208550</v>
      </c>
      <c r="N9" s="59">
        <v>5208550</v>
      </c>
      <c r="O9" s="59">
        <v>460485</v>
      </c>
      <c r="P9" s="60"/>
      <c r="Q9" s="60">
        <v>660778</v>
      </c>
      <c r="R9" s="59">
        <v>1121263</v>
      </c>
      <c r="S9" s="59">
        <v>55</v>
      </c>
      <c r="T9" s="60">
        <v>3514612</v>
      </c>
      <c r="U9" s="60">
        <v>-15321</v>
      </c>
      <c r="V9" s="59">
        <v>3499346</v>
      </c>
      <c r="W9" s="59">
        <v>10312884</v>
      </c>
      <c r="X9" s="60">
        <v>3694259</v>
      </c>
      <c r="Y9" s="59">
        <v>6618625</v>
      </c>
      <c r="Z9" s="61">
        <v>179.16</v>
      </c>
      <c r="AA9" s="62">
        <v>3694259</v>
      </c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2793681</v>
      </c>
      <c r="F11" s="364">
        <f t="shared" si="3"/>
        <v>2793681</v>
      </c>
      <c r="G11" s="364">
        <f t="shared" si="3"/>
        <v>0</v>
      </c>
      <c r="H11" s="362">
        <f t="shared" si="3"/>
        <v>155520</v>
      </c>
      <c r="I11" s="362">
        <f t="shared" si="3"/>
        <v>136180</v>
      </c>
      <c r="J11" s="364">
        <f t="shared" si="3"/>
        <v>291700</v>
      </c>
      <c r="K11" s="364">
        <f t="shared" si="3"/>
        <v>323226</v>
      </c>
      <c r="L11" s="362">
        <f t="shared" si="3"/>
        <v>0</v>
      </c>
      <c r="M11" s="362">
        <f t="shared" si="3"/>
        <v>279150</v>
      </c>
      <c r="N11" s="364">
        <f t="shared" si="3"/>
        <v>602376</v>
      </c>
      <c r="O11" s="364">
        <f t="shared" si="3"/>
        <v>158767</v>
      </c>
      <c r="P11" s="362">
        <f t="shared" si="3"/>
        <v>401853</v>
      </c>
      <c r="Q11" s="362">
        <f t="shared" si="3"/>
        <v>0</v>
      </c>
      <c r="R11" s="364">
        <f t="shared" si="3"/>
        <v>560620</v>
      </c>
      <c r="S11" s="364">
        <f t="shared" si="3"/>
        <v>845641</v>
      </c>
      <c r="T11" s="362">
        <f t="shared" si="3"/>
        <v>43893</v>
      </c>
      <c r="U11" s="362">
        <f t="shared" si="3"/>
        <v>1642839</v>
      </c>
      <c r="V11" s="364">
        <f t="shared" si="3"/>
        <v>2532373</v>
      </c>
      <c r="W11" s="364">
        <f t="shared" si="3"/>
        <v>3987069</v>
      </c>
      <c r="X11" s="362">
        <f t="shared" si="3"/>
        <v>2793681</v>
      </c>
      <c r="Y11" s="364">
        <f t="shared" si="3"/>
        <v>1193388</v>
      </c>
      <c r="Z11" s="365">
        <f>+IF(X11&lt;&gt;0,+(Y11/X11)*100,0)</f>
        <v>42.717404027159866</v>
      </c>
      <c r="AA11" s="366">
        <f t="shared" si="3"/>
        <v>2793681</v>
      </c>
    </row>
    <row r="12" spans="1:27" ht="12.75">
      <c r="A12" s="291" t="s">
        <v>233</v>
      </c>
      <c r="B12" s="136"/>
      <c r="C12" s="60"/>
      <c r="D12" s="340"/>
      <c r="E12" s="60">
        <v>2793681</v>
      </c>
      <c r="F12" s="59">
        <v>2793681</v>
      </c>
      <c r="G12" s="59"/>
      <c r="H12" s="60">
        <v>155520</v>
      </c>
      <c r="I12" s="60">
        <v>136180</v>
      </c>
      <c r="J12" s="59">
        <v>291700</v>
      </c>
      <c r="K12" s="59">
        <v>323226</v>
      </c>
      <c r="L12" s="60"/>
      <c r="M12" s="60">
        <v>279150</v>
      </c>
      <c r="N12" s="59">
        <v>602376</v>
      </c>
      <c r="O12" s="59">
        <v>158767</v>
      </c>
      <c r="P12" s="60">
        <v>401853</v>
      </c>
      <c r="Q12" s="60"/>
      <c r="R12" s="59">
        <v>560620</v>
      </c>
      <c r="S12" s="59">
        <v>845641</v>
      </c>
      <c r="T12" s="60">
        <v>43893</v>
      </c>
      <c r="U12" s="60">
        <v>1642839</v>
      </c>
      <c r="V12" s="59">
        <v>2532373</v>
      </c>
      <c r="W12" s="59">
        <v>3987069</v>
      </c>
      <c r="X12" s="60">
        <v>2793681</v>
      </c>
      <c r="Y12" s="59">
        <v>1193388</v>
      </c>
      <c r="Z12" s="61">
        <v>42.72</v>
      </c>
      <c r="AA12" s="62">
        <v>2793681</v>
      </c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333495</v>
      </c>
      <c r="F13" s="342">
        <f t="shared" si="4"/>
        <v>333495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395367</v>
      </c>
      <c r="N13" s="342">
        <f t="shared" si="4"/>
        <v>395367</v>
      </c>
      <c r="O13" s="342">
        <f t="shared" si="4"/>
        <v>146200</v>
      </c>
      <c r="P13" s="275">
        <f t="shared" si="4"/>
        <v>20742</v>
      </c>
      <c r="Q13" s="275">
        <f t="shared" si="4"/>
        <v>168014</v>
      </c>
      <c r="R13" s="342">
        <f t="shared" si="4"/>
        <v>334956</v>
      </c>
      <c r="S13" s="342">
        <f t="shared" si="4"/>
        <v>241096</v>
      </c>
      <c r="T13" s="275">
        <f t="shared" si="4"/>
        <v>116843</v>
      </c>
      <c r="U13" s="275">
        <f t="shared" si="4"/>
        <v>249465</v>
      </c>
      <c r="V13" s="342">
        <f t="shared" si="4"/>
        <v>607404</v>
      </c>
      <c r="W13" s="342">
        <f t="shared" si="4"/>
        <v>1337727</v>
      </c>
      <c r="X13" s="275">
        <f t="shared" si="4"/>
        <v>333495</v>
      </c>
      <c r="Y13" s="342">
        <f t="shared" si="4"/>
        <v>1004232</v>
      </c>
      <c r="Z13" s="335">
        <f>+IF(X13&lt;&gt;0,+(Y13/X13)*100,0)</f>
        <v>301.12355507578826</v>
      </c>
      <c r="AA13" s="273">
        <f t="shared" si="4"/>
        <v>333495</v>
      </c>
    </row>
    <row r="14" spans="1:27" ht="12.75">
      <c r="A14" s="291" t="s">
        <v>234</v>
      </c>
      <c r="B14" s="136"/>
      <c r="C14" s="60"/>
      <c r="D14" s="340"/>
      <c r="E14" s="60">
        <v>333495</v>
      </c>
      <c r="F14" s="59">
        <v>333495</v>
      </c>
      <c r="G14" s="59"/>
      <c r="H14" s="60"/>
      <c r="I14" s="60"/>
      <c r="J14" s="59"/>
      <c r="K14" s="59"/>
      <c r="L14" s="60"/>
      <c r="M14" s="60">
        <v>395367</v>
      </c>
      <c r="N14" s="59">
        <v>395367</v>
      </c>
      <c r="O14" s="59">
        <v>146200</v>
      </c>
      <c r="P14" s="60">
        <v>20742</v>
      </c>
      <c r="Q14" s="60">
        <v>168014</v>
      </c>
      <c r="R14" s="59">
        <v>334956</v>
      </c>
      <c r="S14" s="59">
        <v>241096</v>
      </c>
      <c r="T14" s="60">
        <v>116843</v>
      </c>
      <c r="U14" s="60">
        <v>249465</v>
      </c>
      <c r="V14" s="59">
        <v>607404</v>
      </c>
      <c r="W14" s="59">
        <v>1337727</v>
      </c>
      <c r="X14" s="60">
        <v>333495</v>
      </c>
      <c r="Y14" s="59">
        <v>1004232</v>
      </c>
      <c r="Z14" s="61">
        <v>301.12</v>
      </c>
      <c r="AA14" s="62">
        <v>333495</v>
      </c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26501</v>
      </c>
      <c r="J15" s="59">
        <f t="shared" si="5"/>
        <v>26501</v>
      </c>
      <c r="K15" s="59">
        <f t="shared" si="5"/>
        <v>8644</v>
      </c>
      <c r="L15" s="60">
        <f t="shared" si="5"/>
        <v>0</v>
      </c>
      <c r="M15" s="60">
        <f t="shared" si="5"/>
        <v>33645</v>
      </c>
      <c r="N15" s="59">
        <f t="shared" si="5"/>
        <v>42289</v>
      </c>
      <c r="O15" s="59">
        <f t="shared" si="5"/>
        <v>0</v>
      </c>
      <c r="P15" s="60">
        <f t="shared" si="5"/>
        <v>81517</v>
      </c>
      <c r="Q15" s="60">
        <f t="shared" si="5"/>
        <v>0</v>
      </c>
      <c r="R15" s="59">
        <f t="shared" si="5"/>
        <v>81517</v>
      </c>
      <c r="S15" s="59">
        <f t="shared" si="5"/>
        <v>0</v>
      </c>
      <c r="T15" s="60">
        <f t="shared" si="5"/>
        <v>0</v>
      </c>
      <c r="U15" s="60">
        <f t="shared" si="5"/>
        <v>67994</v>
      </c>
      <c r="V15" s="59">
        <f t="shared" si="5"/>
        <v>67994</v>
      </c>
      <c r="W15" s="59">
        <f t="shared" si="5"/>
        <v>218301</v>
      </c>
      <c r="X15" s="60">
        <f t="shared" si="5"/>
        <v>0</v>
      </c>
      <c r="Y15" s="59">
        <f t="shared" si="5"/>
        <v>218301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>
        <v>26501</v>
      </c>
      <c r="J16" s="59">
        <v>26501</v>
      </c>
      <c r="K16" s="59">
        <v>8644</v>
      </c>
      <c r="L16" s="60"/>
      <c r="M16" s="60">
        <v>33645</v>
      </c>
      <c r="N16" s="59">
        <v>42289</v>
      </c>
      <c r="O16" s="59"/>
      <c r="P16" s="60">
        <v>81517</v>
      </c>
      <c r="Q16" s="60"/>
      <c r="R16" s="59">
        <v>81517</v>
      </c>
      <c r="S16" s="59"/>
      <c r="T16" s="60"/>
      <c r="U16" s="60">
        <v>67994</v>
      </c>
      <c r="V16" s="59">
        <v>67994</v>
      </c>
      <c r="W16" s="59">
        <v>218301</v>
      </c>
      <c r="X16" s="60"/>
      <c r="Y16" s="59">
        <v>218301</v>
      </c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842946</v>
      </c>
      <c r="F22" s="345">
        <f t="shared" si="6"/>
        <v>4537205</v>
      </c>
      <c r="G22" s="345">
        <f t="shared" si="6"/>
        <v>0</v>
      </c>
      <c r="H22" s="343">
        <f t="shared" si="6"/>
        <v>0</v>
      </c>
      <c r="I22" s="343">
        <f t="shared" si="6"/>
        <v>29292</v>
      </c>
      <c r="J22" s="345">
        <f t="shared" si="6"/>
        <v>29292</v>
      </c>
      <c r="K22" s="345">
        <f t="shared" si="6"/>
        <v>58675</v>
      </c>
      <c r="L22" s="343">
        <f t="shared" si="6"/>
        <v>0</v>
      </c>
      <c r="M22" s="343">
        <f t="shared" si="6"/>
        <v>89419</v>
      </c>
      <c r="N22" s="345">
        <f t="shared" si="6"/>
        <v>148094</v>
      </c>
      <c r="O22" s="345">
        <f t="shared" si="6"/>
        <v>82632</v>
      </c>
      <c r="P22" s="343">
        <f t="shared" si="6"/>
        <v>16500</v>
      </c>
      <c r="Q22" s="343">
        <f t="shared" si="6"/>
        <v>6253</v>
      </c>
      <c r="R22" s="345">
        <f t="shared" si="6"/>
        <v>105385</v>
      </c>
      <c r="S22" s="345">
        <f t="shared" si="6"/>
        <v>124816</v>
      </c>
      <c r="T22" s="343">
        <f t="shared" si="6"/>
        <v>180989</v>
      </c>
      <c r="U22" s="343">
        <f t="shared" si="6"/>
        <v>38004</v>
      </c>
      <c r="V22" s="345">
        <f t="shared" si="6"/>
        <v>343809</v>
      </c>
      <c r="W22" s="345">
        <f t="shared" si="6"/>
        <v>626580</v>
      </c>
      <c r="X22" s="343">
        <f t="shared" si="6"/>
        <v>4537205</v>
      </c>
      <c r="Y22" s="345">
        <f t="shared" si="6"/>
        <v>-3910625</v>
      </c>
      <c r="Z22" s="336">
        <f>+IF(X22&lt;&gt;0,+(Y22/X22)*100,0)</f>
        <v>-86.19017655142318</v>
      </c>
      <c r="AA22" s="350">
        <f>SUM(AA23:AA32)</f>
        <v>4537205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>
        <v>29292</v>
      </c>
      <c r="J23" s="59">
        <v>29292</v>
      </c>
      <c r="K23" s="59">
        <v>58675</v>
      </c>
      <c r="L23" s="60"/>
      <c r="M23" s="60">
        <v>89419</v>
      </c>
      <c r="N23" s="59">
        <v>148094</v>
      </c>
      <c r="O23" s="59">
        <v>42142</v>
      </c>
      <c r="P23" s="60">
        <v>16500</v>
      </c>
      <c r="Q23" s="60"/>
      <c r="R23" s="59">
        <v>58642</v>
      </c>
      <c r="S23" s="59">
        <v>41760</v>
      </c>
      <c r="T23" s="60">
        <v>459</v>
      </c>
      <c r="U23" s="60"/>
      <c r="V23" s="59">
        <v>42219</v>
      </c>
      <c r="W23" s="59">
        <v>278247</v>
      </c>
      <c r="X23" s="60"/>
      <c r="Y23" s="59">
        <v>278247</v>
      </c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>
        <v>83056</v>
      </c>
      <c r="T24" s="60">
        <v>180530</v>
      </c>
      <c r="U24" s="60">
        <v>38004</v>
      </c>
      <c r="V24" s="59">
        <v>301590</v>
      </c>
      <c r="W24" s="59">
        <v>301590</v>
      </c>
      <c r="X24" s="60"/>
      <c r="Y24" s="59">
        <v>301590</v>
      </c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>
        <v>6253</v>
      </c>
      <c r="R27" s="59">
        <v>6253</v>
      </c>
      <c r="S27" s="59"/>
      <c r="T27" s="60"/>
      <c r="U27" s="60"/>
      <c r="V27" s="59"/>
      <c r="W27" s="59">
        <v>6253</v>
      </c>
      <c r="X27" s="60"/>
      <c r="Y27" s="59">
        <v>6253</v>
      </c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>
        <v>40490</v>
      </c>
      <c r="P28" s="275"/>
      <c r="Q28" s="275"/>
      <c r="R28" s="342">
        <v>40490</v>
      </c>
      <c r="S28" s="342"/>
      <c r="T28" s="275"/>
      <c r="U28" s="275"/>
      <c r="V28" s="342"/>
      <c r="W28" s="342">
        <v>40490</v>
      </c>
      <c r="X28" s="275"/>
      <c r="Y28" s="342">
        <v>40490</v>
      </c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842946</v>
      </c>
      <c r="F32" s="59">
        <v>4537205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4537205</v>
      </c>
      <c r="Y32" s="59">
        <v>-4537205</v>
      </c>
      <c r="Z32" s="61">
        <v>-100</v>
      </c>
      <c r="AA32" s="62">
        <v>4537205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16100</v>
      </c>
      <c r="I34" s="343">
        <f t="shared" si="7"/>
        <v>0</v>
      </c>
      <c r="J34" s="345">
        <f t="shared" si="7"/>
        <v>16100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16100</v>
      </c>
      <c r="X34" s="343">
        <f t="shared" si="7"/>
        <v>0</v>
      </c>
      <c r="Y34" s="345">
        <f t="shared" si="7"/>
        <v>16100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>
        <v>16100</v>
      </c>
      <c r="I35" s="54"/>
      <c r="J35" s="53">
        <v>16100</v>
      </c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>
        <v>16100</v>
      </c>
      <c r="X35" s="54"/>
      <c r="Y35" s="53">
        <v>16100</v>
      </c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10620408</v>
      </c>
      <c r="F40" s="345">
        <f t="shared" si="9"/>
        <v>10620408</v>
      </c>
      <c r="G40" s="345">
        <f t="shared" si="9"/>
        <v>0</v>
      </c>
      <c r="H40" s="343">
        <f t="shared" si="9"/>
        <v>0</v>
      </c>
      <c r="I40" s="343">
        <f t="shared" si="9"/>
        <v>4535</v>
      </c>
      <c r="J40" s="345">
        <f t="shared" si="9"/>
        <v>4535</v>
      </c>
      <c r="K40" s="345">
        <f t="shared" si="9"/>
        <v>0</v>
      </c>
      <c r="L40" s="343">
        <f t="shared" si="9"/>
        <v>0</v>
      </c>
      <c r="M40" s="343">
        <f t="shared" si="9"/>
        <v>8225</v>
      </c>
      <c r="N40" s="345">
        <f t="shared" si="9"/>
        <v>8225</v>
      </c>
      <c r="O40" s="345">
        <f t="shared" si="9"/>
        <v>1037</v>
      </c>
      <c r="P40" s="343">
        <f t="shared" si="9"/>
        <v>43240</v>
      </c>
      <c r="Q40" s="343">
        <f t="shared" si="9"/>
        <v>0</v>
      </c>
      <c r="R40" s="345">
        <f t="shared" si="9"/>
        <v>44277</v>
      </c>
      <c r="S40" s="345">
        <f t="shared" si="9"/>
        <v>232765</v>
      </c>
      <c r="T40" s="343">
        <f t="shared" si="9"/>
        <v>160922</v>
      </c>
      <c r="U40" s="343">
        <f t="shared" si="9"/>
        <v>225006</v>
      </c>
      <c r="V40" s="345">
        <f t="shared" si="9"/>
        <v>618693</v>
      </c>
      <c r="W40" s="345">
        <f t="shared" si="9"/>
        <v>675730</v>
      </c>
      <c r="X40" s="343">
        <f t="shared" si="9"/>
        <v>10620408</v>
      </c>
      <c r="Y40" s="345">
        <f t="shared" si="9"/>
        <v>-9944678</v>
      </c>
      <c r="Z40" s="336">
        <f>+IF(X40&lt;&gt;0,+(Y40/X40)*100,0)</f>
        <v>-93.63743841102902</v>
      </c>
      <c r="AA40" s="350">
        <f>SUM(AA41:AA49)</f>
        <v>10620408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>
        <v>8225</v>
      </c>
      <c r="N41" s="364">
        <v>8225</v>
      </c>
      <c r="O41" s="364"/>
      <c r="P41" s="362">
        <v>16215</v>
      </c>
      <c r="Q41" s="362"/>
      <c r="R41" s="364">
        <v>16215</v>
      </c>
      <c r="S41" s="364">
        <v>232765</v>
      </c>
      <c r="T41" s="362">
        <v>160922</v>
      </c>
      <c r="U41" s="362">
        <v>225006</v>
      </c>
      <c r="V41" s="364">
        <v>618693</v>
      </c>
      <c r="W41" s="364">
        <v>643133</v>
      </c>
      <c r="X41" s="362"/>
      <c r="Y41" s="364">
        <v>643133</v>
      </c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3065404</v>
      </c>
      <c r="G42" s="53">
        <f t="shared" si="10"/>
        <v>0</v>
      </c>
      <c r="H42" s="54">
        <f t="shared" si="10"/>
        <v>0</v>
      </c>
      <c r="I42" s="54">
        <f t="shared" si="10"/>
        <v>1536</v>
      </c>
      <c r="J42" s="53">
        <f t="shared" si="10"/>
        <v>1536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1037</v>
      </c>
      <c r="P42" s="54">
        <f t="shared" si="10"/>
        <v>27025</v>
      </c>
      <c r="Q42" s="54">
        <f t="shared" si="10"/>
        <v>0</v>
      </c>
      <c r="R42" s="53">
        <f t="shared" si="10"/>
        <v>28062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29598</v>
      </c>
      <c r="X42" s="54">
        <f t="shared" si="10"/>
        <v>3065404</v>
      </c>
      <c r="Y42" s="53">
        <f t="shared" si="10"/>
        <v>-3035806</v>
      </c>
      <c r="Z42" s="94">
        <f>+IF(X42&lt;&gt;0,+(Y42/X42)*100,0)</f>
        <v>-99.03445027148135</v>
      </c>
      <c r="AA42" s="95">
        <f>+AA62</f>
        <v>3065404</v>
      </c>
    </row>
    <row r="43" spans="1:27" ht="12.75">
      <c r="A43" s="361" t="s">
        <v>251</v>
      </c>
      <c r="B43" s="136"/>
      <c r="C43" s="275"/>
      <c r="D43" s="369"/>
      <c r="E43" s="305"/>
      <c r="F43" s="370">
        <v>644747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644747</v>
      </c>
      <c r="Y43" s="370">
        <v>-644747</v>
      </c>
      <c r="Z43" s="371">
        <v>-100</v>
      </c>
      <c r="AA43" s="303">
        <v>644747</v>
      </c>
    </row>
    <row r="44" spans="1:27" ht="12.75">
      <c r="A44" s="361" t="s">
        <v>252</v>
      </c>
      <c r="B44" s="136"/>
      <c r="C44" s="60"/>
      <c r="D44" s="368"/>
      <c r="E44" s="54"/>
      <c r="F44" s="53">
        <v>817000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817000</v>
      </c>
      <c r="Y44" s="53">
        <v>-817000</v>
      </c>
      <c r="Z44" s="94">
        <v>-100</v>
      </c>
      <c r="AA44" s="95">
        <v>817000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>
        <v>2890404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2890404</v>
      </c>
      <c r="Y48" s="53">
        <v>-2890404</v>
      </c>
      <c r="Z48" s="94">
        <v>-100</v>
      </c>
      <c r="AA48" s="95">
        <v>2890404</v>
      </c>
    </row>
    <row r="49" spans="1:27" ht="12.75">
      <c r="A49" s="361" t="s">
        <v>93</v>
      </c>
      <c r="B49" s="136"/>
      <c r="C49" s="54"/>
      <c r="D49" s="368"/>
      <c r="E49" s="54">
        <v>10620408</v>
      </c>
      <c r="F49" s="53">
        <v>3202853</v>
      </c>
      <c r="G49" s="53"/>
      <c r="H49" s="54"/>
      <c r="I49" s="54">
        <v>2999</v>
      </c>
      <c r="J49" s="53">
        <v>2999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2999</v>
      </c>
      <c r="X49" s="54">
        <v>3202853</v>
      </c>
      <c r="Y49" s="53">
        <v>-3199854</v>
      </c>
      <c r="Z49" s="94">
        <v>-99.91</v>
      </c>
      <c r="AA49" s="95">
        <v>3202853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28973306</v>
      </c>
      <c r="F60" s="264">
        <f t="shared" si="14"/>
        <v>28973307</v>
      </c>
      <c r="G60" s="264">
        <f t="shared" si="14"/>
        <v>0</v>
      </c>
      <c r="H60" s="219">
        <f t="shared" si="14"/>
        <v>653083</v>
      </c>
      <c r="I60" s="219">
        <f t="shared" si="14"/>
        <v>205157</v>
      </c>
      <c r="J60" s="264">
        <f t="shared" si="14"/>
        <v>858240</v>
      </c>
      <c r="K60" s="264">
        <f t="shared" si="14"/>
        <v>5403376</v>
      </c>
      <c r="L60" s="219">
        <f t="shared" si="14"/>
        <v>0</v>
      </c>
      <c r="M60" s="219">
        <f t="shared" si="14"/>
        <v>1048100</v>
      </c>
      <c r="N60" s="264">
        <f t="shared" si="14"/>
        <v>6451476</v>
      </c>
      <c r="O60" s="264">
        <f t="shared" si="14"/>
        <v>880215</v>
      </c>
      <c r="P60" s="219">
        <f t="shared" si="14"/>
        <v>581166</v>
      </c>
      <c r="Q60" s="219">
        <f t="shared" si="14"/>
        <v>835045</v>
      </c>
      <c r="R60" s="264">
        <f t="shared" si="14"/>
        <v>2296426</v>
      </c>
      <c r="S60" s="264">
        <f t="shared" si="14"/>
        <v>1571173</v>
      </c>
      <c r="T60" s="219">
        <f t="shared" si="14"/>
        <v>4330018</v>
      </c>
      <c r="U60" s="219">
        <f t="shared" si="14"/>
        <v>2157291</v>
      </c>
      <c r="V60" s="264">
        <f t="shared" si="14"/>
        <v>8058482</v>
      </c>
      <c r="W60" s="264">
        <f t="shared" si="14"/>
        <v>17664624</v>
      </c>
      <c r="X60" s="219">
        <f t="shared" si="14"/>
        <v>28973307</v>
      </c>
      <c r="Y60" s="264">
        <f t="shared" si="14"/>
        <v>-11308683</v>
      </c>
      <c r="Z60" s="337">
        <f>+IF(X60&lt;&gt;0,+(Y60/X60)*100,0)</f>
        <v>-39.031384991709785</v>
      </c>
      <c r="AA60" s="232">
        <f>+AA57+AA54+AA51+AA40+AA37+AA34+AA22+AA5</f>
        <v>28973307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3065404</v>
      </c>
      <c r="G62" s="349">
        <f t="shared" si="15"/>
        <v>0</v>
      </c>
      <c r="H62" s="347">
        <f t="shared" si="15"/>
        <v>0</v>
      </c>
      <c r="I62" s="347">
        <f t="shared" si="15"/>
        <v>1536</v>
      </c>
      <c r="J62" s="349">
        <f t="shared" si="15"/>
        <v>1536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1037</v>
      </c>
      <c r="P62" s="347">
        <f t="shared" si="15"/>
        <v>27025</v>
      </c>
      <c r="Q62" s="347">
        <f t="shared" si="15"/>
        <v>0</v>
      </c>
      <c r="R62" s="349">
        <f t="shared" si="15"/>
        <v>28062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29598</v>
      </c>
      <c r="X62" s="347">
        <f t="shared" si="15"/>
        <v>3065404</v>
      </c>
      <c r="Y62" s="349">
        <f t="shared" si="15"/>
        <v>-3035806</v>
      </c>
      <c r="Z62" s="338">
        <f>+IF(X62&lt;&gt;0,+(Y62/X62)*100,0)</f>
        <v>-99.03445027148135</v>
      </c>
      <c r="AA62" s="351">
        <f>SUM(AA63:AA66)</f>
        <v>3065404</v>
      </c>
    </row>
    <row r="63" spans="1:27" ht="12.75">
      <c r="A63" s="361" t="s">
        <v>260</v>
      </c>
      <c r="B63" s="136"/>
      <c r="C63" s="60"/>
      <c r="D63" s="340"/>
      <c r="E63" s="60"/>
      <c r="F63" s="59">
        <v>3065404</v>
      </c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>
        <v>3065404</v>
      </c>
      <c r="Y63" s="59">
        <v>-3065404</v>
      </c>
      <c r="Z63" s="61">
        <v>-100</v>
      </c>
      <c r="AA63" s="62">
        <v>3065404</v>
      </c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>
        <v>1536</v>
      </c>
      <c r="J64" s="59">
        <v>1536</v>
      </c>
      <c r="K64" s="59"/>
      <c r="L64" s="60"/>
      <c r="M64" s="60"/>
      <c r="N64" s="59"/>
      <c r="O64" s="59">
        <v>1037</v>
      </c>
      <c r="P64" s="60">
        <v>27025</v>
      </c>
      <c r="Q64" s="60"/>
      <c r="R64" s="59">
        <v>28062</v>
      </c>
      <c r="S64" s="59"/>
      <c r="T64" s="60"/>
      <c r="U64" s="60"/>
      <c r="V64" s="59"/>
      <c r="W64" s="59">
        <v>29598</v>
      </c>
      <c r="X64" s="60"/>
      <c r="Y64" s="59">
        <v>29598</v>
      </c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147235776</v>
      </c>
      <c r="F5" s="100">
        <f t="shared" si="0"/>
        <v>147235776</v>
      </c>
      <c r="G5" s="100">
        <f t="shared" si="0"/>
        <v>7127802</v>
      </c>
      <c r="H5" s="100">
        <f t="shared" si="0"/>
        <v>10467952</v>
      </c>
      <c r="I5" s="100">
        <f t="shared" si="0"/>
        <v>11175071</v>
      </c>
      <c r="J5" s="100">
        <f t="shared" si="0"/>
        <v>28770825</v>
      </c>
      <c r="K5" s="100">
        <f t="shared" si="0"/>
        <v>3442470</v>
      </c>
      <c r="L5" s="100">
        <f t="shared" si="0"/>
        <v>7940414</v>
      </c>
      <c r="M5" s="100">
        <f t="shared" si="0"/>
        <v>43456037</v>
      </c>
      <c r="N5" s="100">
        <f t="shared" si="0"/>
        <v>54838921</v>
      </c>
      <c r="O5" s="100">
        <f t="shared" si="0"/>
        <v>8524660</v>
      </c>
      <c r="P5" s="100">
        <f t="shared" si="0"/>
        <v>8501016</v>
      </c>
      <c r="Q5" s="100">
        <f t="shared" si="0"/>
        <v>29463194</v>
      </c>
      <c r="R5" s="100">
        <f t="shared" si="0"/>
        <v>46488870</v>
      </c>
      <c r="S5" s="100">
        <f t="shared" si="0"/>
        <v>0</v>
      </c>
      <c r="T5" s="100">
        <f t="shared" si="0"/>
        <v>7701713</v>
      </c>
      <c r="U5" s="100">
        <f t="shared" si="0"/>
        <v>12583846</v>
      </c>
      <c r="V5" s="100">
        <f t="shared" si="0"/>
        <v>20285559</v>
      </c>
      <c r="W5" s="100">
        <f t="shared" si="0"/>
        <v>150384175</v>
      </c>
      <c r="X5" s="100">
        <f t="shared" si="0"/>
        <v>147235781</v>
      </c>
      <c r="Y5" s="100">
        <f t="shared" si="0"/>
        <v>3148394</v>
      </c>
      <c r="Z5" s="137">
        <f>+IF(X5&lt;&gt;0,+(Y5/X5)*100,0)</f>
        <v>2.138334838594703</v>
      </c>
      <c r="AA5" s="153">
        <f>SUM(AA6:AA8)</f>
        <v>147235776</v>
      </c>
    </row>
    <row r="6" spans="1:27" ht="12.75">
      <c r="A6" s="138" t="s">
        <v>75</v>
      </c>
      <c r="B6" s="136"/>
      <c r="C6" s="155"/>
      <c r="D6" s="155"/>
      <c r="E6" s="156">
        <v>76674347</v>
      </c>
      <c r="F6" s="60">
        <v>76674347</v>
      </c>
      <c r="G6" s="60">
        <v>1200</v>
      </c>
      <c r="H6" s="60">
        <v>2235442</v>
      </c>
      <c r="I6" s="60">
        <v>19950</v>
      </c>
      <c r="J6" s="60">
        <v>2256592</v>
      </c>
      <c r="K6" s="60">
        <v>22594</v>
      </c>
      <c r="L6" s="60">
        <v>1800</v>
      </c>
      <c r="M6" s="60">
        <v>33508915</v>
      </c>
      <c r="N6" s="60">
        <v>33533309</v>
      </c>
      <c r="O6" s="60">
        <v>23711</v>
      </c>
      <c r="P6" s="60">
        <v>17480</v>
      </c>
      <c r="Q6" s="60">
        <v>21524792</v>
      </c>
      <c r="R6" s="60">
        <v>21565983</v>
      </c>
      <c r="S6" s="60"/>
      <c r="T6" s="60">
        <v>16756</v>
      </c>
      <c r="U6" s="60">
        <v>1264755</v>
      </c>
      <c r="V6" s="60">
        <v>1281511</v>
      </c>
      <c r="W6" s="60">
        <v>58637395</v>
      </c>
      <c r="X6" s="60">
        <v>76674348</v>
      </c>
      <c r="Y6" s="60">
        <v>-18036953</v>
      </c>
      <c r="Z6" s="140">
        <v>-23.52</v>
      </c>
      <c r="AA6" s="155">
        <v>76674347</v>
      </c>
    </row>
    <row r="7" spans="1:27" ht="12.75">
      <c r="A7" s="138" t="s">
        <v>76</v>
      </c>
      <c r="B7" s="136"/>
      <c r="C7" s="157"/>
      <c r="D7" s="157"/>
      <c r="E7" s="158">
        <v>70561429</v>
      </c>
      <c r="F7" s="159">
        <v>70082511</v>
      </c>
      <c r="G7" s="159">
        <v>7089808</v>
      </c>
      <c r="H7" s="159">
        <v>8199905</v>
      </c>
      <c r="I7" s="159">
        <v>11123986</v>
      </c>
      <c r="J7" s="159">
        <v>26413699</v>
      </c>
      <c r="K7" s="159">
        <v>3388962</v>
      </c>
      <c r="L7" s="159">
        <v>7909170</v>
      </c>
      <c r="M7" s="159">
        <v>9916208</v>
      </c>
      <c r="N7" s="159">
        <v>21214340</v>
      </c>
      <c r="O7" s="159">
        <v>8471505</v>
      </c>
      <c r="P7" s="159">
        <v>8448047</v>
      </c>
      <c r="Q7" s="159">
        <v>7907484</v>
      </c>
      <c r="R7" s="159">
        <v>24827036</v>
      </c>
      <c r="S7" s="159"/>
      <c r="T7" s="159">
        <v>7654603</v>
      </c>
      <c r="U7" s="159">
        <v>8754337</v>
      </c>
      <c r="V7" s="159">
        <v>16408940</v>
      </c>
      <c r="W7" s="159">
        <v>88864015</v>
      </c>
      <c r="X7" s="159">
        <v>70561433</v>
      </c>
      <c r="Y7" s="159">
        <v>18302582</v>
      </c>
      <c r="Z7" s="141">
        <v>25.94</v>
      </c>
      <c r="AA7" s="157">
        <v>70082511</v>
      </c>
    </row>
    <row r="8" spans="1:27" ht="12.75">
      <c r="A8" s="138" t="s">
        <v>77</v>
      </c>
      <c r="B8" s="136"/>
      <c r="C8" s="155"/>
      <c r="D8" s="155"/>
      <c r="E8" s="156"/>
      <c r="F8" s="60">
        <v>478918</v>
      </c>
      <c r="G8" s="60">
        <v>36794</v>
      </c>
      <c r="H8" s="60">
        <v>32605</v>
      </c>
      <c r="I8" s="60">
        <v>31135</v>
      </c>
      <c r="J8" s="60">
        <v>100534</v>
      </c>
      <c r="K8" s="60">
        <v>30914</v>
      </c>
      <c r="L8" s="60">
        <v>29444</v>
      </c>
      <c r="M8" s="60">
        <v>30914</v>
      </c>
      <c r="N8" s="60">
        <v>91272</v>
      </c>
      <c r="O8" s="60">
        <v>29444</v>
      </c>
      <c r="P8" s="60">
        <v>35489</v>
      </c>
      <c r="Q8" s="60">
        <v>30918</v>
      </c>
      <c r="R8" s="60">
        <v>95851</v>
      </c>
      <c r="S8" s="60"/>
      <c r="T8" s="60">
        <v>30354</v>
      </c>
      <c r="U8" s="60">
        <v>2564754</v>
      </c>
      <c r="V8" s="60">
        <v>2595108</v>
      </c>
      <c r="W8" s="60">
        <v>2882765</v>
      </c>
      <c r="X8" s="60"/>
      <c r="Y8" s="60">
        <v>2882765</v>
      </c>
      <c r="Z8" s="140">
        <v>0</v>
      </c>
      <c r="AA8" s="155">
        <v>478918</v>
      </c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19005577</v>
      </c>
      <c r="F9" s="100">
        <f t="shared" si="1"/>
        <v>8205577</v>
      </c>
      <c r="G9" s="100">
        <f t="shared" si="1"/>
        <v>41192</v>
      </c>
      <c r="H9" s="100">
        <f t="shared" si="1"/>
        <v>24406</v>
      </c>
      <c r="I9" s="100">
        <f t="shared" si="1"/>
        <v>18571</v>
      </c>
      <c r="J9" s="100">
        <f t="shared" si="1"/>
        <v>84169</v>
      </c>
      <c r="K9" s="100">
        <f t="shared" si="1"/>
        <v>29028</v>
      </c>
      <c r="L9" s="100">
        <f t="shared" si="1"/>
        <v>42509</v>
      </c>
      <c r="M9" s="100">
        <f t="shared" si="1"/>
        <v>14609</v>
      </c>
      <c r="N9" s="100">
        <f t="shared" si="1"/>
        <v>86146</v>
      </c>
      <c r="O9" s="100">
        <f t="shared" si="1"/>
        <v>121306</v>
      </c>
      <c r="P9" s="100">
        <f t="shared" si="1"/>
        <v>31660</v>
      </c>
      <c r="Q9" s="100">
        <f t="shared" si="1"/>
        <v>26104</v>
      </c>
      <c r="R9" s="100">
        <f t="shared" si="1"/>
        <v>179070</v>
      </c>
      <c r="S9" s="100">
        <f t="shared" si="1"/>
        <v>0</v>
      </c>
      <c r="T9" s="100">
        <f t="shared" si="1"/>
        <v>12964</v>
      </c>
      <c r="U9" s="100">
        <f t="shared" si="1"/>
        <v>99942</v>
      </c>
      <c r="V9" s="100">
        <f t="shared" si="1"/>
        <v>112906</v>
      </c>
      <c r="W9" s="100">
        <f t="shared" si="1"/>
        <v>462291</v>
      </c>
      <c r="X9" s="100">
        <f t="shared" si="1"/>
        <v>19005588</v>
      </c>
      <c r="Y9" s="100">
        <f t="shared" si="1"/>
        <v>-18543297</v>
      </c>
      <c r="Z9" s="137">
        <f>+IF(X9&lt;&gt;0,+(Y9/X9)*100,0)</f>
        <v>-97.56760485389876</v>
      </c>
      <c r="AA9" s="153">
        <f>SUM(AA10:AA14)</f>
        <v>8205577</v>
      </c>
    </row>
    <row r="10" spans="1:27" ht="12.75">
      <c r="A10" s="138" t="s">
        <v>79</v>
      </c>
      <c r="B10" s="136"/>
      <c r="C10" s="155"/>
      <c r="D10" s="155"/>
      <c r="E10" s="156">
        <v>340782</v>
      </c>
      <c r="F10" s="60">
        <v>340782</v>
      </c>
      <c r="G10" s="60">
        <v>40014</v>
      </c>
      <c r="H10" s="60">
        <v>10226</v>
      </c>
      <c r="I10" s="60">
        <v>16025</v>
      </c>
      <c r="J10" s="60">
        <v>66265</v>
      </c>
      <c r="K10" s="60">
        <v>24838</v>
      </c>
      <c r="L10" s="60">
        <v>35792</v>
      </c>
      <c r="M10" s="60">
        <v>12713</v>
      </c>
      <c r="N10" s="60">
        <v>73343</v>
      </c>
      <c r="O10" s="60">
        <v>60238</v>
      </c>
      <c r="P10" s="60">
        <v>23245</v>
      </c>
      <c r="Q10" s="60">
        <v>19747</v>
      </c>
      <c r="R10" s="60">
        <v>103230</v>
      </c>
      <c r="S10" s="60"/>
      <c r="T10" s="60">
        <v>10012</v>
      </c>
      <c r="U10" s="60">
        <v>18755</v>
      </c>
      <c r="V10" s="60">
        <v>28767</v>
      </c>
      <c r="W10" s="60">
        <v>271605</v>
      </c>
      <c r="X10" s="60">
        <v>340788</v>
      </c>
      <c r="Y10" s="60">
        <v>-69183</v>
      </c>
      <c r="Z10" s="140">
        <v>-20.3</v>
      </c>
      <c r="AA10" s="155">
        <v>340782</v>
      </c>
    </row>
    <row r="11" spans="1:27" ht="12.75">
      <c r="A11" s="138" t="s">
        <v>80</v>
      </c>
      <c r="B11" s="136"/>
      <c r="C11" s="155"/>
      <c r="D11" s="155"/>
      <c r="E11" s="156">
        <v>10800000</v>
      </c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10800000</v>
      </c>
      <c r="Y11" s="60">
        <v>-10800000</v>
      </c>
      <c r="Z11" s="140">
        <v>-100</v>
      </c>
      <c r="AA11" s="155"/>
    </row>
    <row r="12" spans="1:27" ht="12.75">
      <c r="A12" s="138" t="s">
        <v>81</v>
      </c>
      <c r="B12" s="136"/>
      <c r="C12" s="155"/>
      <c r="D12" s="155"/>
      <c r="E12" s="156">
        <v>7864795</v>
      </c>
      <c r="F12" s="60">
        <v>7864795</v>
      </c>
      <c r="G12" s="60">
        <v>1178</v>
      </c>
      <c r="H12" s="60">
        <v>14180</v>
      </c>
      <c r="I12" s="60">
        <v>2546</v>
      </c>
      <c r="J12" s="60">
        <v>17904</v>
      </c>
      <c r="K12" s="60">
        <v>4190</v>
      </c>
      <c r="L12" s="60">
        <v>6717</v>
      </c>
      <c r="M12" s="60">
        <v>1896</v>
      </c>
      <c r="N12" s="60">
        <v>12803</v>
      </c>
      <c r="O12" s="60">
        <v>61068</v>
      </c>
      <c r="P12" s="60">
        <v>8415</v>
      </c>
      <c r="Q12" s="60">
        <v>6357</v>
      </c>
      <c r="R12" s="60">
        <v>75840</v>
      </c>
      <c r="S12" s="60"/>
      <c r="T12" s="60">
        <v>2952</v>
      </c>
      <c r="U12" s="60">
        <v>81187</v>
      </c>
      <c r="V12" s="60">
        <v>84139</v>
      </c>
      <c r="W12" s="60">
        <v>190686</v>
      </c>
      <c r="X12" s="60">
        <v>7864800</v>
      </c>
      <c r="Y12" s="60">
        <v>-7674114</v>
      </c>
      <c r="Z12" s="140">
        <v>-97.58</v>
      </c>
      <c r="AA12" s="155">
        <v>7864795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61221373</v>
      </c>
      <c r="F15" s="100">
        <f t="shared" si="2"/>
        <v>153021373</v>
      </c>
      <c r="G15" s="100">
        <f t="shared" si="2"/>
        <v>41244</v>
      </c>
      <c r="H15" s="100">
        <f t="shared" si="2"/>
        <v>345564</v>
      </c>
      <c r="I15" s="100">
        <f t="shared" si="2"/>
        <v>6713</v>
      </c>
      <c r="J15" s="100">
        <f t="shared" si="2"/>
        <v>393521</v>
      </c>
      <c r="K15" s="100">
        <f t="shared" si="2"/>
        <v>22436</v>
      </c>
      <c r="L15" s="100">
        <f t="shared" si="2"/>
        <v>2388</v>
      </c>
      <c r="M15" s="100">
        <f t="shared" si="2"/>
        <v>8791</v>
      </c>
      <c r="N15" s="100">
        <f t="shared" si="2"/>
        <v>33615</v>
      </c>
      <c r="O15" s="100">
        <f t="shared" si="2"/>
        <v>24625</v>
      </c>
      <c r="P15" s="100">
        <f t="shared" si="2"/>
        <v>425522</v>
      </c>
      <c r="Q15" s="100">
        <f t="shared" si="2"/>
        <v>9795319</v>
      </c>
      <c r="R15" s="100">
        <f t="shared" si="2"/>
        <v>10245466</v>
      </c>
      <c r="S15" s="100">
        <f t="shared" si="2"/>
        <v>0</v>
      </c>
      <c r="T15" s="100">
        <f t="shared" si="2"/>
        <v>15853</v>
      </c>
      <c r="U15" s="100">
        <f t="shared" si="2"/>
        <v>10181</v>
      </c>
      <c r="V15" s="100">
        <f t="shared" si="2"/>
        <v>26034</v>
      </c>
      <c r="W15" s="100">
        <f t="shared" si="2"/>
        <v>10698636</v>
      </c>
      <c r="X15" s="100">
        <f t="shared" si="2"/>
        <v>61221369</v>
      </c>
      <c r="Y15" s="100">
        <f t="shared" si="2"/>
        <v>-50522733</v>
      </c>
      <c r="Z15" s="137">
        <f>+IF(X15&lt;&gt;0,+(Y15/X15)*100,0)</f>
        <v>-82.52467043002582</v>
      </c>
      <c r="AA15" s="153">
        <f>SUM(AA16:AA18)</f>
        <v>153021373</v>
      </c>
    </row>
    <row r="16" spans="1:27" ht="12.75">
      <c r="A16" s="138" t="s">
        <v>85</v>
      </c>
      <c r="B16" s="136"/>
      <c r="C16" s="155"/>
      <c r="D16" s="155"/>
      <c r="E16" s="156">
        <v>104486</v>
      </c>
      <c r="F16" s="60">
        <v>104486</v>
      </c>
      <c r="G16" s="60">
        <v>16424</v>
      </c>
      <c r="H16" s="60">
        <v>8564</v>
      </c>
      <c r="I16" s="60">
        <v>6713</v>
      </c>
      <c r="J16" s="60">
        <v>31701</v>
      </c>
      <c r="K16" s="60">
        <v>22436</v>
      </c>
      <c r="L16" s="60">
        <v>2388</v>
      </c>
      <c r="M16" s="60">
        <v>8791</v>
      </c>
      <c r="N16" s="60">
        <v>33615</v>
      </c>
      <c r="O16" s="60">
        <v>24625</v>
      </c>
      <c r="P16" s="60">
        <v>23522</v>
      </c>
      <c r="Q16" s="60">
        <v>11319</v>
      </c>
      <c r="R16" s="60">
        <v>59466</v>
      </c>
      <c r="S16" s="60"/>
      <c r="T16" s="60">
        <v>15853</v>
      </c>
      <c r="U16" s="60">
        <v>10181</v>
      </c>
      <c r="V16" s="60">
        <v>26034</v>
      </c>
      <c r="W16" s="60">
        <v>150816</v>
      </c>
      <c r="X16" s="60">
        <v>104484</v>
      </c>
      <c r="Y16" s="60">
        <v>46332</v>
      </c>
      <c r="Z16" s="140">
        <v>44.34</v>
      </c>
      <c r="AA16" s="155">
        <v>104486</v>
      </c>
    </row>
    <row r="17" spans="1:27" ht="12.75">
      <c r="A17" s="138" t="s">
        <v>86</v>
      </c>
      <c r="B17" s="136"/>
      <c r="C17" s="155"/>
      <c r="D17" s="155"/>
      <c r="E17" s="156">
        <v>61116887</v>
      </c>
      <c r="F17" s="60">
        <v>152916887</v>
      </c>
      <c r="G17" s="60"/>
      <c r="H17" s="60">
        <v>337000</v>
      </c>
      <c r="I17" s="60"/>
      <c r="J17" s="60">
        <v>337000</v>
      </c>
      <c r="K17" s="60"/>
      <c r="L17" s="60"/>
      <c r="M17" s="60"/>
      <c r="N17" s="60"/>
      <c r="O17" s="60"/>
      <c r="P17" s="60">
        <v>402000</v>
      </c>
      <c r="Q17" s="60">
        <v>9784000</v>
      </c>
      <c r="R17" s="60">
        <v>10186000</v>
      </c>
      <c r="S17" s="60"/>
      <c r="T17" s="60"/>
      <c r="U17" s="60"/>
      <c r="V17" s="60"/>
      <c r="W17" s="60">
        <v>10523000</v>
      </c>
      <c r="X17" s="60">
        <v>61116885</v>
      </c>
      <c r="Y17" s="60">
        <v>-50593885</v>
      </c>
      <c r="Z17" s="140">
        <v>-82.78</v>
      </c>
      <c r="AA17" s="155">
        <v>152916887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>
        <v>24820</v>
      </c>
      <c r="H18" s="60"/>
      <c r="I18" s="60"/>
      <c r="J18" s="60">
        <v>24820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>
        <v>24820</v>
      </c>
      <c r="X18" s="60"/>
      <c r="Y18" s="60">
        <v>24820</v>
      </c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137515000</v>
      </c>
      <c r="F19" s="100">
        <f t="shared" si="3"/>
        <v>137515000</v>
      </c>
      <c r="G19" s="100">
        <f t="shared" si="3"/>
        <v>11840789</v>
      </c>
      <c r="H19" s="100">
        <f t="shared" si="3"/>
        <v>11235200</v>
      </c>
      <c r="I19" s="100">
        <f t="shared" si="3"/>
        <v>13565849</v>
      </c>
      <c r="J19" s="100">
        <f t="shared" si="3"/>
        <v>36641838</v>
      </c>
      <c r="K19" s="100">
        <f t="shared" si="3"/>
        <v>12080533</v>
      </c>
      <c r="L19" s="100">
        <f t="shared" si="3"/>
        <v>22768201</v>
      </c>
      <c r="M19" s="100">
        <f t="shared" si="3"/>
        <v>13575418</v>
      </c>
      <c r="N19" s="100">
        <f t="shared" si="3"/>
        <v>48424152</v>
      </c>
      <c r="O19" s="100">
        <f t="shared" si="3"/>
        <v>18037230</v>
      </c>
      <c r="P19" s="100">
        <f t="shared" si="3"/>
        <v>14101986</v>
      </c>
      <c r="Q19" s="100">
        <f t="shared" si="3"/>
        <v>68848681</v>
      </c>
      <c r="R19" s="100">
        <f t="shared" si="3"/>
        <v>100987897</v>
      </c>
      <c r="S19" s="100">
        <f t="shared" si="3"/>
        <v>0</v>
      </c>
      <c r="T19" s="100">
        <f t="shared" si="3"/>
        <v>2732799</v>
      </c>
      <c r="U19" s="100">
        <f t="shared" si="3"/>
        <v>5503184</v>
      </c>
      <c r="V19" s="100">
        <f t="shared" si="3"/>
        <v>8235983</v>
      </c>
      <c r="W19" s="100">
        <f t="shared" si="3"/>
        <v>194289870</v>
      </c>
      <c r="X19" s="100">
        <f t="shared" si="3"/>
        <v>137515013</v>
      </c>
      <c r="Y19" s="100">
        <f t="shared" si="3"/>
        <v>56774857</v>
      </c>
      <c r="Z19" s="137">
        <f>+IF(X19&lt;&gt;0,+(Y19/X19)*100,0)</f>
        <v>41.28629722777978</v>
      </c>
      <c r="AA19" s="153">
        <f>SUM(AA20:AA23)</f>
        <v>137515000</v>
      </c>
    </row>
    <row r="20" spans="1:27" ht="12.75">
      <c r="A20" s="138" t="s">
        <v>89</v>
      </c>
      <c r="B20" s="136"/>
      <c r="C20" s="155"/>
      <c r="D20" s="155"/>
      <c r="E20" s="156">
        <v>81000000</v>
      </c>
      <c r="F20" s="60">
        <v>81000000</v>
      </c>
      <c r="G20" s="60">
        <v>3518728</v>
      </c>
      <c r="H20" s="60">
        <v>2017709</v>
      </c>
      <c r="I20" s="60">
        <v>3103886</v>
      </c>
      <c r="J20" s="60">
        <v>8640323</v>
      </c>
      <c r="K20" s="60">
        <v>3858199</v>
      </c>
      <c r="L20" s="60">
        <v>6849091</v>
      </c>
      <c r="M20" s="60">
        <v>4720774</v>
      </c>
      <c r="N20" s="60">
        <v>15428064</v>
      </c>
      <c r="O20" s="60">
        <v>5438673</v>
      </c>
      <c r="P20" s="60">
        <v>5327977</v>
      </c>
      <c r="Q20" s="60">
        <v>6073623</v>
      </c>
      <c r="R20" s="60">
        <v>16840273</v>
      </c>
      <c r="S20" s="60"/>
      <c r="T20" s="60">
        <v>3224367</v>
      </c>
      <c r="U20" s="60">
        <v>3139840</v>
      </c>
      <c r="V20" s="60">
        <v>6364207</v>
      </c>
      <c r="W20" s="60">
        <v>47272867</v>
      </c>
      <c r="X20" s="60">
        <v>81000005</v>
      </c>
      <c r="Y20" s="60">
        <v>-33727138</v>
      </c>
      <c r="Z20" s="140">
        <v>-41.64</v>
      </c>
      <c r="AA20" s="155">
        <v>81000000</v>
      </c>
    </row>
    <row r="21" spans="1:27" ht="12.75">
      <c r="A21" s="138" t="s">
        <v>90</v>
      </c>
      <c r="B21" s="136"/>
      <c r="C21" s="155"/>
      <c r="D21" s="155"/>
      <c r="E21" s="156">
        <v>19862601</v>
      </c>
      <c r="F21" s="60">
        <v>19862601</v>
      </c>
      <c r="G21" s="60">
        <v>5175927</v>
      </c>
      <c r="H21" s="60">
        <v>4870220</v>
      </c>
      <c r="I21" s="60">
        <v>6119138</v>
      </c>
      <c r="J21" s="60">
        <v>16165285</v>
      </c>
      <c r="K21" s="60">
        <v>4044654</v>
      </c>
      <c r="L21" s="60">
        <v>7407798</v>
      </c>
      <c r="M21" s="60">
        <v>3784954</v>
      </c>
      <c r="N21" s="60">
        <v>15237406</v>
      </c>
      <c r="O21" s="60">
        <v>9252041</v>
      </c>
      <c r="P21" s="60">
        <v>4463652</v>
      </c>
      <c r="Q21" s="60">
        <v>29620349</v>
      </c>
      <c r="R21" s="60">
        <v>43336042</v>
      </c>
      <c r="S21" s="60"/>
      <c r="T21" s="60">
        <v>4194612</v>
      </c>
      <c r="U21" s="60">
        <v>1139572</v>
      </c>
      <c r="V21" s="60">
        <v>5334184</v>
      </c>
      <c r="W21" s="60">
        <v>80072917</v>
      </c>
      <c r="X21" s="60">
        <v>19862604</v>
      </c>
      <c r="Y21" s="60">
        <v>60210313</v>
      </c>
      <c r="Z21" s="140">
        <v>303.13</v>
      </c>
      <c r="AA21" s="155">
        <v>19862601</v>
      </c>
    </row>
    <row r="22" spans="1:27" ht="12.75">
      <c r="A22" s="138" t="s">
        <v>91</v>
      </c>
      <c r="B22" s="136"/>
      <c r="C22" s="157"/>
      <c r="D22" s="157"/>
      <c r="E22" s="158">
        <v>20264509</v>
      </c>
      <c r="F22" s="159">
        <v>20264509</v>
      </c>
      <c r="G22" s="159">
        <v>2025376</v>
      </c>
      <c r="H22" s="159">
        <v>3209700</v>
      </c>
      <c r="I22" s="159">
        <v>3235716</v>
      </c>
      <c r="J22" s="159">
        <v>8470792</v>
      </c>
      <c r="K22" s="159">
        <v>3075019</v>
      </c>
      <c r="L22" s="159">
        <v>6348283</v>
      </c>
      <c r="M22" s="159">
        <v>3872330</v>
      </c>
      <c r="N22" s="159">
        <v>13295632</v>
      </c>
      <c r="O22" s="159">
        <v>2149064</v>
      </c>
      <c r="P22" s="159">
        <v>3131141</v>
      </c>
      <c r="Q22" s="159">
        <v>30521849</v>
      </c>
      <c r="R22" s="159">
        <v>35802054</v>
      </c>
      <c r="S22" s="159"/>
      <c r="T22" s="159">
        <v>-7299563</v>
      </c>
      <c r="U22" s="159">
        <v>70477</v>
      </c>
      <c r="V22" s="159">
        <v>-7229086</v>
      </c>
      <c r="W22" s="159">
        <v>50339392</v>
      </c>
      <c r="X22" s="159">
        <v>20264508</v>
      </c>
      <c r="Y22" s="159">
        <v>30074884</v>
      </c>
      <c r="Z22" s="141">
        <v>148.41</v>
      </c>
      <c r="AA22" s="157">
        <v>20264509</v>
      </c>
    </row>
    <row r="23" spans="1:27" ht="12.75">
      <c r="A23" s="138" t="s">
        <v>92</v>
      </c>
      <c r="B23" s="136"/>
      <c r="C23" s="155"/>
      <c r="D23" s="155"/>
      <c r="E23" s="156">
        <v>16387890</v>
      </c>
      <c r="F23" s="60">
        <v>16387890</v>
      </c>
      <c r="G23" s="60">
        <v>1120758</v>
      </c>
      <c r="H23" s="60">
        <v>1137571</v>
      </c>
      <c r="I23" s="60">
        <v>1107109</v>
      </c>
      <c r="J23" s="60">
        <v>3365438</v>
      </c>
      <c r="K23" s="60">
        <v>1102661</v>
      </c>
      <c r="L23" s="60">
        <v>2163029</v>
      </c>
      <c r="M23" s="60">
        <v>1197360</v>
      </c>
      <c r="N23" s="60">
        <v>4463050</v>
      </c>
      <c r="O23" s="60">
        <v>1197452</v>
      </c>
      <c r="P23" s="60">
        <v>1179216</v>
      </c>
      <c r="Q23" s="60">
        <v>2632860</v>
      </c>
      <c r="R23" s="60">
        <v>5009528</v>
      </c>
      <c r="S23" s="60"/>
      <c r="T23" s="60">
        <v>2613383</v>
      </c>
      <c r="U23" s="60">
        <v>1153295</v>
      </c>
      <c r="V23" s="60">
        <v>3766678</v>
      </c>
      <c r="W23" s="60">
        <v>16604694</v>
      </c>
      <c r="X23" s="60">
        <v>16387896</v>
      </c>
      <c r="Y23" s="60">
        <v>216798</v>
      </c>
      <c r="Z23" s="140">
        <v>1.32</v>
      </c>
      <c r="AA23" s="155">
        <v>16387890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>
        <v>-53876297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>
        <v>-53876297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0</v>
      </c>
      <c r="D25" s="168">
        <f>+D5+D9+D15+D19+D24</f>
        <v>0</v>
      </c>
      <c r="E25" s="169">
        <f t="shared" si="4"/>
        <v>364977726</v>
      </c>
      <c r="F25" s="73">
        <f t="shared" si="4"/>
        <v>392101429</v>
      </c>
      <c r="G25" s="73">
        <f t="shared" si="4"/>
        <v>19051027</v>
      </c>
      <c r="H25" s="73">
        <f t="shared" si="4"/>
        <v>22073122</v>
      </c>
      <c r="I25" s="73">
        <f t="shared" si="4"/>
        <v>24766204</v>
      </c>
      <c r="J25" s="73">
        <f t="shared" si="4"/>
        <v>65890353</v>
      </c>
      <c r="K25" s="73">
        <f t="shared" si="4"/>
        <v>15574467</v>
      </c>
      <c r="L25" s="73">
        <f t="shared" si="4"/>
        <v>30753512</v>
      </c>
      <c r="M25" s="73">
        <f t="shared" si="4"/>
        <v>57054855</v>
      </c>
      <c r="N25" s="73">
        <f t="shared" si="4"/>
        <v>103382834</v>
      </c>
      <c r="O25" s="73">
        <f t="shared" si="4"/>
        <v>26707821</v>
      </c>
      <c r="P25" s="73">
        <f t="shared" si="4"/>
        <v>23060184</v>
      </c>
      <c r="Q25" s="73">
        <f t="shared" si="4"/>
        <v>108133298</v>
      </c>
      <c r="R25" s="73">
        <f t="shared" si="4"/>
        <v>157901303</v>
      </c>
      <c r="S25" s="73">
        <f t="shared" si="4"/>
        <v>0</v>
      </c>
      <c r="T25" s="73">
        <f t="shared" si="4"/>
        <v>10463329</v>
      </c>
      <c r="U25" s="73">
        <f t="shared" si="4"/>
        <v>18197153</v>
      </c>
      <c r="V25" s="73">
        <f t="shared" si="4"/>
        <v>28660482</v>
      </c>
      <c r="W25" s="73">
        <f t="shared" si="4"/>
        <v>355834972</v>
      </c>
      <c r="X25" s="73">
        <f t="shared" si="4"/>
        <v>364977751</v>
      </c>
      <c r="Y25" s="73">
        <f t="shared" si="4"/>
        <v>-9142779</v>
      </c>
      <c r="Z25" s="170">
        <f>+IF(X25&lt;&gt;0,+(Y25/X25)*100,0)</f>
        <v>-2.5050236555378413</v>
      </c>
      <c r="AA25" s="168">
        <f>+AA5+AA9+AA15+AA19+AA24</f>
        <v>392101429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0</v>
      </c>
      <c r="D28" s="153">
        <f>SUM(D29:D31)</f>
        <v>0</v>
      </c>
      <c r="E28" s="154">
        <f t="shared" si="5"/>
        <v>170902363</v>
      </c>
      <c r="F28" s="100">
        <f t="shared" si="5"/>
        <v>266818339</v>
      </c>
      <c r="G28" s="100">
        <f t="shared" si="5"/>
        <v>1198751</v>
      </c>
      <c r="H28" s="100">
        <f t="shared" si="5"/>
        <v>1178143</v>
      </c>
      <c r="I28" s="100">
        <f t="shared" si="5"/>
        <v>15599491</v>
      </c>
      <c r="J28" s="100">
        <f t="shared" si="5"/>
        <v>17976385</v>
      </c>
      <c r="K28" s="100">
        <f t="shared" si="5"/>
        <v>9421001</v>
      </c>
      <c r="L28" s="100">
        <f t="shared" si="5"/>
        <v>5735703</v>
      </c>
      <c r="M28" s="100">
        <f t="shared" si="5"/>
        <v>11903917</v>
      </c>
      <c r="N28" s="100">
        <f t="shared" si="5"/>
        <v>27060621</v>
      </c>
      <c r="O28" s="100">
        <f t="shared" si="5"/>
        <v>3298300</v>
      </c>
      <c r="P28" s="100">
        <f t="shared" si="5"/>
        <v>6029026</v>
      </c>
      <c r="Q28" s="100">
        <f t="shared" si="5"/>
        <v>6968703</v>
      </c>
      <c r="R28" s="100">
        <f t="shared" si="5"/>
        <v>16296029</v>
      </c>
      <c r="S28" s="100">
        <f t="shared" si="5"/>
        <v>0</v>
      </c>
      <c r="T28" s="100">
        <f t="shared" si="5"/>
        <v>10896880</v>
      </c>
      <c r="U28" s="100">
        <f t="shared" si="5"/>
        <v>17356622</v>
      </c>
      <c r="V28" s="100">
        <f t="shared" si="5"/>
        <v>28253502</v>
      </c>
      <c r="W28" s="100">
        <f t="shared" si="5"/>
        <v>89586537</v>
      </c>
      <c r="X28" s="100">
        <f t="shared" si="5"/>
        <v>170902366</v>
      </c>
      <c r="Y28" s="100">
        <f t="shared" si="5"/>
        <v>-81315829</v>
      </c>
      <c r="Z28" s="137">
        <f>+IF(X28&lt;&gt;0,+(Y28/X28)*100,0)</f>
        <v>-47.58028276799866</v>
      </c>
      <c r="AA28" s="153">
        <f>SUM(AA29:AA31)</f>
        <v>266818339</v>
      </c>
    </row>
    <row r="29" spans="1:27" ht="12.75">
      <c r="A29" s="138" t="s">
        <v>75</v>
      </c>
      <c r="B29" s="136"/>
      <c r="C29" s="155"/>
      <c r="D29" s="155"/>
      <c r="E29" s="156">
        <v>40462316</v>
      </c>
      <c r="F29" s="60">
        <v>43462316</v>
      </c>
      <c r="G29" s="60">
        <v>525772</v>
      </c>
      <c r="H29" s="60">
        <v>470639</v>
      </c>
      <c r="I29" s="60">
        <v>5667039</v>
      </c>
      <c r="J29" s="60">
        <v>6663450</v>
      </c>
      <c r="K29" s="60">
        <v>3914109</v>
      </c>
      <c r="L29" s="60">
        <v>2129609</v>
      </c>
      <c r="M29" s="60">
        <v>2208969</v>
      </c>
      <c r="N29" s="60">
        <v>8252687</v>
      </c>
      <c r="O29" s="60">
        <v>727684</v>
      </c>
      <c r="P29" s="60">
        <v>2263199</v>
      </c>
      <c r="Q29" s="60">
        <v>2432791</v>
      </c>
      <c r="R29" s="60">
        <v>5423674</v>
      </c>
      <c r="S29" s="60"/>
      <c r="T29" s="60">
        <v>2307787</v>
      </c>
      <c r="U29" s="60">
        <v>2869453</v>
      </c>
      <c r="V29" s="60">
        <v>5177240</v>
      </c>
      <c r="W29" s="60">
        <v>25517051</v>
      </c>
      <c r="X29" s="60">
        <v>40462314</v>
      </c>
      <c r="Y29" s="60">
        <v>-14945263</v>
      </c>
      <c r="Z29" s="140">
        <v>-36.94</v>
      </c>
      <c r="AA29" s="155">
        <v>43462316</v>
      </c>
    </row>
    <row r="30" spans="1:27" ht="12.75">
      <c r="A30" s="138" t="s">
        <v>76</v>
      </c>
      <c r="B30" s="136"/>
      <c r="C30" s="157"/>
      <c r="D30" s="157"/>
      <c r="E30" s="158">
        <v>130440047</v>
      </c>
      <c r="F30" s="159">
        <v>97773223</v>
      </c>
      <c r="G30" s="159">
        <v>115908</v>
      </c>
      <c r="H30" s="159">
        <v>81007</v>
      </c>
      <c r="I30" s="159">
        <v>4804684</v>
      </c>
      <c r="J30" s="159">
        <v>5001599</v>
      </c>
      <c r="K30" s="159">
        <v>3356992</v>
      </c>
      <c r="L30" s="159">
        <v>2055528</v>
      </c>
      <c r="M30" s="159">
        <v>3292201</v>
      </c>
      <c r="N30" s="159">
        <v>8704721</v>
      </c>
      <c r="O30" s="159">
        <v>1347109</v>
      </c>
      <c r="P30" s="159">
        <v>1892698</v>
      </c>
      <c r="Q30" s="159">
        <v>3319549</v>
      </c>
      <c r="R30" s="159">
        <v>6559356</v>
      </c>
      <c r="S30" s="159"/>
      <c r="T30" s="159">
        <v>5011440</v>
      </c>
      <c r="U30" s="159">
        <v>9048279</v>
      </c>
      <c r="V30" s="159">
        <v>14059719</v>
      </c>
      <c r="W30" s="159">
        <v>34325395</v>
      </c>
      <c r="X30" s="159">
        <v>130440052</v>
      </c>
      <c r="Y30" s="159">
        <v>-96114657</v>
      </c>
      <c r="Z30" s="141">
        <v>-73.68</v>
      </c>
      <c r="AA30" s="157">
        <v>97773223</v>
      </c>
    </row>
    <row r="31" spans="1:27" ht="12.75">
      <c r="A31" s="138" t="s">
        <v>77</v>
      </c>
      <c r="B31" s="136"/>
      <c r="C31" s="155"/>
      <c r="D31" s="155"/>
      <c r="E31" s="156"/>
      <c r="F31" s="60">
        <v>125582800</v>
      </c>
      <c r="G31" s="60">
        <v>557071</v>
      </c>
      <c r="H31" s="60">
        <v>626497</v>
      </c>
      <c r="I31" s="60">
        <v>5127768</v>
      </c>
      <c r="J31" s="60">
        <v>6311336</v>
      </c>
      <c r="K31" s="60">
        <v>2149900</v>
      </c>
      <c r="L31" s="60">
        <v>1550566</v>
      </c>
      <c r="M31" s="60">
        <v>6402747</v>
      </c>
      <c r="N31" s="60">
        <v>10103213</v>
      </c>
      <c r="O31" s="60">
        <v>1223507</v>
      </c>
      <c r="P31" s="60">
        <v>1873129</v>
      </c>
      <c r="Q31" s="60">
        <v>1216363</v>
      </c>
      <c r="R31" s="60">
        <v>4312999</v>
      </c>
      <c r="S31" s="60"/>
      <c r="T31" s="60">
        <v>3577653</v>
      </c>
      <c r="U31" s="60">
        <v>5438890</v>
      </c>
      <c r="V31" s="60">
        <v>9016543</v>
      </c>
      <c r="W31" s="60">
        <v>29744091</v>
      </c>
      <c r="X31" s="60"/>
      <c r="Y31" s="60">
        <v>29744091</v>
      </c>
      <c r="Z31" s="140">
        <v>0</v>
      </c>
      <c r="AA31" s="155">
        <v>125582800</v>
      </c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41345316</v>
      </c>
      <c r="F32" s="100">
        <f t="shared" si="6"/>
        <v>36584022</v>
      </c>
      <c r="G32" s="100">
        <f t="shared" si="6"/>
        <v>3955</v>
      </c>
      <c r="H32" s="100">
        <f t="shared" si="6"/>
        <v>64515</v>
      </c>
      <c r="I32" s="100">
        <f t="shared" si="6"/>
        <v>5661328</v>
      </c>
      <c r="J32" s="100">
        <f t="shared" si="6"/>
        <v>5729798</v>
      </c>
      <c r="K32" s="100">
        <f t="shared" si="6"/>
        <v>3943495</v>
      </c>
      <c r="L32" s="100">
        <f t="shared" si="6"/>
        <v>1645702</v>
      </c>
      <c r="M32" s="100">
        <f t="shared" si="6"/>
        <v>1847717</v>
      </c>
      <c r="N32" s="100">
        <f t="shared" si="6"/>
        <v>7436914</v>
      </c>
      <c r="O32" s="100">
        <f t="shared" si="6"/>
        <v>163058</v>
      </c>
      <c r="P32" s="100">
        <f t="shared" si="6"/>
        <v>2133033</v>
      </c>
      <c r="Q32" s="100">
        <f t="shared" si="6"/>
        <v>1837178</v>
      </c>
      <c r="R32" s="100">
        <f t="shared" si="6"/>
        <v>4133269</v>
      </c>
      <c r="S32" s="100">
        <f t="shared" si="6"/>
        <v>0</v>
      </c>
      <c r="T32" s="100">
        <f t="shared" si="6"/>
        <v>2524070</v>
      </c>
      <c r="U32" s="100">
        <f t="shared" si="6"/>
        <v>2664146</v>
      </c>
      <c r="V32" s="100">
        <f t="shared" si="6"/>
        <v>5188216</v>
      </c>
      <c r="W32" s="100">
        <f t="shared" si="6"/>
        <v>22488197</v>
      </c>
      <c r="X32" s="100">
        <f t="shared" si="6"/>
        <v>41345315</v>
      </c>
      <c r="Y32" s="100">
        <f t="shared" si="6"/>
        <v>-18857118</v>
      </c>
      <c r="Z32" s="137">
        <f>+IF(X32&lt;&gt;0,+(Y32/X32)*100,0)</f>
        <v>-45.608838631414464</v>
      </c>
      <c r="AA32" s="153">
        <f>SUM(AA33:AA37)</f>
        <v>36584022</v>
      </c>
    </row>
    <row r="33" spans="1:27" ht="12.75">
      <c r="A33" s="138" t="s">
        <v>79</v>
      </c>
      <c r="B33" s="136"/>
      <c r="C33" s="155"/>
      <c r="D33" s="155"/>
      <c r="E33" s="156">
        <v>10203828</v>
      </c>
      <c r="F33" s="60">
        <v>10203828</v>
      </c>
      <c r="G33" s="60">
        <v>200</v>
      </c>
      <c r="H33" s="60"/>
      <c r="I33" s="60">
        <v>558234</v>
      </c>
      <c r="J33" s="60">
        <v>558434</v>
      </c>
      <c r="K33" s="60">
        <v>486730</v>
      </c>
      <c r="L33" s="60">
        <v>347320</v>
      </c>
      <c r="M33" s="60">
        <v>245867</v>
      </c>
      <c r="N33" s="60">
        <v>1079917</v>
      </c>
      <c r="O33" s="60">
        <v>-42289</v>
      </c>
      <c r="P33" s="60">
        <v>189745</v>
      </c>
      <c r="Q33" s="60">
        <v>177694</v>
      </c>
      <c r="R33" s="60">
        <v>325150</v>
      </c>
      <c r="S33" s="60"/>
      <c r="T33" s="60">
        <v>553129</v>
      </c>
      <c r="U33" s="60">
        <v>435728</v>
      </c>
      <c r="V33" s="60">
        <v>988857</v>
      </c>
      <c r="W33" s="60">
        <v>2952358</v>
      </c>
      <c r="X33" s="60">
        <v>10203825</v>
      </c>
      <c r="Y33" s="60">
        <v>-7251467</v>
      </c>
      <c r="Z33" s="140">
        <v>-71.07</v>
      </c>
      <c r="AA33" s="155">
        <v>10203828</v>
      </c>
    </row>
    <row r="34" spans="1:27" ht="12.75">
      <c r="A34" s="138" t="s">
        <v>80</v>
      </c>
      <c r="B34" s="136"/>
      <c r="C34" s="155"/>
      <c r="D34" s="155"/>
      <c r="E34" s="156">
        <v>1927307</v>
      </c>
      <c r="F34" s="60">
        <v>1927307</v>
      </c>
      <c r="G34" s="60">
        <v>837</v>
      </c>
      <c r="H34" s="60">
        <v>25232</v>
      </c>
      <c r="I34" s="60">
        <v>1182728</v>
      </c>
      <c r="J34" s="60">
        <v>1208797</v>
      </c>
      <c r="K34" s="60">
        <v>818586</v>
      </c>
      <c r="L34" s="60"/>
      <c r="M34" s="60">
        <v>312948</v>
      </c>
      <c r="N34" s="60">
        <v>1131534</v>
      </c>
      <c r="O34" s="60">
        <v>-20600</v>
      </c>
      <c r="P34" s="60">
        <v>369436</v>
      </c>
      <c r="Q34" s="60">
        <v>305929</v>
      </c>
      <c r="R34" s="60">
        <v>654765</v>
      </c>
      <c r="S34" s="60"/>
      <c r="T34" s="60">
        <v>480421</v>
      </c>
      <c r="U34" s="60">
        <v>471002</v>
      </c>
      <c r="V34" s="60">
        <v>951423</v>
      </c>
      <c r="W34" s="60">
        <v>3946519</v>
      </c>
      <c r="X34" s="60">
        <v>1927308</v>
      </c>
      <c r="Y34" s="60">
        <v>2019211</v>
      </c>
      <c r="Z34" s="140">
        <v>104.77</v>
      </c>
      <c r="AA34" s="155">
        <v>1927307</v>
      </c>
    </row>
    <row r="35" spans="1:27" ht="12.75">
      <c r="A35" s="138" t="s">
        <v>81</v>
      </c>
      <c r="B35" s="136"/>
      <c r="C35" s="155"/>
      <c r="D35" s="155"/>
      <c r="E35" s="156">
        <v>29214181</v>
      </c>
      <c r="F35" s="60">
        <v>24452887</v>
      </c>
      <c r="G35" s="60">
        <v>2918</v>
      </c>
      <c r="H35" s="60">
        <v>39283</v>
      </c>
      <c r="I35" s="60">
        <v>3920366</v>
      </c>
      <c r="J35" s="60">
        <v>3962567</v>
      </c>
      <c r="K35" s="60">
        <v>2638179</v>
      </c>
      <c r="L35" s="60">
        <v>1298382</v>
      </c>
      <c r="M35" s="60">
        <v>1288902</v>
      </c>
      <c r="N35" s="60">
        <v>5225463</v>
      </c>
      <c r="O35" s="60">
        <v>225947</v>
      </c>
      <c r="P35" s="60">
        <v>1573852</v>
      </c>
      <c r="Q35" s="60">
        <v>1353555</v>
      </c>
      <c r="R35" s="60">
        <v>3153354</v>
      </c>
      <c r="S35" s="60"/>
      <c r="T35" s="60">
        <v>1490520</v>
      </c>
      <c r="U35" s="60">
        <v>1757416</v>
      </c>
      <c r="V35" s="60">
        <v>3247936</v>
      </c>
      <c r="W35" s="60">
        <v>15589320</v>
      </c>
      <c r="X35" s="60">
        <v>29214182</v>
      </c>
      <c r="Y35" s="60">
        <v>-13624862</v>
      </c>
      <c r="Z35" s="140">
        <v>-46.64</v>
      </c>
      <c r="AA35" s="155">
        <v>24452887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60027660</v>
      </c>
      <c r="F38" s="100">
        <f t="shared" si="7"/>
        <v>112799354</v>
      </c>
      <c r="G38" s="100">
        <f t="shared" si="7"/>
        <v>1022</v>
      </c>
      <c r="H38" s="100">
        <f t="shared" si="7"/>
        <v>110905</v>
      </c>
      <c r="I38" s="100">
        <f t="shared" si="7"/>
        <v>7070414</v>
      </c>
      <c r="J38" s="100">
        <f t="shared" si="7"/>
        <v>7182341</v>
      </c>
      <c r="K38" s="100">
        <f t="shared" si="7"/>
        <v>5221555</v>
      </c>
      <c r="L38" s="100">
        <f t="shared" si="7"/>
        <v>2361888</v>
      </c>
      <c r="M38" s="100">
        <f t="shared" si="7"/>
        <v>2421950</v>
      </c>
      <c r="N38" s="100">
        <f t="shared" si="7"/>
        <v>10005393</v>
      </c>
      <c r="O38" s="100">
        <f t="shared" si="7"/>
        <v>-166822</v>
      </c>
      <c r="P38" s="100">
        <f t="shared" si="7"/>
        <v>2366488</v>
      </c>
      <c r="Q38" s="100">
        <f t="shared" si="7"/>
        <v>2347646</v>
      </c>
      <c r="R38" s="100">
        <f t="shared" si="7"/>
        <v>4547312</v>
      </c>
      <c r="S38" s="100">
        <f t="shared" si="7"/>
        <v>0</v>
      </c>
      <c r="T38" s="100">
        <f t="shared" si="7"/>
        <v>3221540</v>
      </c>
      <c r="U38" s="100">
        <f t="shared" si="7"/>
        <v>3749142</v>
      </c>
      <c r="V38" s="100">
        <f t="shared" si="7"/>
        <v>6970682</v>
      </c>
      <c r="W38" s="100">
        <f t="shared" si="7"/>
        <v>28705728</v>
      </c>
      <c r="X38" s="100">
        <f t="shared" si="7"/>
        <v>60027664</v>
      </c>
      <c r="Y38" s="100">
        <f t="shared" si="7"/>
        <v>-31321936</v>
      </c>
      <c r="Z38" s="137">
        <f>+IF(X38&lt;&gt;0,+(Y38/X38)*100,0)</f>
        <v>-52.17916859133482</v>
      </c>
      <c r="AA38" s="153">
        <f>SUM(AA39:AA41)</f>
        <v>112799354</v>
      </c>
    </row>
    <row r="39" spans="1:27" ht="12.75">
      <c r="A39" s="138" t="s">
        <v>85</v>
      </c>
      <c r="B39" s="136"/>
      <c r="C39" s="155"/>
      <c r="D39" s="155"/>
      <c r="E39" s="156">
        <v>8241248</v>
      </c>
      <c r="F39" s="60">
        <v>9450552</v>
      </c>
      <c r="G39" s="60"/>
      <c r="H39" s="60">
        <v>-7347</v>
      </c>
      <c r="I39" s="60">
        <v>1576528</v>
      </c>
      <c r="J39" s="60">
        <v>1569181</v>
      </c>
      <c r="K39" s="60">
        <v>1327225</v>
      </c>
      <c r="L39" s="60">
        <v>490498</v>
      </c>
      <c r="M39" s="60">
        <v>537498</v>
      </c>
      <c r="N39" s="60">
        <v>2355221</v>
      </c>
      <c r="O39" s="60">
        <v>18732</v>
      </c>
      <c r="P39" s="60">
        <v>459385</v>
      </c>
      <c r="Q39" s="60">
        <v>463687</v>
      </c>
      <c r="R39" s="60">
        <v>941804</v>
      </c>
      <c r="S39" s="60"/>
      <c r="T39" s="60">
        <v>651625</v>
      </c>
      <c r="U39" s="60">
        <v>681803</v>
      </c>
      <c r="V39" s="60">
        <v>1333428</v>
      </c>
      <c r="W39" s="60">
        <v>6199634</v>
      </c>
      <c r="X39" s="60">
        <v>8241252</v>
      </c>
      <c r="Y39" s="60">
        <v>-2041618</v>
      </c>
      <c r="Z39" s="140">
        <v>-24.77</v>
      </c>
      <c r="AA39" s="155">
        <v>9450552</v>
      </c>
    </row>
    <row r="40" spans="1:27" ht="12.75">
      <c r="A40" s="138" t="s">
        <v>86</v>
      </c>
      <c r="B40" s="136"/>
      <c r="C40" s="155"/>
      <c r="D40" s="155"/>
      <c r="E40" s="156">
        <v>50752108</v>
      </c>
      <c r="F40" s="60">
        <v>103348802</v>
      </c>
      <c r="G40" s="60"/>
      <c r="H40" s="60">
        <v>118252</v>
      </c>
      <c r="I40" s="60">
        <v>5493886</v>
      </c>
      <c r="J40" s="60">
        <v>5612138</v>
      </c>
      <c r="K40" s="60">
        <v>3894330</v>
      </c>
      <c r="L40" s="60">
        <v>1871390</v>
      </c>
      <c r="M40" s="60">
        <v>1884452</v>
      </c>
      <c r="N40" s="60">
        <v>7650172</v>
      </c>
      <c r="O40" s="60">
        <v>-185554</v>
      </c>
      <c r="P40" s="60">
        <v>1907103</v>
      </c>
      <c r="Q40" s="60">
        <v>1883959</v>
      </c>
      <c r="R40" s="60">
        <v>3605508</v>
      </c>
      <c r="S40" s="60"/>
      <c r="T40" s="60">
        <v>2569915</v>
      </c>
      <c r="U40" s="60">
        <v>3067339</v>
      </c>
      <c r="V40" s="60">
        <v>5637254</v>
      </c>
      <c r="W40" s="60">
        <v>22505072</v>
      </c>
      <c r="X40" s="60">
        <v>50752108</v>
      </c>
      <c r="Y40" s="60">
        <v>-28247036</v>
      </c>
      <c r="Z40" s="140">
        <v>-55.66</v>
      </c>
      <c r="AA40" s="155">
        <v>103348802</v>
      </c>
    </row>
    <row r="41" spans="1:27" ht="12.75">
      <c r="A41" s="138" t="s">
        <v>87</v>
      </c>
      <c r="B41" s="136"/>
      <c r="C41" s="155"/>
      <c r="D41" s="155"/>
      <c r="E41" s="156">
        <v>1034304</v>
      </c>
      <c r="F41" s="60"/>
      <c r="G41" s="60">
        <v>1022</v>
      </c>
      <c r="H41" s="60"/>
      <c r="I41" s="60"/>
      <c r="J41" s="60">
        <v>1022</v>
      </c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>
        <v>1022</v>
      </c>
      <c r="X41" s="60">
        <v>1034304</v>
      </c>
      <c r="Y41" s="60">
        <v>-1033282</v>
      </c>
      <c r="Z41" s="140">
        <v>-99.9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91671601</v>
      </c>
      <c r="F42" s="100">
        <f t="shared" si="8"/>
        <v>170705601</v>
      </c>
      <c r="G42" s="100">
        <f t="shared" si="8"/>
        <v>1335782</v>
      </c>
      <c r="H42" s="100">
        <f t="shared" si="8"/>
        <v>7230916</v>
      </c>
      <c r="I42" s="100">
        <f t="shared" si="8"/>
        <v>12545803</v>
      </c>
      <c r="J42" s="100">
        <f t="shared" si="8"/>
        <v>21112501</v>
      </c>
      <c r="K42" s="100">
        <f t="shared" si="8"/>
        <v>13935601</v>
      </c>
      <c r="L42" s="100">
        <f t="shared" si="8"/>
        <v>14000162</v>
      </c>
      <c r="M42" s="100">
        <f t="shared" si="8"/>
        <v>12280428</v>
      </c>
      <c r="N42" s="100">
        <f t="shared" si="8"/>
        <v>40216191</v>
      </c>
      <c r="O42" s="100">
        <f t="shared" si="8"/>
        <v>5580919</v>
      </c>
      <c r="P42" s="100">
        <f t="shared" si="8"/>
        <v>7369245</v>
      </c>
      <c r="Q42" s="100">
        <f t="shared" si="8"/>
        <v>15538761</v>
      </c>
      <c r="R42" s="100">
        <f t="shared" si="8"/>
        <v>28488925</v>
      </c>
      <c r="S42" s="100">
        <f t="shared" si="8"/>
        <v>0</v>
      </c>
      <c r="T42" s="100">
        <f t="shared" si="8"/>
        <v>12479146</v>
      </c>
      <c r="U42" s="100">
        <f t="shared" si="8"/>
        <v>18640496</v>
      </c>
      <c r="V42" s="100">
        <f t="shared" si="8"/>
        <v>31119642</v>
      </c>
      <c r="W42" s="100">
        <f t="shared" si="8"/>
        <v>120937259</v>
      </c>
      <c r="X42" s="100">
        <f t="shared" si="8"/>
        <v>91671602</v>
      </c>
      <c r="Y42" s="100">
        <f t="shared" si="8"/>
        <v>29265657</v>
      </c>
      <c r="Z42" s="137">
        <f>+IF(X42&lt;&gt;0,+(Y42/X42)*100,0)</f>
        <v>31.924452460206815</v>
      </c>
      <c r="AA42" s="153">
        <f>SUM(AA43:AA46)</f>
        <v>170705601</v>
      </c>
    </row>
    <row r="43" spans="1:27" ht="12.75">
      <c r="A43" s="138" t="s">
        <v>89</v>
      </c>
      <c r="B43" s="136"/>
      <c r="C43" s="155"/>
      <c r="D43" s="155"/>
      <c r="E43" s="156">
        <v>53318732</v>
      </c>
      <c r="F43" s="60">
        <v>119352732</v>
      </c>
      <c r="G43" s="60">
        <v>1124943</v>
      </c>
      <c r="H43" s="60">
        <v>6971710</v>
      </c>
      <c r="I43" s="60">
        <v>8155348</v>
      </c>
      <c r="J43" s="60">
        <v>16252001</v>
      </c>
      <c r="K43" s="60">
        <v>10800129</v>
      </c>
      <c r="L43" s="60">
        <v>10800081</v>
      </c>
      <c r="M43" s="60">
        <v>10146664</v>
      </c>
      <c r="N43" s="60">
        <v>31746874</v>
      </c>
      <c r="O43" s="60">
        <v>1989795</v>
      </c>
      <c r="P43" s="60">
        <v>5143787</v>
      </c>
      <c r="Q43" s="60">
        <v>11144146</v>
      </c>
      <c r="R43" s="60">
        <v>18277728</v>
      </c>
      <c r="S43" s="60"/>
      <c r="T43" s="60">
        <v>8714154</v>
      </c>
      <c r="U43" s="60">
        <v>11855766</v>
      </c>
      <c r="V43" s="60">
        <v>20569920</v>
      </c>
      <c r="W43" s="60">
        <v>86846523</v>
      </c>
      <c r="X43" s="60">
        <v>53318734</v>
      </c>
      <c r="Y43" s="60">
        <v>33527789</v>
      </c>
      <c r="Z43" s="140">
        <v>62.88</v>
      </c>
      <c r="AA43" s="155">
        <v>119352732</v>
      </c>
    </row>
    <row r="44" spans="1:27" ht="12.75">
      <c r="A44" s="138" t="s">
        <v>90</v>
      </c>
      <c r="B44" s="136"/>
      <c r="C44" s="155"/>
      <c r="D44" s="155"/>
      <c r="E44" s="156">
        <v>27208032</v>
      </c>
      <c r="F44" s="60">
        <v>40208032</v>
      </c>
      <c r="G44" s="60">
        <v>188734</v>
      </c>
      <c r="H44" s="60">
        <v>155520</v>
      </c>
      <c r="I44" s="60">
        <v>1483334</v>
      </c>
      <c r="J44" s="60">
        <v>1827588</v>
      </c>
      <c r="K44" s="60">
        <v>1238841</v>
      </c>
      <c r="L44" s="60">
        <v>2004172</v>
      </c>
      <c r="M44" s="60">
        <v>860722</v>
      </c>
      <c r="N44" s="60">
        <v>4103735</v>
      </c>
      <c r="O44" s="60">
        <v>3010046</v>
      </c>
      <c r="P44" s="60">
        <v>1101796</v>
      </c>
      <c r="Q44" s="60">
        <v>3477168</v>
      </c>
      <c r="R44" s="60">
        <v>7589010</v>
      </c>
      <c r="S44" s="60"/>
      <c r="T44" s="60">
        <v>2814190</v>
      </c>
      <c r="U44" s="60">
        <v>5675970</v>
      </c>
      <c r="V44" s="60">
        <v>8490160</v>
      </c>
      <c r="W44" s="60">
        <v>22010493</v>
      </c>
      <c r="X44" s="60">
        <v>27208032</v>
      </c>
      <c r="Y44" s="60">
        <v>-5197539</v>
      </c>
      <c r="Z44" s="140">
        <v>-19.1</v>
      </c>
      <c r="AA44" s="155">
        <v>40208032</v>
      </c>
    </row>
    <row r="45" spans="1:27" ht="12.75">
      <c r="A45" s="138" t="s">
        <v>91</v>
      </c>
      <c r="B45" s="136"/>
      <c r="C45" s="157"/>
      <c r="D45" s="157"/>
      <c r="E45" s="158">
        <v>4847605</v>
      </c>
      <c r="F45" s="159">
        <v>4847605</v>
      </c>
      <c r="G45" s="159"/>
      <c r="H45" s="159"/>
      <c r="I45" s="159">
        <v>846600</v>
      </c>
      <c r="J45" s="159">
        <v>846600</v>
      </c>
      <c r="K45" s="159">
        <v>535589</v>
      </c>
      <c r="L45" s="159">
        <v>326223</v>
      </c>
      <c r="M45" s="159">
        <v>655487</v>
      </c>
      <c r="N45" s="159">
        <v>1517299</v>
      </c>
      <c r="O45" s="159">
        <v>215231</v>
      </c>
      <c r="P45" s="159">
        <v>322953</v>
      </c>
      <c r="Q45" s="159">
        <v>506155</v>
      </c>
      <c r="R45" s="159">
        <v>1044339</v>
      </c>
      <c r="S45" s="159"/>
      <c r="T45" s="159">
        <v>374832</v>
      </c>
      <c r="U45" s="159">
        <v>562416</v>
      </c>
      <c r="V45" s="159">
        <v>937248</v>
      </c>
      <c r="W45" s="159">
        <v>4345486</v>
      </c>
      <c r="X45" s="159">
        <v>4847608</v>
      </c>
      <c r="Y45" s="159">
        <v>-502122</v>
      </c>
      <c r="Z45" s="141">
        <v>-10.36</v>
      </c>
      <c r="AA45" s="157">
        <v>4847605</v>
      </c>
    </row>
    <row r="46" spans="1:27" ht="12.75">
      <c r="A46" s="138" t="s">
        <v>92</v>
      </c>
      <c r="B46" s="136"/>
      <c r="C46" s="155"/>
      <c r="D46" s="155"/>
      <c r="E46" s="156">
        <v>6297232</v>
      </c>
      <c r="F46" s="60">
        <v>6297232</v>
      </c>
      <c r="G46" s="60">
        <v>22105</v>
      </c>
      <c r="H46" s="60">
        <v>103686</v>
      </c>
      <c r="I46" s="60">
        <v>2060521</v>
      </c>
      <c r="J46" s="60">
        <v>2186312</v>
      </c>
      <c r="K46" s="60">
        <v>1361042</v>
      </c>
      <c r="L46" s="60">
        <v>869686</v>
      </c>
      <c r="M46" s="60">
        <v>617555</v>
      </c>
      <c r="N46" s="60">
        <v>2848283</v>
      </c>
      <c r="O46" s="60">
        <v>365847</v>
      </c>
      <c r="P46" s="60">
        <v>800709</v>
      </c>
      <c r="Q46" s="60">
        <v>411292</v>
      </c>
      <c r="R46" s="60">
        <v>1577848</v>
      </c>
      <c r="S46" s="60"/>
      <c r="T46" s="60">
        <v>575970</v>
      </c>
      <c r="U46" s="60">
        <v>546344</v>
      </c>
      <c r="V46" s="60">
        <v>1122314</v>
      </c>
      <c r="W46" s="60">
        <v>7734757</v>
      </c>
      <c r="X46" s="60">
        <v>6297228</v>
      </c>
      <c r="Y46" s="60">
        <v>1437529</v>
      </c>
      <c r="Z46" s="140">
        <v>22.83</v>
      </c>
      <c r="AA46" s="155">
        <v>6297232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0</v>
      </c>
      <c r="D48" s="168">
        <f>+D28+D32+D38+D42+D47</f>
        <v>0</v>
      </c>
      <c r="E48" s="169">
        <f t="shared" si="9"/>
        <v>363946940</v>
      </c>
      <c r="F48" s="73">
        <f t="shared" si="9"/>
        <v>586907316</v>
      </c>
      <c r="G48" s="73">
        <f t="shared" si="9"/>
        <v>2539510</v>
      </c>
      <c r="H48" s="73">
        <f t="shared" si="9"/>
        <v>8584479</v>
      </c>
      <c r="I48" s="73">
        <f t="shared" si="9"/>
        <v>40877036</v>
      </c>
      <c r="J48" s="73">
        <f t="shared" si="9"/>
        <v>52001025</v>
      </c>
      <c r="K48" s="73">
        <f t="shared" si="9"/>
        <v>32521652</v>
      </c>
      <c r="L48" s="73">
        <f t="shared" si="9"/>
        <v>23743455</v>
      </c>
      <c r="M48" s="73">
        <f t="shared" si="9"/>
        <v>28454012</v>
      </c>
      <c r="N48" s="73">
        <f t="shared" si="9"/>
        <v>84719119</v>
      </c>
      <c r="O48" s="73">
        <f t="shared" si="9"/>
        <v>8875455</v>
      </c>
      <c r="P48" s="73">
        <f t="shared" si="9"/>
        <v>17897792</v>
      </c>
      <c r="Q48" s="73">
        <f t="shared" si="9"/>
        <v>26692288</v>
      </c>
      <c r="R48" s="73">
        <f t="shared" si="9"/>
        <v>53465535</v>
      </c>
      <c r="S48" s="73">
        <f t="shared" si="9"/>
        <v>0</v>
      </c>
      <c r="T48" s="73">
        <f t="shared" si="9"/>
        <v>29121636</v>
      </c>
      <c r="U48" s="73">
        <f t="shared" si="9"/>
        <v>42410406</v>
      </c>
      <c r="V48" s="73">
        <f t="shared" si="9"/>
        <v>71532042</v>
      </c>
      <c r="W48" s="73">
        <f t="shared" si="9"/>
        <v>261717721</v>
      </c>
      <c r="X48" s="73">
        <f t="shared" si="9"/>
        <v>363946947</v>
      </c>
      <c r="Y48" s="73">
        <f t="shared" si="9"/>
        <v>-102229226</v>
      </c>
      <c r="Z48" s="170">
        <f>+IF(X48&lt;&gt;0,+(Y48/X48)*100,0)</f>
        <v>-28.08904617628239</v>
      </c>
      <c r="AA48" s="168">
        <f>+AA28+AA32+AA38+AA42+AA47</f>
        <v>586907316</v>
      </c>
    </row>
    <row r="49" spans="1:27" ht="12.75">
      <c r="A49" s="148" t="s">
        <v>49</v>
      </c>
      <c r="B49" s="149"/>
      <c r="C49" s="171">
        <f aca="true" t="shared" si="10" ref="C49:Y49">+C25-C48</f>
        <v>0</v>
      </c>
      <c r="D49" s="171">
        <f>+D25-D48</f>
        <v>0</v>
      </c>
      <c r="E49" s="172">
        <f t="shared" si="10"/>
        <v>1030786</v>
      </c>
      <c r="F49" s="173">
        <f t="shared" si="10"/>
        <v>-194805887</v>
      </c>
      <c r="G49" s="173">
        <f t="shared" si="10"/>
        <v>16511517</v>
      </c>
      <c r="H49" s="173">
        <f t="shared" si="10"/>
        <v>13488643</v>
      </c>
      <c r="I49" s="173">
        <f t="shared" si="10"/>
        <v>-16110832</v>
      </c>
      <c r="J49" s="173">
        <f t="shared" si="10"/>
        <v>13889328</v>
      </c>
      <c r="K49" s="173">
        <f t="shared" si="10"/>
        <v>-16947185</v>
      </c>
      <c r="L49" s="173">
        <f t="shared" si="10"/>
        <v>7010057</v>
      </c>
      <c r="M49" s="173">
        <f t="shared" si="10"/>
        <v>28600843</v>
      </c>
      <c r="N49" s="173">
        <f t="shared" si="10"/>
        <v>18663715</v>
      </c>
      <c r="O49" s="173">
        <f t="shared" si="10"/>
        <v>17832366</v>
      </c>
      <c r="P49" s="173">
        <f t="shared" si="10"/>
        <v>5162392</v>
      </c>
      <c r="Q49" s="173">
        <f t="shared" si="10"/>
        <v>81441010</v>
      </c>
      <c r="R49" s="173">
        <f t="shared" si="10"/>
        <v>104435768</v>
      </c>
      <c r="S49" s="173">
        <f t="shared" si="10"/>
        <v>0</v>
      </c>
      <c r="T49" s="173">
        <f t="shared" si="10"/>
        <v>-18658307</v>
      </c>
      <c r="U49" s="173">
        <f t="shared" si="10"/>
        <v>-24213253</v>
      </c>
      <c r="V49" s="173">
        <f t="shared" si="10"/>
        <v>-42871560</v>
      </c>
      <c r="W49" s="173">
        <f t="shared" si="10"/>
        <v>94117251</v>
      </c>
      <c r="X49" s="173">
        <f>IF(F25=F48,0,X25-X48)</f>
        <v>1030804</v>
      </c>
      <c r="Y49" s="173">
        <f t="shared" si="10"/>
        <v>93086447</v>
      </c>
      <c r="Z49" s="174">
        <f>+IF(X49&lt;&gt;0,+(Y49/X49)*100,0)</f>
        <v>9030.4700990683</v>
      </c>
      <c r="AA49" s="171">
        <f>+AA25-AA48</f>
        <v>-194805887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47227273</v>
      </c>
      <c r="F5" s="60">
        <v>47227273</v>
      </c>
      <c r="G5" s="60">
        <v>5197064</v>
      </c>
      <c r="H5" s="60">
        <v>6249508</v>
      </c>
      <c r="I5" s="60">
        <v>9139524</v>
      </c>
      <c r="J5" s="60">
        <v>20586096</v>
      </c>
      <c r="K5" s="60">
        <v>1373837</v>
      </c>
      <c r="L5" s="60">
        <v>5821976</v>
      </c>
      <c r="M5" s="60">
        <v>7769521</v>
      </c>
      <c r="N5" s="60">
        <v>14965334</v>
      </c>
      <c r="O5" s="60">
        <v>6225878</v>
      </c>
      <c r="P5" s="60">
        <v>6066129</v>
      </c>
      <c r="Q5" s="60">
        <v>5469553</v>
      </c>
      <c r="R5" s="60">
        <v>17761560</v>
      </c>
      <c r="S5" s="60">
        <v>0</v>
      </c>
      <c r="T5" s="60">
        <v>5074173</v>
      </c>
      <c r="U5" s="60">
        <v>6067906</v>
      </c>
      <c r="V5" s="60">
        <v>11142079</v>
      </c>
      <c r="W5" s="60">
        <v>64455069</v>
      </c>
      <c r="X5" s="60">
        <v>47227269</v>
      </c>
      <c r="Y5" s="60">
        <v>17227800</v>
      </c>
      <c r="Z5" s="140">
        <v>36.48</v>
      </c>
      <c r="AA5" s="155">
        <v>47227273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78614698</v>
      </c>
      <c r="F7" s="60">
        <v>78614698</v>
      </c>
      <c r="G7" s="60">
        <v>3518728</v>
      </c>
      <c r="H7" s="60">
        <v>2017709</v>
      </c>
      <c r="I7" s="60">
        <v>3103886</v>
      </c>
      <c r="J7" s="60">
        <v>8640323</v>
      </c>
      <c r="K7" s="60">
        <v>3858199</v>
      </c>
      <c r="L7" s="60">
        <v>6849091</v>
      </c>
      <c r="M7" s="60">
        <v>4720774</v>
      </c>
      <c r="N7" s="60">
        <v>15428064</v>
      </c>
      <c r="O7" s="60">
        <v>5438673</v>
      </c>
      <c r="P7" s="60">
        <v>5327977</v>
      </c>
      <c r="Q7" s="60">
        <v>6073623</v>
      </c>
      <c r="R7" s="60">
        <v>16840273</v>
      </c>
      <c r="S7" s="60">
        <v>0</v>
      </c>
      <c r="T7" s="60">
        <v>3224367</v>
      </c>
      <c r="U7" s="60">
        <v>3139840</v>
      </c>
      <c r="V7" s="60">
        <v>6364207</v>
      </c>
      <c r="W7" s="60">
        <v>47272867</v>
      </c>
      <c r="X7" s="60">
        <v>78614697</v>
      </c>
      <c r="Y7" s="60">
        <v>-31341830</v>
      </c>
      <c r="Z7" s="140">
        <v>-39.87</v>
      </c>
      <c r="AA7" s="155">
        <v>78614698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34432850</v>
      </c>
      <c r="F8" s="60">
        <v>34432850</v>
      </c>
      <c r="G8" s="60">
        <v>5175927</v>
      </c>
      <c r="H8" s="60">
        <v>4870220</v>
      </c>
      <c r="I8" s="60">
        <v>6119138</v>
      </c>
      <c r="J8" s="60">
        <v>16165285</v>
      </c>
      <c r="K8" s="60">
        <v>4044654</v>
      </c>
      <c r="L8" s="60">
        <v>7407798</v>
      </c>
      <c r="M8" s="60">
        <v>3784954</v>
      </c>
      <c r="N8" s="60">
        <v>15237406</v>
      </c>
      <c r="O8" s="60">
        <v>9252041</v>
      </c>
      <c r="P8" s="60">
        <v>4463652</v>
      </c>
      <c r="Q8" s="60">
        <v>3620349</v>
      </c>
      <c r="R8" s="60">
        <v>17336042</v>
      </c>
      <c r="S8" s="60">
        <v>0</v>
      </c>
      <c r="T8" s="60">
        <v>4194612</v>
      </c>
      <c r="U8" s="60">
        <v>1139572</v>
      </c>
      <c r="V8" s="60">
        <v>5334184</v>
      </c>
      <c r="W8" s="60">
        <v>54072917</v>
      </c>
      <c r="X8" s="60">
        <v>34432853</v>
      </c>
      <c r="Y8" s="60">
        <v>19640064</v>
      </c>
      <c r="Z8" s="140">
        <v>57.04</v>
      </c>
      <c r="AA8" s="155">
        <v>34432850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25626826</v>
      </c>
      <c r="F9" s="60">
        <v>25626826</v>
      </c>
      <c r="G9" s="60">
        <v>2025376</v>
      </c>
      <c r="H9" s="60">
        <v>3209700</v>
      </c>
      <c r="I9" s="60">
        <v>3235716</v>
      </c>
      <c r="J9" s="60">
        <v>8470792</v>
      </c>
      <c r="K9" s="60">
        <v>3075019</v>
      </c>
      <c r="L9" s="60">
        <v>6348283</v>
      </c>
      <c r="M9" s="60">
        <v>3872330</v>
      </c>
      <c r="N9" s="60">
        <v>13295632</v>
      </c>
      <c r="O9" s="60">
        <v>2149064</v>
      </c>
      <c r="P9" s="60">
        <v>3131141</v>
      </c>
      <c r="Q9" s="60">
        <v>3012449</v>
      </c>
      <c r="R9" s="60">
        <v>8292654</v>
      </c>
      <c r="S9" s="60">
        <v>0</v>
      </c>
      <c r="T9" s="60">
        <v>-7299563</v>
      </c>
      <c r="U9" s="60">
        <v>70477</v>
      </c>
      <c r="V9" s="60">
        <v>-7229086</v>
      </c>
      <c r="W9" s="60">
        <v>22829992</v>
      </c>
      <c r="X9" s="60">
        <v>25626821</v>
      </c>
      <c r="Y9" s="60">
        <v>-2796829</v>
      </c>
      <c r="Z9" s="140">
        <v>-10.91</v>
      </c>
      <c r="AA9" s="155">
        <v>25626826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19131362</v>
      </c>
      <c r="F10" s="54">
        <v>19131362</v>
      </c>
      <c r="G10" s="54">
        <v>1120758</v>
      </c>
      <c r="H10" s="54">
        <v>1137571</v>
      </c>
      <c r="I10" s="54">
        <v>1107109</v>
      </c>
      <c r="J10" s="54">
        <v>3365438</v>
      </c>
      <c r="K10" s="54">
        <v>1102661</v>
      </c>
      <c r="L10" s="54">
        <v>2163029</v>
      </c>
      <c r="M10" s="54">
        <v>1197360</v>
      </c>
      <c r="N10" s="54">
        <v>4463050</v>
      </c>
      <c r="O10" s="54">
        <v>1197452</v>
      </c>
      <c r="P10" s="54">
        <v>1179216</v>
      </c>
      <c r="Q10" s="54">
        <v>2632860</v>
      </c>
      <c r="R10" s="54">
        <v>5009528</v>
      </c>
      <c r="S10" s="54">
        <v>0</v>
      </c>
      <c r="T10" s="54">
        <v>2613383</v>
      </c>
      <c r="U10" s="54">
        <v>1153295</v>
      </c>
      <c r="V10" s="54">
        <v>3766678</v>
      </c>
      <c r="W10" s="54">
        <v>16604694</v>
      </c>
      <c r="X10" s="54">
        <v>19131361</v>
      </c>
      <c r="Y10" s="54">
        <v>-2526667</v>
      </c>
      <c r="Z10" s="184">
        <v>-13.21</v>
      </c>
      <c r="AA10" s="130">
        <v>19131362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385696</v>
      </c>
      <c r="F11" s="60">
        <v>0</v>
      </c>
      <c r="G11" s="60">
        <v>20583</v>
      </c>
      <c r="H11" s="60">
        <v>0</v>
      </c>
      <c r="I11" s="60">
        <v>0</v>
      </c>
      <c r="J11" s="60">
        <v>20583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20583</v>
      </c>
      <c r="X11" s="60">
        <v>385696</v>
      </c>
      <c r="Y11" s="60">
        <v>-365113</v>
      </c>
      <c r="Z11" s="140">
        <v>-94.66</v>
      </c>
      <c r="AA11" s="155">
        <v>0</v>
      </c>
    </row>
    <row r="12" spans="1:27" ht="12.75">
      <c r="A12" s="183" t="s">
        <v>108</v>
      </c>
      <c r="B12" s="185"/>
      <c r="C12" s="155">
        <v>0</v>
      </c>
      <c r="D12" s="155">
        <v>0</v>
      </c>
      <c r="E12" s="156">
        <v>442345</v>
      </c>
      <c r="F12" s="60">
        <v>442345</v>
      </c>
      <c r="G12" s="60">
        <v>36794</v>
      </c>
      <c r="H12" s="60">
        <v>32605</v>
      </c>
      <c r="I12" s="60">
        <v>38859</v>
      </c>
      <c r="J12" s="60">
        <v>108258</v>
      </c>
      <c r="K12" s="60">
        <v>33812</v>
      </c>
      <c r="L12" s="60">
        <v>32794</v>
      </c>
      <c r="M12" s="60">
        <v>35418</v>
      </c>
      <c r="N12" s="60">
        <v>102024</v>
      </c>
      <c r="O12" s="60">
        <v>38484</v>
      </c>
      <c r="P12" s="60">
        <v>39286</v>
      </c>
      <c r="Q12" s="60">
        <v>32851</v>
      </c>
      <c r="R12" s="60">
        <v>110621</v>
      </c>
      <c r="S12" s="60">
        <v>0</v>
      </c>
      <c r="T12" s="60">
        <v>0</v>
      </c>
      <c r="U12" s="60">
        <v>2565852</v>
      </c>
      <c r="V12" s="60">
        <v>2565852</v>
      </c>
      <c r="W12" s="60">
        <v>2886755</v>
      </c>
      <c r="X12" s="60">
        <v>442346</v>
      </c>
      <c r="Y12" s="60">
        <v>2444409</v>
      </c>
      <c r="Z12" s="140">
        <v>552.6</v>
      </c>
      <c r="AA12" s="155">
        <v>442345</v>
      </c>
    </row>
    <row r="13" spans="1:27" ht="12.75">
      <c r="A13" s="181" t="s">
        <v>109</v>
      </c>
      <c r="B13" s="185"/>
      <c r="C13" s="155">
        <v>0</v>
      </c>
      <c r="D13" s="155">
        <v>0</v>
      </c>
      <c r="E13" s="156">
        <v>52076</v>
      </c>
      <c r="F13" s="60">
        <v>52076</v>
      </c>
      <c r="G13" s="60">
        <v>0</v>
      </c>
      <c r="H13" s="60">
        <v>0</v>
      </c>
      <c r="I13" s="60">
        <v>0</v>
      </c>
      <c r="J13" s="60">
        <v>0</v>
      </c>
      <c r="K13" s="60">
        <v>1061</v>
      </c>
      <c r="L13" s="60">
        <v>10829</v>
      </c>
      <c r="M13" s="60">
        <v>763</v>
      </c>
      <c r="N13" s="60">
        <v>12653</v>
      </c>
      <c r="O13" s="60">
        <v>2735</v>
      </c>
      <c r="P13" s="60">
        <v>1083</v>
      </c>
      <c r="Q13" s="60">
        <v>1106</v>
      </c>
      <c r="R13" s="60">
        <v>4924</v>
      </c>
      <c r="S13" s="60">
        <v>0</v>
      </c>
      <c r="T13" s="60">
        <v>1072</v>
      </c>
      <c r="U13" s="60">
        <v>306050</v>
      </c>
      <c r="V13" s="60">
        <v>307122</v>
      </c>
      <c r="W13" s="60">
        <v>324699</v>
      </c>
      <c r="X13" s="60">
        <v>52081</v>
      </c>
      <c r="Y13" s="60">
        <v>272618</v>
      </c>
      <c r="Z13" s="140">
        <v>523.45</v>
      </c>
      <c r="AA13" s="155">
        <v>52076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23130668</v>
      </c>
      <c r="F14" s="60">
        <v>23130668</v>
      </c>
      <c r="G14" s="60">
        <v>1856355</v>
      </c>
      <c r="H14" s="60">
        <v>1946022</v>
      </c>
      <c r="I14" s="60">
        <v>1980004</v>
      </c>
      <c r="J14" s="60">
        <v>5782381</v>
      </c>
      <c r="K14" s="60">
        <v>2008297</v>
      </c>
      <c r="L14" s="60">
        <v>2036907</v>
      </c>
      <c r="M14" s="60">
        <v>2141538</v>
      </c>
      <c r="N14" s="60">
        <v>6186742</v>
      </c>
      <c r="O14" s="60">
        <v>2226817</v>
      </c>
      <c r="P14" s="60">
        <v>2374808</v>
      </c>
      <c r="Q14" s="60">
        <v>2433554</v>
      </c>
      <c r="R14" s="60">
        <v>7035179</v>
      </c>
      <c r="S14" s="60">
        <v>0</v>
      </c>
      <c r="T14" s="60">
        <v>2546668</v>
      </c>
      <c r="U14" s="60">
        <v>2375605</v>
      </c>
      <c r="V14" s="60">
        <v>4922273</v>
      </c>
      <c r="W14" s="60">
        <v>23926575</v>
      </c>
      <c r="X14" s="60">
        <v>23130669</v>
      </c>
      <c r="Y14" s="60">
        <v>795906</v>
      </c>
      <c r="Z14" s="140">
        <v>3.44</v>
      </c>
      <c r="AA14" s="155">
        <v>23130668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123813</v>
      </c>
      <c r="F16" s="60">
        <v>123813</v>
      </c>
      <c r="G16" s="60">
        <v>0</v>
      </c>
      <c r="H16" s="60">
        <v>10350</v>
      </c>
      <c r="I16" s="60">
        <v>2150</v>
      </c>
      <c r="J16" s="60">
        <v>12500</v>
      </c>
      <c r="K16" s="60">
        <v>1950</v>
      </c>
      <c r="L16" s="60">
        <v>3800</v>
      </c>
      <c r="M16" s="60">
        <v>1500</v>
      </c>
      <c r="N16" s="60">
        <v>7250</v>
      </c>
      <c r="O16" s="60">
        <v>12650</v>
      </c>
      <c r="P16" s="60">
        <v>4500</v>
      </c>
      <c r="Q16" s="60">
        <v>4600</v>
      </c>
      <c r="R16" s="60">
        <v>21750</v>
      </c>
      <c r="S16" s="60">
        <v>0</v>
      </c>
      <c r="T16" s="60">
        <v>31954</v>
      </c>
      <c r="U16" s="60">
        <v>79500</v>
      </c>
      <c r="V16" s="60">
        <v>111454</v>
      </c>
      <c r="W16" s="60">
        <v>152954</v>
      </c>
      <c r="X16" s="60">
        <v>123813</v>
      </c>
      <c r="Y16" s="60">
        <v>29141</v>
      </c>
      <c r="Z16" s="140">
        <v>23.54</v>
      </c>
      <c r="AA16" s="155">
        <v>123813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3000000</v>
      </c>
      <c r="F17" s="60">
        <v>3000000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2999999</v>
      </c>
      <c r="Y17" s="60">
        <v>-2999999</v>
      </c>
      <c r="Z17" s="140">
        <v>-100</v>
      </c>
      <c r="AA17" s="155">
        <v>3000000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0</v>
      </c>
      <c r="D19" s="155">
        <v>0</v>
      </c>
      <c r="E19" s="156">
        <v>99586000</v>
      </c>
      <c r="F19" s="60">
        <v>99586000</v>
      </c>
      <c r="G19" s="60">
        <v>0</v>
      </c>
      <c r="H19" s="60">
        <v>2552000</v>
      </c>
      <c r="I19" s="60">
        <v>0</v>
      </c>
      <c r="J19" s="60">
        <v>2552000</v>
      </c>
      <c r="K19" s="60">
        <v>0</v>
      </c>
      <c r="L19" s="60">
        <v>0</v>
      </c>
      <c r="M19" s="60">
        <v>33489000</v>
      </c>
      <c r="N19" s="60">
        <v>33489000</v>
      </c>
      <c r="O19" s="60">
        <v>0</v>
      </c>
      <c r="P19" s="60">
        <v>402000</v>
      </c>
      <c r="Q19" s="60">
        <v>21507000</v>
      </c>
      <c r="R19" s="60">
        <v>21909000</v>
      </c>
      <c r="S19" s="60">
        <v>0</v>
      </c>
      <c r="T19" s="60">
        <v>0</v>
      </c>
      <c r="U19" s="60">
        <v>0</v>
      </c>
      <c r="V19" s="60">
        <v>0</v>
      </c>
      <c r="W19" s="60">
        <v>57950000</v>
      </c>
      <c r="X19" s="60">
        <v>99586003</v>
      </c>
      <c r="Y19" s="60">
        <v>-41636003</v>
      </c>
      <c r="Z19" s="140">
        <v>-41.81</v>
      </c>
      <c r="AA19" s="155">
        <v>99586000</v>
      </c>
    </row>
    <row r="20" spans="1:27" ht="12.75">
      <c r="A20" s="181" t="s">
        <v>35</v>
      </c>
      <c r="B20" s="185"/>
      <c r="C20" s="155">
        <v>0</v>
      </c>
      <c r="D20" s="155">
        <v>0</v>
      </c>
      <c r="E20" s="156">
        <v>612119</v>
      </c>
      <c r="F20" s="54">
        <v>612118</v>
      </c>
      <c r="G20" s="54">
        <v>99442</v>
      </c>
      <c r="H20" s="54">
        <v>47437</v>
      </c>
      <c r="I20" s="54">
        <v>39818</v>
      </c>
      <c r="J20" s="54">
        <v>186697</v>
      </c>
      <c r="K20" s="54">
        <v>74977</v>
      </c>
      <c r="L20" s="54">
        <v>79005</v>
      </c>
      <c r="M20" s="54">
        <v>41697</v>
      </c>
      <c r="N20" s="54">
        <v>195679</v>
      </c>
      <c r="O20" s="54">
        <v>164027</v>
      </c>
      <c r="P20" s="54">
        <v>70392</v>
      </c>
      <c r="Q20" s="54">
        <v>51953</v>
      </c>
      <c r="R20" s="54">
        <v>286372</v>
      </c>
      <c r="S20" s="54">
        <v>0</v>
      </c>
      <c r="T20" s="54">
        <v>76663</v>
      </c>
      <c r="U20" s="54">
        <v>1299056</v>
      </c>
      <c r="V20" s="54">
        <v>1375719</v>
      </c>
      <c r="W20" s="54">
        <v>2044467</v>
      </c>
      <c r="X20" s="54">
        <v>612123</v>
      </c>
      <c r="Y20" s="54">
        <v>1432344</v>
      </c>
      <c r="Z20" s="184">
        <v>234</v>
      </c>
      <c r="AA20" s="130">
        <v>612118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0</v>
      </c>
      <c r="D22" s="188">
        <f>SUM(D5:D21)</f>
        <v>0</v>
      </c>
      <c r="E22" s="189">
        <f t="shared" si="0"/>
        <v>332365726</v>
      </c>
      <c r="F22" s="190">
        <f t="shared" si="0"/>
        <v>331980029</v>
      </c>
      <c r="G22" s="190">
        <f t="shared" si="0"/>
        <v>19051027</v>
      </c>
      <c r="H22" s="190">
        <f t="shared" si="0"/>
        <v>22073122</v>
      </c>
      <c r="I22" s="190">
        <f t="shared" si="0"/>
        <v>24766204</v>
      </c>
      <c r="J22" s="190">
        <f t="shared" si="0"/>
        <v>65890353</v>
      </c>
      <c r="K22" s="190">
        <f t="shared" si="0"/>
        <v>15574467</v>
      </c>
      <c r="L22" s="190">
        <f t="shared" si="0"/>
        <v>30753512</v>
      </c>
      <c r="M22" s="190">
        <f t="shared" si="0"/>
        <v>57054855</v>
      </c>
      <c r="N22" s="190">
        <f t="shared" si="0"/>
        <v>103382834</v>
      </c>
      <c r="O22" s="190">
        <f t="shared" si="0"/>
        <v>26707821</v>
      </c>
      <c r="P22" s="190">
        <f t="shared" si="0"/>
        <v>23060184</v>
      </c>
      <c r="Q22" s="190">
        <f t="shared" si="0"/>
        <v>44839898</v>
      </c>
      <c r="R22" s="190">
        <f t="shared" si="0"/>
        <v>94607903</v>
      </c>
      <c r="S22" s="190">
        <f t="shared" si="0"/>
        <v>0</v>
      </c>
      <c r="T22" s="190">
        <f t="shared" si="0"/>
        <v>10463329</v>
      </c>
      <c r="U22" s="190">
        <f t="shared" si="0"/>
        <v>18197153</v>
      </c>
      <c r="V22" s="190">
        <f t="shared" si="0"/>
        <v>28660482</v>
      </c>
      <c r="W22" s="190">
        <f t="shared" si="0"/>
        <v>292541572</v>
      </c>
      <c r="X22" s="190">
        <f t="shared" si="0"/>
        <v>332365731</v>
      </c>
      <c r="Y22" s="190">
        <f t="shared" si="0"/>
        <v>-39824159</v>
      </c>
      <c r="Z22" s="191">
        <f>+IF(X22&lt;&gt;0,+(Y22/X22)*100,0)</f>
        <v>-11.982029218289055</v>
      </c>
      <c r="AA22" s="188">
        <f>SUM(AA5:AA21)</f>
        <v>331980029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0</v>
      </c>
      <c r="D25" s="155">
        <v>0</v>
      </c>
      <c r="E25" s="156">
        <v>131000000</v>
      </c>
      <c r="F25" s="60">
        <v>140999760</v>
      </c>
      <c r="G25" s="60">
        <v>0</v>
      </c>
      <c r="H25" s="60">
        <v>0</v>
      </c>
      <c r="I25" s="60">
        <v>28754654</v>
      </c>
      <c r="J25" s="60">
        <v>28754654</v>
      </c>
      <c r="K25" s="60">
        <v>19317158</v>
      </c>
      <c r="L25" s="60">
        <v>9273411</v>
      </c>
      <c r="M25" s="60">
        <v>9757670</v>
      </c>
      <c r="N25" s="60">
        <v>38348239</v>
      </c>
      <c r="O25" s="60">
        <v>1004924</v>
      </c>
      <c r="P25" s="60">
        <v>10250929</v>
      </c>
      <c r="Q25" s="60">
        <v>9569085</v>
      </c>
      <c r="R25" s="60">
        <v>20824938</v>
      </c>
      <c r="S25" s="60">
        <v>0</v>
      </c>
      <c r="T25" s="60">
        <v>9790856</v>
      </c>
      <c r="U25" s="60">
        <v>11210262</v>
      </c>
      <c r="V25" s="60">
        <v>21001118</v>
      </c>
      <c r="W25" s="60">
        <v>108928949</v>
      </c>
      <c r="X25" s="60">
        <v>131000001</v>
      </c>
      <c r="Y25" s="60">
        <v>-22071052</v>
      </c>
      <c r="Z25" s="140">
        <v>-16.85</v>
      </c>
      <c r="AA25" s="155">
        <v>140999760</v>
      </c>
    </row>
    <row r="26" spans="1:27" ht="12.75">
      <c r="A26" s="183" t="s">
        <v>38</v>
      </c>
      <c r="B26" s="182"/>
      <c r="C26" s="155">
        <v>0</v>
      </c>
      <c r="D26" s="155">
        <v>0</v>
      </c>
      <c r="E26" s="156">
        <v>10650602</v>
      </c>
      <c r="F26" s="60">
        <v>10650602</v>
      </c>
      <c r="G26" s="60">
        <v>0</v>
      </c>
      <c r="H26" s="60">
        <v>0</v>
      </c>
      <c r="I26" s="60">
        <v>2714382</v>
      </c>
      <c r="J26" s="60">
        <v>2714382</v>
      </c>
      <c r="K26" s="60">
        <v>1478050</v>
      </c>
      <c r="L26" s="60">
        <v>744082</v>
      </c>
      <c r="M26" s="60">
        <v>751021</v>
      </c>
      <c r="N26" s="60">
        <v>2973153</v>
      </c>
      <c r="O26" s="60">
        <v>-11002</v>
      </c>
      <c r="P26" s="60">
        <v>739886</v>
      </c>
      <c r="Q26" s="60">
        <v>962257</v>
      </c>
      <c r="R26" s="60">
        <v>1691141</v>
      </c>
      <c r="S26" s="60">
        <v>0</v>
      </c>
      <c r="T26" s="60">
        <v>752008</v>
      </c>
      <c r="U26" s="60">
        <v>753043</v>
      </c>
      <c r="V26" s="60">
        <v>1505051</v>
      </c>
      <c r="W26" s="60">
        <v>8883727</v>
      </c>
      <c r="X26" s="60">
        <v>10650597</v>
      </c>
      <c r="Y26" s="60">
        <v>-1766870</v>
      </c>
      <c r="Z26" s="140">
        <v>-16.59</v>
      </c>
      <c r="AA26" s="155">
        <v>10650602</v>
      </c>
    </row>
    <row r="27" spans="1:27" ht="12.75">
      <c r="A27" s="183" t="s">
        <v>118</v>
      </c>
      <c r="B27" s="182"/>
      <c r="C27" s="155">
        <v>0</v>
      </c>
      <c r="D27" s="155">
        <v>0</v>
      </c>
      <c r="E27" s="156">
        <v>6645941</v>
      </c>
      <c r="F27" s="60">
        <v>6645941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6645943</v>
      </c>
      <c r="Y27" s="60">
        <v>-6645943</v>
      </c>
      <c r="Z27" s="140">
        <v>-100</v>
      </c>
      <c r="AA27" s="155">
        <v>6645941</v>
      </c>
    </row>
    <row r="28" spans="1:27" ht="12.75">
      <c r="A28" s="183" t="s">
        <v>39</v>
      </c>
      <c r="B28" s="182"/>
      <c r="C28" s="155">
        <v>0</v>
      </c>
      <c r="D28" s="155">
        <v>0</v>
      </c>
      <c r="E28" s="156">
        <v>27290363</v>
      </c>
      <c r="F28" s="60">
        <v>27290363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27290366</v>
      </c>
      <c r="Y28" s="60">
        <v>-27290366</v>
      </c>
      <c r="Z28" s="140">
        <v>-100</v>
      </c>
      <c r="AA28" s="155">
        <v>27290363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9500000</v>
      </c>
      <c r="F29" s="60">
        <v>12000000</v>
      </c>
      <c r="G29" s="60">
        <v>20147</v>
      </c>
      <c r="H29" s="60">
        <v>2420</v>
      </c>
      <c r="I29" s="60">
        <v>78015</v>
      </c>
      <c r="J29" s="60">
        <v>100582</v>
      </c>
      <c r="K29" s="60">
        <v>26187</v>
      </c>
      <c r="L29" s="60">
        <v>0</v>
      </c>
      <c r="M29" s="60">
        <v>50779</v>
      </c>
      <c r="N29" s="60">
        <v>76966</v>
      </c>
      <c r="O29" s="60">
        <v>937896</v>
      </c>
      <c r="P29" s="60">
        <v>12644</v>
      </c>
      <c r="Q29" s="60">
        <v>947172</v>
      </c>
      <c r="R29" s="60">
        <v>1897712</v>
      </c>
      <c r="S29" s="60">
        <v>0</v>
      </c>
      <c r="T29" s="60">
        <v>643028</v>
      </c>
      <c r="U29" s="60">
        <v>4888753</v>
      </c>
      <c r="V29" s="60">
        <v>5531781</v>
      </c>
      <c r="W29" s="60">
        <v>7607041</v>
      </c>
      <c r="X29" s="60">
        <v>9499998</v>
      </c>
      <c r="Y29" s="60">
        <v>-1892957</v>
      </c>
      <c r="Z29" s="140">
        <v>-19.93</v>
      </c>
      <c r="AA29" s="155">
        <v>12000000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107354981</v>
      </c>
      <c r="F30" s="60">
        <v>272861366</v>
      </c>
      <c r="G30" s="60">
        <v>1124943</v>
      </c>
      <c r="H30" s="60">
        <v>6490246</v>
      </c>
      <c r="I30" s="60">
        <v>6361691</v>
      </c>
      <c r="J30" s="60">
        <v>13976880</v>
      </c>
      <c r="K30" s="60">
        <v>4486972</v>
      </c>
      <c r="L30" s="60">
        <v>11753007</v>
      </c>
      <c r="M30" s="60">
        <v>9525448</v>
      </c>
      <c r="N30" s="60">
        <v>25765427</v>
      </c>
      <c r="O30" s="60">
        <v>4019397</v>
      </c>
      <c r="P30" s="60">
        <v>4697973</v>
      </c>
      <c r="Q30" s="60">
        <v>12884671</v>
      </c>
      <c r="R30" s="60">
        <v>21602041</v>
      </c>
      <c r="S30" s="60">
        <v>0</v>
      </c>
      <c r="T30" s="60">
        <v>6928964</v>
      </c>
      <c r="U30" s="60">
        <v>14735319</v>
      </c>
      <c r="V30" s="60">
        <v>21664283</v>
      </c>
      <c r="W30" s="60">
        <v>83008631</v>
      </c>
      <c r="X30" s="60">
        <v>107354982</v>
      </c>
      <c r="Y30" s="60">
        <v>-24346351</v>
      </c>
      <c r="Z30" s="140">
        <v>-22.68</v>
      </c>
      <c r="AA30" s="155">
        <v>272861366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8250000</v>
      </c>
      <c r="F32" s="60">
        <v>10714000</v>
      </c>
      <c r="G32" s="60">
        <v>0</v>
      </c>
      <c r="H32" s="60">
        <v>349323</v>
      </c>
      <c r="I32" s="60">
        <v>1902217</v>
      </c>
      <c r="J32" s="60">
        <v>2251540</v>
      </c>
      <c r="K32" s="60">
        <v>241264</v>
      </c>
      <c r="L32" s="60">
        <v>289217</v>
      </c>
      <c r="M32" s="60">
        <v>5151112</v>
      </c>
      <c r="N32" s="60">
        <v>5681593</v>
      </c>
      <c r="O32" s="60">
        <v>905266</v>
      </c>
      <c r="P32" s="60">
        <v>579393</v>
      </c>
      <c r="Q32" s="60">
        <v>663884</v>
      </c>
      <c r="R32" s="60">
        <v>2148543</v>
      </c>
      <c r="S32" s="60">
        <v>0</v>
      </c>
      <c r="T32" s="60">
        <v>2691354</v>
      </c>
      <c r="U32" s="60">
        <v>3021454</v>
      </c>
      <c r="V32" s="60">
        <v>5712808</v>
      </c>
      <c r="W32" s="60">
        <v>15794484</v>
      </c>
      <c r="X32" s="60">
        <v>8250004</v>
      </c>
      <c r="Y32" s="60">
        <v>7544480</v>
      </c>
      <c r="Z32" s="140">
        <v>91.45</v>
      </c>
      <c r="AA32" s="155">
        <v>10714000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0</v>
      </c>
      <c r="D34" s="155">
        <v>0</v>
      </c>
      <c r="E34" s="156">
        <v>63255053</v>
      </c>
      <c r="F34" s="60">
        <v>105745284</v>
      </c>
      <c r="G34" s="60">
        <v>1394420</v>
      </c>
      <c r="H34" s="60">
        <v>1742490</v>
      </c>
      <c r="I34" s="60">
        <v>1066077</v>
      </c>
      <c r="J34" s="60">
        <v>4202987</v>
      </c>
      <c r="K34" s="60">
        <v>6972021</v>
      </c>
      <c r="L34" s="60">
        <v>1683738</v>
      </c>
      <c r="M34" s="60">
        <v>3217982</v>
      </c>
      <c r="N34" s="60">
        <v>11873741</v>
      </c>
      <c r="O34" s="60">
        <v>2018974</v>
      </c>
      <c r="P34" s="60">
        <v>1616967</v>
      </c>
      <c r="Q34" s="60">
        <v>1665219</v>
      </c>
      <c r="R34" s="60">
        <v>5301160</v>
      </c>
      <c r="S34" s="60">
        <v>0</v>
      </c>
      <c r="T34" s="60">
        <v>8315426</v>
      </c>
      <c r="U34" s="60">
        <v>7801575</v>
      </c>
      <c r="V34" s="60">
        <v>16117001</v>
      </c>
      <c r="W34" s="60">
        <v>37494889</v>
      </c>
      <c r="X34" s="60">
        <v>63255050</v>
      </c>
      <c r="Y34" s="60">
        <v>-25760161</v>
      </c>
      <c r="Z34" s="140">
        <v>-40.72</v>
      </c>
      <c r="AA34" s="155">
        <v>105745284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0</v>
      </c>
      <c r="D36" s="188">
        <f>SUM(D25:D35)</f>
        <v>0</v>
      </c>
      <c r="E36" s="189">
        <f t="shared" si="1"/>
        <v>363946940</v>
      </c>
      <c r="F36" s="190">
        <f t="shared" si="1"/>
        <v>586907316</v>
      </c>
      <c r="G36" s="190">
        <f t="shared" si="1"/>
        <v>2539510</v>
      </c>
      <c r="H36" s="190">
        <f t="shared" si="1"/>
        <v>8584479</v>
      </c>
      <c r="I36" s="190">
        <f t="shared" si="1"/>
        <v>40877036</v>
      </c>
      <c r="J36" s="190">
        <f t="shared" si="1"/>
        <v>52001025</v>
      </c>
      <c r="K36" s="190">
        <f t="shared" si="1"/>
        <v>32521652</v>
      </c>
      <c r="L36" s="190">
        <f t="shared" si="1"/>
        <v>23743455</v>
      </c>
      <c r="M36" s="190">
        <f t="shared" si="1"/>
        <v>28454012</v>
      </c>
      <c r="N36" s="190">
        <f t="shared" si="1"/>
        <v>84719119</v>
      </c>
      <c r="O36" s="190">
        <f t="shared" si="1"/>
        <v>8875455</v>
      </c>
      <c r="P36" s="190">
        <f t="shared" si="1"/>
        <v>17897792</v>
      </c>
      <c r="Q36" s="190">
        <f t="shared" si="1"/>
        <v>26692288</v>
      </c>
      <c r="R36" s="190">
        <f t="shared" si="1"/>
        <v>53465535</v>
      </c>
      <c r="S36" s="190">
        <f t="shared" si="1"/>
        <v>0</v>
      </c>
      <c r="T36" s="190">
        <f t="shared" si="1"/>
        <v>29121636</v>
      </c>
      <c r="U36" s="190">
        <f t="shared" si="1"/>
        <v>42410406</v>
      </c>
      <c r="V36" s="190">
        <f t="shared" si="1"/>
        <v>71532042</v>
      </c>
      <c r="W36" s="190">
        <f t="shared" si="1"/>
        <v>261717721</v>
      </c>
      <c r="X36" s="190">
        <f t="shared" si="1"/>
        <v>363946941</v>
      </c>
      <c r="Y36" s="190">
        <f t="shared" si="1"/>
        <v>-102229220</v>
      </c>
      <c r="Z36" s="191">
        <f>+IF(X36&lt;&gt;0,+(Y36/X36)*100,0)</f>
        <v>-28.08904499076419</v>
      </c>
      <c r="AA36" s="188">
        <f>SUM(AA25:AA35)</f>
        <v>586907316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0</v>
      </c>
      <c r="D38" s="199">
        <f>+D22-D36</f>
        <v>0</v>
      </c>
      <c r="E38" s="200">
        <f t="shared" si="2"/>
        <v>-31581214</v>
      </c>
      <c r="F38" s="106">
        <f t="shared" si="2"/>
        <v>-254927287</v>
      </c>
      <c r="G38" s="106">
        <f t="shared" si="2"/>
        <v>16511517</v>
      </c>
      <c r="H38" s="106">
        <f t="shared" si="2"/>
        <v>13488643</v>
      </c>
      <c r="I38" s="106">
        <f t="shared" si="2"/>
        <v>-16110832</v>
      </c>
      <c r="J38" s="106">
        <f t="shared" si="2"/>
        <v>13889328</v>
      </c>
      <c r="K38" s="106">
        <f t="shared" si="2"/>
        <v>-16947185</v>
      </c>
      <c r="L38" s="106">
        <f t="shared" si="2"/>
        <v>7010057</v>
      </c>
      <c r="M38" s="106">
        <f t="shared" si="2"/>
        <v>28600843</v>
      </c>
      <c r="N38" s="106">
        <f t="shared" si="2"/>
        <v>18663715</v>
      </c>
      <c r="O38" s="106">
        <f t="shared" si="2"/>
        <v>17832366</v>
      </c>
      <c r="P38" s="106">
        <f t="shared" si="2"/>
        <v>5162392</v>
      </c>
      <c r="Q38" s="106">
        <f t="shared" si="2"/>
        <v>18147610</v>
      </c>
      <c r="R38" s="106">
        <f t="shared" si="2"/>
        <v>41142368</v>
      </c>
      <c r="S38" s="106">
        <f t="shared" si="2"/>
        <v>0</v>
      </c>
      <c r="T38" s="106">
        <f t="shared" si="2"/>
        <v>-18658307</v>
      </c>
      <c r="U38" s="106">
        <f t="shared" si="2"/>
        <v>-24213253</v>
      </c>
      <c r="V38" s="106">
        <f t="shared" si="2"/>
        <v>-42871560</v>
      </c>
      <c r="W38" s="106">
        <f t="shared" si="2"/>
        <v>30823851</v>
      </c>
      <c r="X38" s="106">
        <f>IF(F22=F36,0,X22-X36)</f>
        <v>-31581210</v>
      </c>
      <c r="Y38" s="106">
        <f t="shared" si="2"/>
        <v>62405061</v>
      </c>
      <c r="Z38" s="201">
        <f>+IF(X38&lt;&gt;0,+(Y38/X38)*100,0)</f>
        <v>-197.60186832613442</v>
      </c>
      <c r="AA38" s="199">
        <f>+AA22-AA36</f>
        <v>-254927287</v>
      </c>
    </row>
    <row r="39" spans="1:27" ht="12.75">
      <c r="A39" s="181" t="s">
        <v>46</v>
      </c>
      <c r="B39" s="185"/>
      <c r="C39" s="155">
        <v>0</v>
      </c>
      <c r="D39" s="155">
        <v>0</v>
      </c>
      <c r="E39" s="156">
        <v>32612000</v>
      </c>
      <c r="F39" s="60">
        <v>60121400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63293400</v>
      </c>
      <c r="R39" s="60">
        <v>63293400</v>
      </c>
      <c r="S39" s="60">
        <v>0</v>
      </c>
      <c r="T39" s="60">
        <v>0</v>
      </c>
      <c r="U39" s="60">
        <v>0</v>
      </c>
      <c r="V39" s="60">
        <v>0</v>
      </c>
      <c r="W39" s="60">
        <v>63293400</v>
      </c>
      <c r="X39" s="60">
        <v>32612000</v>
      </c>
      <c r="Y39" s="60">
        <v>30681400</v>
      </c>
      <c r="Z39" s="140">
        <v>94.08</v>
      </c>
      <c r="AA39" s="155">
        <v>60121400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0</v>
      </c>
      <c r="D42" s="206">
        <f>SUM(D38:D41)</f>
        <v>0</v>
      </c>
      <c r="E42" s="207">
        <f t="shared" si="3"/>
        <v>1030786</v>
      </c>
      <c r="F42" s="88">
        <f t="shared" si="3"/>
        <v>-194805887</v>
      </c>
      <c r="G42" s="88">
        <f t="shared" si="3"/>
        <v>16511517</v>
      </c>
      <c r="H42" s="88">
        <f t="shared" si="3"/>
        <v>13488643</v>
      </c>
      <c r="I42" s="88">
        <f t="shared" si="3"/>
        <v>-16110832</v>
      </c>
      <c r="J42" s="88">
        <f t="shared" si="3"/>
        <v>13889328</v>
      </c>
      <c r="K42" s="88">
        <f t="shared" si="3"/>
        <v>-16947185</v>
      </c>
      <c r="L42" s="88">
        <f t="shared" si="3"/>
        <v>7010057</v>
      </c>
      <c r="M42" s="88">
        <f t="shared" si="3"/>
        <v>28600843</v>
      </c>
      <c r="N42" s="88">
        <f t="shared" si="3"/>
        <v>18663715</v>
      </c>
      <c r="O42" s="88">
        <f t="shared" si="3"/>
        <v>17832366</v>
      </c>
      <c r="P42" s="88">
        <f t="shared" si="3"/>
        <v>5162392</v>
      </c>
      <c r="Q42" s="88">
        <f t="shared" si="3"/>
        <v>81441010</v>
      </c>
      <c r="R42" s="88">
        <f t="shared" si="3"/>
        <v>104435768</v>
      </c>
      <c r="S42" s="88">
        <f t="shared" si="3"/>
        <v>0</v>
      </c>
      <c r="T42" s="88">
        <f t="shared" si="3"/>
        <v>-18658307</v>
      </c>
      <c r="U42" s="88">
        <f t="shared" si="3"/>
        <v>-24213253</v>
      </c>
      <c r="V42" s="88">
        <f t="shared" si="3"/>
        <v>-42871560</v>
      </c>
      <c r="W42" s="88">
        <f t="shared" si="3"/>
        <v>94117251</v>
      </c>
      <c r="X42" s="88">
        <f t="shared" si="3"/>
        <v>1030790</v>
      </c>
      <c r="Y42" s="88">
        <f t="shared" si="3"/>
        <v>93086461</v>
      </c>
      <c r="Z42" s="208">
        <f>+IF(X42&lt;&gt;0,+(Y42/X42)*100,0)</f>
        <v>9030.594107432164</v>
      </c>
      <c r="AA42" s="206">
        <f>SUM(AA38:AA41)</f>
        <v>-194805887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0</v>
      </c>
      <c r="D44" s="210">
        <f>+D42-D43</f>
        <v>0</v>
      </c>
      <c r="E44" s="211">
        <f t="shared" si="4"/>
        <v>1030786</v>
      </c>
      <c r="F44" s="77">
        <f t="shared" si="4"/>
        <v>-194805887</v>
      </c>
      <c r="G44" s="77">
        <f t="shared" si="4"/>
        <v>16511517</v>
      </c>
      <c r="H44" s="77">
        <f t="shared" si="4"/>
        <v>13488643</v>
      </c>
      <c r="I44" s="77">
        <f t="shared" si="4"/>
        <v>-16110832</v>
      </c>
      <c r="J44" s="77">
        <f t="shared" si="4"/>
        <v>13889328</v>
      </c>
      <c r="K44" s="77">
        <f t="shared" si="4"/>
        <v>-16947185</v>
      </c>
      <c r="L44" s="77">
        <f t="shared" si="4"/>
        <v>7010057</v>
      </c>
      <c r="M44" s="77">
        <f t="shared" si="4"/>
        <v>28600843</v>
      </c>
      <c r="N44" s="77">
        <f t="shared" si="4"/>
        <v>18663715</v>
      </c>
      <c r="O44" s="77">
        <f t="shared" si="4"/>
        <v>17832366</v>
      </c>
      <c r="P44" s="77">
        <f t="shared" si="4"/>
        <v>5162392</v>
      </c>
      <c r="Q44" s="77">
        <f t="shared" si="4"/>
        <v>81441010</v>
      </c>
      <c r="R44" s="77">
        <f t="shared" si="4"/>
        <v>104435768</v>
      </c>
      <c r="S44" s="77">
        <f t="shared" si="4"/>
        <v>0</v>
      </c>
      <c r="T44" s="77">
        <f t="shared" si="4"/>
        <v>-18658307</v>
      </c>
      <c r="U44" s="77">
        <f t="shared" si="4"/>
        <v>-24213253</v>
      </c>
      <c r="V44" s="77">
        <f t="shared" si="4"/>
        <v>-42871560</v>
      </c>
      <c r="W44" s="77">
        <f t="shared" si="4"/>
        <v>94117251</v>
      </c>
      <c r="X44" s="77">
        <f t="shared" si="4"/>
        <v>1030790</v>
      </c>
      <c r="Y44" s="77">
        <f t="shared" si="4"/>
        <v>93086461</v>
      </c>
      <c r="Z44" s="212">
        <f>+IF(X44&lt;&gt;0,+(Y44/X44)*100,0)</f>
        <v>9030.594107432164</v>
      </c>
      <c r="AA44" s="210">
        <f>+AA42-AA43</f>
        <v>-194805887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0</v>
      </c>
      <c r="D46" s="206">
        <f>SUM(D44:D45)</f>
        <v>0</v>
      </c>
      <c r="E46" s="207">
        <f t="shared" si="5"/>
        <v>1030786</v>
      </c>
      <c r="F46" s="88">
        <f t="shared" si="5"/>
        <v>-194805887</v>
      </c>
      <c r="G46" s="88">
        <f t="shared" si="5"/>
        <v>16511517</v>
      </c>
      <c r="H46" s="88">
        <f t="shared" si="5"/>
        <v>13488643</v>
      </c>
      <c r="I46" s="88">
        <f t="shared" si="5"/>
        <v>-16110832</v>
      </c>
      <c r="J46" s="88">
        <f t="shared" si="5"/>
        <v>13889328</v>
      </c>
      <c r="K46" s="88">
        <f t="shared" si="5"/>
        <v>-16947185</v>
      </c>
      <c r="L46" s="88">
        <f t="shared" si="5"/>
        <v>7010057</v>
      </c>
      <c r="M46" s="88">
        <f t="shared" si="5"/>
        <v>28600843</v>
      </c>
      <c r="N46" s="88">
        <f t="shared" si="5"/>
        <v>18663715</v>
      </c>
      <c r="O46" s="88">
        <f t="shared" si="5"/>
        <v>17832366</v>
      </c>
      <c r="P46" s="88">
        <f t="shared" si="5"/>
        <v>5162392</v>
      </c>
      <c r="Q46" s="88">
        <f t="shared" si="5"/>
        <v>81441010</v>
      </c>
      <c r="R46" s="88">
        <f t="shared" si="5"/>
        <v>104435768</v>
      </c>
      <c r="S46" s="88">
        <f t="shared" si="5"/>
        <v>0</v>
      </c>
      <c r="T46" s="88">
        <f t="shared" si="5"/>
        <v>-18658307</v>
      </c>
      <c r="U46" s="88">
        <f t="shared" si="5"/>
        <v>-24213253</v>
      </c>
      <c r="V46" s="88">
        <f t="shared" si="5"/>
        <v>-42871560</v>
      </c>
      <c r="W46" s="88">
        <f t="shared" si="5"/>
        <v>94117251</v>
      </c>
      <c r="X46" s="88">
        <f t="shared" si="5"/>
        <v>1030790</v>
      </c>
      <c r="Y46" s="88">
        <f t="shared" si="5"/>
        <v>93086461</v>
      </c>
      <c r="Z46" s="208">
        <f>+IF(X46&lt;&gt;0,+(Y46/X46)*100,0)</f>
        <v>9030.594107432164</v>
      </c>
      <c r="AA46" s="206">
        <f>SUM(AA44:AA45)</f>
        <v>-194805887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0</v>
      </c>
      <c r="D48" s="217">
        <f>SUM(D46:D47)</f>
        <v>0</v>
      </c>
      <c r="E48" s="218">
        <f t="shared" si="6"/>
        <v>1030786</v>
      </c>
      <c r="F48" s="219">
        <f t="shared" si="6"/>
        <v>-194805887</v>
      </c>
      <c r="G48" s="219">
        <f t="shared" si="6"/>
        <v>16511517</v>
      </c>
      <c r="H48" s="220">
        <f t="shared" si="6"/>
        <v>13488643</v>
      </c>
      <c r="I48" s="220">
        <f t="shared" si="6"/>
        <v>-16110832</v>
      </c>
      <c r="J48" s="220">
        <f t="shared" si="6"/>
        <v>13889328</v>
      </c>
      <c r="K48" s="220">
        <f t="shared" si="6"/>
        <v>-16947185</v>
      </c>
      <c r="L48" s="220">
        <f t="shared" si="6"/>
        <v>7010057</v>
      </c>
      <c r="M48" s="219">
        <f t="shared" si="6"/>
        <v>28600843</v>
      </c>
      <c r="N48" s="219">
        <f t="shared" si="6"/>
        <v>18663715</v>
      </c>
      <c r="O48" s="220">
        <f t="shared" si="6"/>
        <v>17832366</v>
      </c>
      <c r="P48" s="220">
        <f t="shared" si="6"/>
        <v>5162392</v>
      </c>
      <c r="Q48" s="220">
        <f t="shared" si="6"/>
        <v>81441010</v>
      </c>
      <c r="R48" s="220">
        <f t="shared" si="6"/>
        <v>104435768</v>
      </c>
      <c r="S48" s="220">
        <f t="shared" si="6"/>
        <v>0</v>
      </c>
      <c r="T48" s="219">
        <f t="shared" si="6"/>
        <v>-18658307</v>
      </c>
      <c r="U48" s="219">
        <f t="shared" si="6"/>
        <v>-24213253</v>
      </c>
      <c r="V48" s="220">
        <f t="shared" si="6"/>
        <v>-42871560</v>
      </c>
      <c r="W48" s="220">
        <f t="shared" si="6"/>
        <v>94117251</v>
      </c>
      <c r="X48" s="220">
        <f t="shared" si="6"/>
        <v>1030790</v>
      </c>
      <c r="Y48" s="220">
        <f t="shared" si="6"/>
        <v>93086461</v>
      </c>
      <c r="Z48" s="221">
        <f>+IF(X48&lt;&gt;0,+(Y48/X48)*100,0)</f>
        <v>9030.594107432164</v>
      </c>
      <c r="AA48" s="222">
        <f>SUM(AA46:AA47)</f>
        <v>-194805887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0</v>
      </c>
      <c r="Y5" s="100">
        <f t="shared" si="0"/>
        <v>0</v>
      </c>
      <c r="Z5" s="137">
        <f>+IF(X5&lt;&gt;0,+(Y5/X5)*100,0)</f>
        <v>0</v>
      </c>
      <c r="AA5" s="153">
        <f>SUM(AA6:AA8)</f>
        <v>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11800000</v>
      </c>
      <c r="F9" s="100">
        <f t="shared" si="1"/>
        <v>1000000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11800000</v>
      </c>
      <c r="Y9" s="100">
        <f t="shared" si="1"/>
        <v>-11800000</v>
      </c>
      <c r="Z9" s="137">
        <f>+IF(X9&lt;&gt;0,+(Y9/X9)*100,0)</f>
        <v>-100</v>
      </c>
      <c r="AA9" s="102">
        <f>SUM(AA10:AA14)</f>
        <v>1000000</v>
      </c>
    </row>
    <row r="10" spans="1:27" ht="12.75">
      <c r="A10" s="138" t="s">
        <v>79</v>
      </c>
      <c r="B10" s="136"/>
      <c r="C10" s="155"/>
      <c r="D10" s="155"/>
      <c r="E10" s="156">
        <v>1000000</v>
      </c>
      <c r="F10" s="60">
        <v>1000000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1000000</v>
      </c>
      <c r="Y10" s="60">
        <v>-1000000</v>
      </c>
      <c r="Z10" s="140">
        <v>-100</v>
      </c>
      <c r="AA10" s="62">
        <v>1000000</v>
      </c>
    </row>
    <row r="11" spans="1:27" ht="12.75">
      <c r="A11" s="138" t="s">
        <v>80</v>
      </c>
      <c r="B11" s="136"/>
      <c r="C11" s="155"/>
      <c r="D11" s="155"/>
      <c r="E11" s="156">
        <v>10800000</v>
      </c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10800000</v>
      </c>
      <c r="Y11" s="60">
        <v>-10800000</v>
      </c>
      <c r="Z11" s="140">
        <v>-100</v>
      </c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21812000</v>
      </c>
      <c r="F15" s="100">
        <f t="shared" si="2"/>
        <v>6956060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9784000</v>
      </c>
      <c r="V15" s="100">
        <f t="shared" si="2"/>
        <v>9784000</v>
      </c>
      <c r="W15" s="100">
        <f t="shared" si="2"/>
        <v>9784000</v>
      </c>
      <c r="X15" s="100">
        <f t="shared" si="2"/>
        <v>21812000</v>
      </c>
      <c r="Y15" s="100">
        <f t="shared" si="2"/>
        <v>-12028000</v>
      </c>
      <c r="Z15" s="137">
        <f>+IF(X15&lt;&gt;0,+(Y15/X15)*100,0)</f>
        <v>-55.143957454612135</v>
      </c>
      <c r="AA15" s="102">
        <f>SUM(AA16:AA18)</f>
        <v>6956060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/>
      <c r="D17" s="155"/>
      <c r="E17" s="156">
        <v>21812000</v>
      </c>
      <c r="F17" s="60">
        <v>6956060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>
        <v>9784000</v>
      </c>
      <c r="V17" s="60">
        <v>9784000</v>
      </c>
      <c r="W17" s="60">
        <v>9784000</v>
      </c>
      <c r="X17" s="60">
        <v>21812000</v>
      </c>
      <c r="Y17" s="60">
        <v>-12028000</v>
      </c>
      <c r="Z17" s="140">
        <v>-55.14</v>
      </c>
      <c r="AA17" s="62">
        <v>6956060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10000000</v>
      </c>
      <c r="V19" s="100">
        <f t="shared" si="3"/>
        <v>10000000</v>
      </c>
      <c r="W19" s="100">
        <f t="shared" si="3"/>
        <v>10000000</v>
      </c>
      <c r="X19" s="100">
        <f t="shared" si="3"/>
        <v>0</v>
      </c>
      <c r="Y19" s="100">
        <f t="shared" si="3"/>
        <v>10000000</v>
      </c>
      <c r="Z19" s="137">
        <f>+IF(X19&lt;&gt;0,+(Y19/X19)*100,0)</f>
        <v>0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>
        <v>10000000</v>
      </c>
      <c r="V20" s="60">
        <v>10000000</v>
      </c>
      <c r="W20" s="60">
        <v>10000000</v>
      </c>
      <c r="X20" s="60"/>
      <c r="Y20" s="60">
        <v>10000000</v>
      </c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33612000</v>
      </c>
      <c r="F25" s="219">
        <f t="shared" si="4"/>
        <v>7956060</v>
      </c>
      <c r="G25" s="219">
        <f t="shared" si="4"/>
        <v>0</v>
      </c>
      <c r="H25" s="219">
        <f t="shared" si="4"/>
        <v>0</v>
      </c>
      <c r="I25" s="219">
        <f t="shared" si="4"/>
        <v>0</v>
      </c>
      <c r="J25" s="219">
        <f t="shared" si="4"/>
        <v>0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19784000</v>
      </c>
      <c r="V25" s="219">
        <f t="shared" si="4"/>
        <v>19784000</v>
      </c>
      <c r="W25" s="219">
        <f t="shared" si="4"/>
        <v>19784000</v>
      </c>
      <c r="X25" s="219">
        <f t="shared" si="4"/>
        <v>33612000</v>
      </c>
      <c r="Y25" s="219">
        <f t="shared" si="4"/>
        <v>-13828000</v>
      </c>
      <c r="Z25" s="231">
        <f>+IF(X25&lt;&gt;0,+(Y25/X25)*100,0)</f>
        <v>-41.14006902296799</v>
      </c>
      <c r="AA25" s="232">
        <f>+AA5+AA9+AA15+AA19+AA24</f>
        <v>7956060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/>
      <c r="D28" s="155"/>
      <c r="E28" s="156">
        <v>32612000</v>
      </c>
      <c r="F28" s="60">
        <v>7956060</v>
      </c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>
        <v>19784000</v>
      </c>
      <c r="V28" s="60">
        <v>19784000</v>
      </c>
      <c r="W28" s="60">
        <v>19784000</v>
      </c>
      <c r="X28" s="60">
        <v>32612000</v>
      </c>
      <c r="Y28" s="60">
        <v>-12828000</v>
      </c>
      <c r="Z28" s="140">
        <v>-39.34</v>
      </c>
      <c r="AA28" s="155">
        <v>7956060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32612000</v>
      </c>
      <c r="F32" s="77">
        <f t="shared" si="5"/>
        <v>7956060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19784000</v>
      </c>
      <c r="V32" s="77">
        <f t="shared" si="5"/>
        <v>19784000</v>
      </c>
      <c r="W32" s="77">
        <f t="shared" si="5"/>
        <v>19784000</v>
      </c>
      <c r="X32" s="77">
        <f t="shared" si="5"/>
        <v>32612000</v>
      </c>
      <c r="Y32" s="77">
        <f t="shared" si="5"/>
        <v>-12828000</v>
      </c>
      <c r="Z32" s="212">
        <f>+IF(X32&lt;&gt;0,+(Y32/X32)*100,0)</f>
        <v>-39.335214031644796</v>
      </c>
      <c r="AA32" s="79">
        <f>SUM(AA28:AA31)</f>
        <v>7956060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>
        <v>1000000</v>
      </c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999996</v>
      </c>
      <c r="Y35" s="60">
        <v>-999996</v>
      </c>
      <c r="Z35" s="140">
        <v>-100</v>
      </c>
      <c r="AA35" s="62"/>
    </row>
    <row r="36" spans="1:27" ht="12.7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33612000</v>
      </c>
      <c r="F36" s="220">
        <f t="shared" si="6"/>
        <v>7956060</v>
      </c>
      <c r="G36" s="220">
        <f t="shared" si="6"/>
        <v>0</v>
      </c>
      <c r="H36" s="220">
        <f t="shared" si="6"/>
        <v>0</v>
      </c>
      <c r="I36" s="220">
        <f t="shared" si="6"/>
        <v>0</v>
      </c>
      <c r="J36" s="220">
        <f t="shared" si="6"/>
        <v>0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19784000</v>
      </c>
      <c r="V36" s="220">
        <f t="shared" si="6"/>
        <v>19784000</v>
      </c>
      <c r="W36" s="220">
        <f t="shared" si="6"/>
        <v>19784000</v>
      </c>
      <c r="X36" s="220">
        <f t="shared" si="6"/>
        <v>33611996</v>
      </c>
      <c r="Y36" s="220">
        <f t="shared" si="6"/>
        <v>-13827996</v>
      </c>
      <c r="Z36" s="221">
        <f>+IF(X36&lt;&gt;0,+(Y36/X36)*100,0)</f>
        <v>-41.14006201833417</v>
      </c>
      <c r="AA36" s="239">
        <f>SUM(AA32:AA35)</f>
        <v>7956060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/>
      <c r="D6" s="155"/>
      <c r="E6" s="59">
        <v>-171349574</v>
      </c>
      <c r="F6" s="60">
        <v>-103349574</v>
      </c>
      <c r="G6" s="60"/>
      <c r="H6" s="60">
        <v>704522</v>
      </c>
      <c r="I6" s="60">
        <v>1321816</v>
      </c>
      <c r="J6" s="60">
        <v>1321816</v>
      </c>
      <c r="K6" s="60">
        <v>322148</v>
      </c>
      <c r="L6" s="60">
        <v>1011548</v>
      </c>
      <c r="M6" s="60">
        <v>1582729</v>
      </c>
      <c r="N6" s="60">
        <v>1582729</v>
      </c>
      <c r="O6" s="60">
        <v>476525</v>
      </c>
      <c r="P6" s="60">
        <v>95530</v>
      </c>
      <c r="Q6" s="60">
        <v>1256982</v>
      </c>
      <c r="R6" s="60">
        <v>1256982</v>
      </c>
      <c r="S6" s="60">
        <v>513905</v>
      </c>
      <c r="T6" s="60">
        <v>527389</v>
      </c>
      <c r="U6" s="60">
        <v>2126876</v>
      </c>
      <c r="V6" s="60">
        <v>2126876</v>
      </c>
      <c r="W6" s="60">
        <v>2126876</v>
      </c>
      <c r="X6" s="60">
        <v>-103349574</v>
      </c>
      <c r="Y6" s="60">
        <v>105476450</v>
      </c>
      <c r="Z6" s="140">
        <v>-102.06</v>
      </c>
      <c r="AA6" s="62">
        <v>-103349574</v>
      </c>
    </row>
    <row r="7" spans="1:27" ht="12.75">
      <c r="A7" s="249" t="s">
        <v>144</v>
      </c>
      <c r="B7" s="182"/>
      <c r="C7" s="155"/>
      <c r="D7" s="155"/>
      <c r="E7" s="59">
        <v>294672</v>
      </c>
      <c r="F7" s="60">
        <v>294672</v>
      </c>
      <c r="G7" s="60"/>
      <c r="H7" s="60">
        <v>2320390</v>
      </c>
      <c r="I7" s="60">
        <v>178854</v>
      </c>
      <c r="J7" s="60">
        <v>178854</v>
      </c>
      <c r="K7" s="60">
        <v>60696</v>
      </c>
      <c r="L7" s="60">
        <v>60696</v>
      </c>
      <c r="M7" s="60">
        <v>3836218</v>
      </c>
      <c r="N7" s="60">
        <v>3836218</v>
      </c>
      <c r="O7" s="60">
        <v>5834863</v>
      </c>
      <c r="P7" s="60">
        <v>506818</v>
      </c>
      <c r="Q7" s="60">
        <v>47943877</v>
      </c>
      <c r="R7" s="60">
        <v>47943877</v>
      </c>
      <c r="S7" s="60">
        <v>1847814</v>
      </c>
      <c r="T7" s="60">
        <v>282231</v>
      </c>
      <c r="U7" s="60">
        <v>34527455</v>
      </c>
      <c r="V7" s="60">
        <v>34527455</v>
      </c>
      <c r="W7" s="60">
        <v>34527455</v>
      </c>
      <c r="X7" s="60">
        <v>294672</v>
      </c>
      <c r="Y7" s="60">
        <v>34232783</v>
      </c>
      <c r="Z7" s="140">
        <v>11617.25</v>
      </c>
      <c r="AA7" s="62">
        <v>294672</v>
      </c>
    </row>
    <row r="8" spans="1:27" ht="12.75">
      <c r="A8" s="249" t="s">
        <v>145</v>
      </c>
      <c r="B8" s="182"/>
      <c r="C8" s="155"/>
      <c r="D8" s="155"/>
      <c r="E8" s="59">
        <v>114536486</v>
      </c>
      <c r="F8" s="60">
        <v>114536486</v>
      </c>
      <c r="G8" s="60"/>
      <c r="H8" s="60">
        <v>267264137</v>
      </c>
      <c r="I8" s="60">
        <v>275913940</v>
      </c>
      <c r="J8" s="60">
        <v>275913940</v>
      </c>
      <c r="K8" s="60">
        <v>267075939</v>
      </c>
      <c r="L8" s="60">
        <v>278250817</v>
      </c>
      <c r="M8" s="60">
        <v>286157785</v>
      </c>
      <c r="N8" s="60">
        <v>286157785</v>
      </c>
      <c r="O8" s="60">
        <v>297002710</v>
      </c>
      <c r="P8" s="60">
        <v>319009512</v>
      </c>
      <c r="Q8" s="60"/>
      <c r="R8" s="60"/>
      <c r="S8" s="60">
        <v>328630660</v>
      </c>
      <c r="T8" s="60">
        <v>339777625</v>
      </c>
      <c r="U8" s="60">
        <v>325839356</v>
      </c>
      <c r="V8" s="60">
        <v>325839356</v>
      </c>
      <c r="W8" s="60">
        <v>325839356</v>
      </c>
      <c r="X8" s="60">
        <v>114536486</v>
      </c>
      <c r="Y8" s="60">
        <v>211302870</v>
      </c>
      <c r="Z8" s="140">
        <v>184.49</v>
      </c>
      <c r="AA8" s="62">
        <v>114536486</v>
      </c>
    </row>
    <row r="9" spans="1:27" ht="12.75">
      <c r="A9" s="249" t="s">
        <v>146</v>
      </c>
      <c r="B9" s="182"/>
      <c r="C9" s="155"/>
      <c r="D9" s="155"/>
      <c r="E9" s="59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>
        <v>330288198</v>
      </c>
      <c r="R9" s="60">
        <v>330288198</v>
      </c>
      <c r="S9" s="60"/>
      <c r="T9" s="60"/>
      <c r="U9" s="60"/>
      <c r="V9" s="60"/>
      <c r="W9" s="60"/>
      <c r="X9" s="60"/>
      <c r="Y9" s="60"/>
      <c r="Z9" s="140"/>
      <c r="AA9" s="62"/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/>
      <c r="D11" s="155"/>
      <c r="E11" s="59">
        <v>2251513</v>
      </c>
      <c r="F11" s="60">
        <v>2251513</v>
      </c>
      <c r="G11" s="60"/>
      <c r="H11" s="60">
        <v>2113409</v>
      </c>
      <c r="I11" s="60">
        <v>2113409</v>
      </c>
      <c r="J11" s="60">
        <v>2113409</v>
      </c>
      <c r="K11" s="60">
        <v>2113409</v>
      </c>
      <c r="L11" s="60">
        <v>2113409</v>
      </c>
      <c r="M11" s="60">
        <v>2113409</v>
      </c>
      <c r="N11" s="60">
        <v>2113409</v>
      </c>
      <c r="O11" s="60">
        <v>2113409</v>
      </c>
      <c r="P11" s="60">
        <v>2113409</v>
      </c>
      <c r="Q11" s="60">
        <v>2113409</v>
      </c>
      <c r="R11" s="60">
        <v>2113409</v>
      </c>
      <c r="S11" s="60">
        <v>2113409</v>
      </c>
      <c r="T11" s="60">
        <v>2113409</v>
      </c>
      <c r="U11" s="60">
        <v>2113409</v>
      </c>
      <c r="V11" s="60">
        <v>2113409</v>
      </c>
      <c r="W11" s="60">
        <v>2113409</v>
      </c>
      <c r="X11" s="60">
        <v>2251513</v>
      </c>
      <c r="Y11" s="60">
        <v>-138104</v>
      </c>
      <c r="Z11" s="140">
        <v>-6.13</v>
      </c>
      <c r="AA11" s="62">
        <v>2251513</v>
      </c>
    </row>
    <row r="12" spans="1:27" ht="12.75">
      <c r="A12" s="250" t="s">
        <v>56</v>
      </c>
      <c r="B12" s="251"/>
      <c r="C12" s="168">
        <f aca="true" t="shared" si="0" ref="C12:Y12">SUM(C6:C11)</f>
        <v>0</v>
      </c>
      <c r="D12" s="168">
        <f>SUM(D6:D11)</f>
        <v>0</v>
      </c>
      <c r="E12" s="72">
        <f t="shared" si="0"/>
        <v>-54266903</v>
      </c>
      <c r="F12" s="73">
        <f t="shared" si="0"/>
        <v>13733097</v>
      </c>
      <c r="G12" s="73">
        <f t="shared" si="0"/>
        <v>0</v>
      </c>
      <c r="H12" s="73">
        <f t="shared" si="0"/>
        <v>272402458</v>
      </c>
      <c r="I12" s="73">
        <f t="shared" si="0"/>
        <v>279528019</v>
      </c>
      <c r="J12" s="73">
        <f t="shared" si="0"/>
        <v>279528019</v>
      </c>
      <c r="K12" s="73">
        <f t="shared" si="0"/>
        <v>269572192</v>
      </c>
      <c r="L12" s="73">
        <f t="shared" si="0"/>
        <v>281436470</v>
      </c>
      <c r="M12" s="73">
        <f t="shared" si="0"/>
        <v>293690141</v>
      </c>
      <c r="N12" s="73">
        <f t="shared" si="0"/>
        <v>293690141</v>
      </c>
      <c r="O12" s="73">
        <f t="shared" si="0"/>
        <v>305427507</v>
      </c>
      <c r="P12" s="73">
        <f t="shared" si="0"/>
        <v>321725269</v>
      </c>
      <c r="Q12" s="73">
        <f t="shared" si="0"/>
        <v>381602466</v>
      </c>
      <c r="R12" s="73">
        <f t="shared" si="0"/>
        <v>381602466</v>
      </c>
      <c r="S12" s="73">
        <f t="shared" si="0"/>
        <v>333105788</v>
      </c>
      <c r="T12" s="73">
        <f t="shared" si="0"/>
        <v>342700654</v>
      </c>
      <c r="U12" s="73">
        <f t="shared" si="0"/>
        <v>364607096</v>
      </c>
      <c r="V12" s="73">
        <f t="shared" si="0"/>
        <v>364607096</v>
      </c>
      <c r="W12" s="73">
        <f t="shared" si="0"/>
        <v>364607096</v>
      </c>
      <c r="X12" s="73">
        <f t="shared" si="0"/>
        <v>13733097</v>
      </c>
      <c r="Y12" s="73">
        <f t="shared" si="0"/>
        <v>350873999</v>
      </c>
      <c r="Z12" s="170">
        <f>+IF(X12&lt;&gt;0,+(Y12/X12)*100,0)</f>
        <v>2554.9517272032667</v>
      </c>
      <c r="AA12" s="74">
        <f>SUM(AA6:AA11)</f>
        <v>13733097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/>
      <c r="D19" s="155"/>
      <c r="E19" s="59">
        <v>1555430894</v>
      </c>
      <c r="F19" s="60">
        <v>1555430894</v>
      </c>
      <c r="G19" s="60"/>
      <c r="H19" s="60">
        <v>924073028</v>
      </c>
      <c r="I19" s="60">
        <v>924073028</v>
      </c>
      <c r="J19" s="60">
        <v>924073028</v>
      </c>
      <c r="K19" s="60">
        <v>924073028</v>
      </c>
      <c r="L19" s="60">
        <v>924073028</v>
      </c>
      <c r="M19" s="60">
        <v>924073028</v>
      </c>
      <c r="N19" s="60">
        <v>924073028</v>
      </c>
      <c r="O19" s="60">
        <v>924073028</v>
      </c>
      <c r="P19" s="60">
        <v>924073028</v>
      </c>
      <c r="Q19" s="60">
        <v>924073028</v>
      </c>
      <c r="R19" s="60">
        <v>924073028</v>
      </c>
      <c r="S19" s="60">
        <v>924073028</v>
      </c>
      <c r="T19" s="60">
        <v>924073028</v>
      </c>
      <c r="U19" s="60">
        <v>924073028</v>
      </c>
      <c r="V19" s="60">
        <v>924073028</v>
      </c>
      <c r="W19" s="60">
        <v>924073028</v>
      </c>
      <c r="X19" s="60">
        <v>1555430894</v>
      </c>
      <c r="Y19" s="60">
        <v>-631357866</v>
      </c>
      <c r="Z19" s="140">
        <v>-40.59</v>
      </c>
      <c r="AA19" s="62">
        <v>1555430894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>
        <v>997037</v>
      </c>
      <c r="F21" s="60">
        <v>997037</v>
      </c>
      <c r="G21" s="60"/>
      <c r="H21" s="60">
        <v>30317145</v>
      </c>
      <c r="I21" s="60">
        <v>30317145</v>
      </c>
      <c r="J21" s="60">
        <v>30317145</v>
      </c>
      <c r="K21" s="60">
        <v>30317145</v>
      </c>
      <c r="L21" s="60">
        <v>30317145</v>
      </c>
      <c r="M21" s="60">
        <v>30317145</v>
      </c>
      <c r="N21" s="60">
        <v>30317145</v>
      </c>
      <c r="O21" s="60">
        <v>30317145</v>
      </c>
      <c r="P21" s="60">
        <v>30317145</v>
      </c>
      <c r="Q21" s="60">
        <v>30317145</v>
      </c>
      <c r="R21" s="60">
        <v>30317145</v>
      </c>
      <c r="S21" s="60">
        <v>30317145</v>
      </c>
      <c r="T21" s="60">
        <v>30317145</v>
      </c>
      <c r="U21" s="60">
        <v>30317145</v>
      </c>
      <c r="V21" s="60">
        <v>30317145</v>
      </c>
      <c r="W21" s="60">
        <v>30317145</v>
      </c>
      <c r="X21" s="60">
        <v>997037</v>
      </c>
      <c r="Y21" s="60">
        <v>29320108</v>
      </c>
      <c r="Z21" s="140">
        <v>2940.72</v>
      </c>
      <c r="AA21" s="62">
        <v>997037</v>
      </c>
    </row>
    <row r="22" spans="1:27" ht="12.7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0</v>
      </c>
      <c r="D24" s="168">
        <f>SUM(D15:D23)</f>
        <v>0</v>
      </c>
      <c r="E24" s="76">
        <f t="shared" si="1"/>
        <v>1556427931</v>
      </c>
      <c r="F24" s="77">
        <f t="shared" si="1"/>
        <v>1556427931</v>
      </c>
      <c r="G24" s="77">
        <f t="shared" si="1"/>
        <v>0</v>
      </c>
      <c r="H24" s="77">
        <f t="shared" si="1"/>
        <v>954390173</v>
      </c>
      <c r="I24" s="77">
        <f t="shared" si="1"/>
        <v>954390173</v>
      </c>
      <c r="J24" s="77">
        <f t="shared" si="1"/>
        <v>954390173</v>
      </c>
      <c r="K24" s="77">
        <f t="shared" si="1"/>
        <v>954390173</v>
      </c>
      <c r="L24" s="77">
        <f t="shared" si="1"/>
        <v>954390173</v>
      </c>
      <c r="M24" s="77">
        <f t="shared" si="1"/>
        <v>954390173</v>
      </c>
      <c r="N24" s="77">
        <f t="shared" si="1"/>
        <v>954390173</v>
      </c>
      <c r="O24" s="77">
        <f t="shared" si="1"/>
        <v>954390173</v>
      </c>
      <c r="P24" s="77">
        <f t="shared" si="1"/>
        <v>954390173</v>
      </c>
      <c r="Q24" s="77">
        <f t="shared" si="1"/>
        <v>954390173</v>
      </c>
      <c r="R24" s="77">
        <f t="shared" si="1"/>
        <v>954390173</v>
      </c>
      <c r="S24" s="77">
        <f t="shared" si="1"/>
        <v>954390173</v>
      </c>
      <c r="T24" s="77">
        <f t="shared" si="1"/>
        <v>954390173</v>
      </c>
      <c r="U24" s="77">
        <f t="shared" si="1"/>
        <v>954390173</v>
      </c>
      <c r="V24" s="77">
        <f t="shared" si="1"/>
        <v>954390173</v>
      </c>
      <c r="W24" s="77">
        <f t="shared" si="1"/>
        <v>954390173</v>
      </c>
      <c r="X24" s="77">
        <f t="shared" si="1"/>
        <v>1556427931</v>
      </c>
      <c r="Y24" s="77">
        <f t="shared" si="1"/>
        <v>-602037758</v>
      </c>
      <c r="Z24" s="212">
        <f>+IF(X24&lt;&gt;0,+(Y24/X24)*100,0)</f>
        <v>-38.68073464944777</v>
      </c>
      <c r="AA24" s="79">
        <f>SUM(AA15:AA23)</f>
        <v>1556427931</v>
      </c>
    </row>
    <row r="25" spans="1:27" ht="12.75">
      <c r="A25" s="250" t="s">
        <v>159</v>
      </c>
      <c r="B25" s="251"/>
      <c r="C25" s="168">
        <f aca="true" t="shared" si="2" ref="C25:Y25">+C12+C24</f>
        <v>0</v>
      </c>
      <c r="D25" s="168">
        <f>+D12+D24</f>
        <v>0</v>
      </c>
      <c r="E25" s="72">
        <f t="shared" si="2"/>
        <v>1502161028</v>
      </c>
      <c r="F25" s="73">
        <f t="shared" si="2"/>
        <v>1570161028</v>
      </c>
      <c r="G25" s="73">
        <f t="shared" si="2"/>
        <v>0</v>
      </c>
      <c r="H25" s="73">
        <f t="shared" si="2"/>
        <v>1226792631</v>
      </c>
      <c r="I25" s="73">
        <f t="shared" si="2"/>
        <v>1233918192</v>
      </c>
      <c r="J25" s="73">
        <f t="shared" si="2"/>
        <v>1233918192</v>
      </c>
      <c r="K25" s="73">
        <f t="shared" si="2"/>
        <v>1223962365</v>
      </c>
      <c r="L25" s="73">
        <f t="shared" si="2"/>
        <v>1235826643</v>
      </c>
      <c r="M25" s="73">
        <f t="shared" si="2"/>
        <v>1248080314</v>
      </c>
      <c r="N25" s="73">
        <f t="shared" si="2"/>
        <v>1248080314</v>
      </c>
      <c r="O25" s="73">
        <f t="shared" si="2"/>
        <v>1259817680</v>
      </c>
      <c r="P25" s="73">
        <f t="shared" si="2"/>
        <v>1276115442</v>
      </c>
      <c r="Q25" s="73">
        <f t="shared" si="2"/>
        <v>1335992639</v>
      </c>
      <c r="R25" s="73">
        <f t="shared" si="2"/>
        <v>1335992639</v>
      </c>
      <c r="S25" s="73">
        <f t="shared" si="2"/>
        <v>1287495961</v>
      </c>
      <c r="T25" s="73">
        <f t="shared" si="2"/>
        <v>1297090827</v>
      </c>
      <c r="U25" s="73">
        <f t="shared" si="2"/>
        <v>1318997269</v>
      </c>
      <c r="V25" s="73">
        <f t="shared" si="2"/>
        <v>1318997269</v>
      </c>
      <c r="W25" s="73">
        <f t="shared" si="2"/>
        <v>1318997269</v>
      </c>
      <c r="X25" s="73">
        <f t="shared" si="2"/>
        <v>1570161028</v>
      </c>
      <c r="Y25" s="73">
        <f t="shared" si="2"/>
        <v>-251163759</v>
      </c>
      <c r="Z25" s="170">
        <f>+IF(X25&lt;&gt;0,+(Y25/X25)*100,0)</f>
        <v>-15.996051011399832</v>
      </c>
      <c r="AA25" s="74">
        <f>+AA12+AA24</f>
        <v>1570161028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>
        <v>6161820</v>
      </c>
      <c r="F30" s="60">
        <v>6161820</v>
      </c>
      <c r="G30" s="60"/>
      <c r="H30" s="60">
        <v>367361</v>
      </c>
      <c r="I30" s="60">
        <v>367361</v>
      </c>
      <c r="J30" s="60">
        <v>367361</v>
      </c>
      <c r="K30" s="60">
        <v>367361</v>
      </c>
      <c r="L30" s="60">
        <v>367361</v>
      </c>
      <c r="M30" s="60">
        <v>106163</v>
      </c>
      <c r="N30" s="60">
        <v>106163</v>
      </c>
      <c r="O30" s="60">
        <v>367361</v>
      </c>
      <c r="P30" s="60">
        <v>367361</v>
      </c>
      <c r="Q30" s="60">
        <v>367361</v>
      </c>
      <c r="R30" s="60">
        <v>367361</v>
      </c>
      <c r="S30" s="60">
        <v>367361</v>
      </c>
      <c r="T30" s="60">
        <v>367361</v>
      </c>
      <c r="U30" s="60">
        <v>367361</v>
      </c>
      <c r="V30" s="60">
        <v>367361</v>
      </c>
      <c r="W30" s="60">
        <v>367361</v>
      </c>
      <c r="X30" s="60">
        <v>6161820</v>
      </c>
      <c r="Y30" s="60">
        <v>-5794459</v>
      </c>
      <c r="Z30" s="140">
        <v>-94.04</v>
      </c>
      <c r="AA30" s="62">
        <v>6161820</v>
      </c>
    </row>
    <row r="31" spans="1:27" ht="12.75">
      <c r="A31" s="249" t="s">
        <v>163</v>
      </c>
      <c r="B31" s="182"/>
      <c r="C31" s="155"/>
      <c r="D31" s="155"/>
      <c r="E31" s="59">
        <v>4541442</v>
      </c>
      <c r="F31" s="60">
        <v>4541442</v>
      </c>
      <c r="G31" s="60"/>
      <c r="H31" s="60">
        <v>3961001</v>
      </c>
      <c r="I31" s="60">
        <v>3961001</v>
      </c>
      <c r="J31" s="60">
        <v>3961001</v>
      </c>
      <c r="K31" s="60">
        <v>3961001</v>
      </c>
      <c r="L31" s="60">
        <v>3961001</v>
      </c>
      <c r="M31" s="60">
        <v>3961001</v>
      </c>
      <c r="N31" s="60">
        <v>3961001</v>
      </c>
      <c r="O31" s="60">
        <v>3961001</v>
      </c>
      <c r="P31" s="60">
        <v>3961001</v>
      </c>
      <c r="Q31" s="60">
        <v>3961001</v>
      </c>
      <c r="R31" s="60">
        <v>3961001</v>
      </c>
      <c r="S31" s="60">
        <v>3961001</v>
      </c>
      <c r="T31" s="60">
        <v>3961001</v>
      </c>
      <c r="U31" s="60">
        <v>3961001</v>
      </c>
      <c r="V31" s="60">
        <v>3961001</v>
      </c>
      <c r="W31" s="60">
        <v>3961001</v>
      </c>
      <c r="X31" s="60">
        <v>4541442</v>
      </c>
      <c r="Y31" s="60">
        <v>-580441</v>
      </c>
      <c r="Z31" s="140">
        <v>-12.78</v>
      </c>
      <c r="AA31" s="62">
        <v>4541442</v>
      </c>
    </row>
    <row r="32" spans="1:27" ht="12.75">
      <c r="A32" s="249" t="s">
        <v>164</v>
      </c>
      <c r="B32" s="182"/>
      <c r="C32" s="155"/>
      <c r="D32" s="155"/>
      <c r="E32" s="59">
        <v>398137441</v>
      </c>
      <c r="F32" s="60">
        <v>398137441</v>
      </c>
      <c r="G32" s="60"/>
      <c r="H32" s="60">
        <v>397704180</v>
      </c>
      <c r="I32" s="60">
        <v>286656951</v>
      </c>
      <c r="J32" s="60">
        <v>286656951</v>
      </c>
      <c r="K32" s="60">
        <v>415869100</v>
      </c>
      <c r="L32" s="60">
        <v>399330515</v>
      </c>
      <c r="M32" s="60">
        <v>449645205</v>
      </c>
      <c r="N32" s="60">
        <v>449645205</v>
      </c>
      <c r="O32" s="60">
        <v>351634245</v>
      </c>
      <c r="P32" s="60">
        <v>416038128</v>
      </c>
      <c r="Q32" s="60">
        <v>424598123</v>
      </c>
      <c r="R32" s="60">
        <v>424598123</v>
      </c>
      <c r="S32" s="60">
        <v>362251316</v>
      </c>
      <c r="T32" s="60">
        <v>430797563</v>
      </c>
      <c r="U32" s="60">
        <v>422871539</v>
      </c>
      <c r="V32" s="60">
        <v>422871539</v>
      </c>
      <c r="W32" s="60">
        <v>422871539</v>
      </c>
      <c r="X32" s="60">
        <v>398137441</v>
      </c>
      <c r="Y32" s="60">
        <v>24734098</v>
      </c>
      <c r="Z32" s="140">
        <v>6.21</v>
      </c>
      <c r="AA32" s="62">
        <v>398137441</v>
      </c>
    </row>
    <row r="33" spans="1:27" ht="12.75">
      <c r="A33" s="249" t="s">
        <v>165</v>
      </c>
      <c r="B33" s="182"/>
      <c r="C33" s="155"/>
      <c r="D33" s="155"/>
      <c r="E33" s="59">
        <v>44953364</v>
      </c>
      <c r="F33" s="60">
        <v>44953364</v>
      </c>
      <c r="G33" s="60"/>
      <c r="H33" s="60">
        <v>21894375</v>
      </c>
      <c r="I33" s="60">
        <v>21894375</v>
      </c>
      <c r="J33" s="60">
        <v>21894375</v>
      </c>
      <c r="K33" s="60">
        <v>21894375</v>
      </c>
      <c r="L33" s="60">
        <v>21894375</v>
      </c>
      <c r="M33" s="60">
        <v>21894375</v>
      </c>
      <c r="N33" s="60">
        <v>21894375</v>
      </c>
      <c r="O33" s="60">
        <v>21894375</v>
      </c>
      <c r="P33" s="60">
        <v>21894375</v>
      </c>
      <c r="Q33" s="60">
        <v>21894375</v>
      </c>
      <c r="R33" s="60">
        <v>21894375</v>
      </c>
      <c r="S33" s="60">
        <v>21894375</v>
      </c>
      <c r="T33" s="60">
        <v>21894375</v>
      </c>
      <c r="U33" s="60">
        <v>21894375</v>
      </c>
      <c r="V33" s="60">
        <v>21894375</v>
      </c>
      <c r="W33" s="60">
        <v>21894375</v>
      </c>
      <c r="X33" s="60">
        <v>44953364</v>
      </c>
      <c r="Y33" s="60">
        <v>-23058989</v>
      </c>
      <c r="Z33" s="140">
        <v>-51.3</v>
      </c>
      <c r="AA33" s="62">
        <v>44953364</v>
      </c>
    </row>
    <row r="34" spans="1:27" ht="12.75">
      <c r="A34" s="250" t="s">
        <v>58</v>
      </c>
      <c r="B34" s="251"/>
      <c r="C34" s="168">
        <f aca="true" t="shared" si="3" ref="C34:Y34">SUM(C29:C33)</f>
        <v>0</v>
      </c>
      <c r="D34" s="168">
        <f>SUM(D29:D33)</f>
        <v>0</v>
      </c>
      <c r="E34" s="72">
        <f t="shared" si="3"/>
        <v>453794067</v>
      </c>
      <c r="F34" s="73">
        <f t="shared" si="3"/>
        <v>453794067</v>
      </c>
      <c r="G34" s="73">
        <f t="shared" si="3"/>
        <v>0</v>
      </c>
      <c r="H34" s="73">
        <f t="shared" si="3"/>
        <v>423926917</v>
      </c>
      <c r="I34" s="73">
        <f t="shared" si="3"/>
        <v>312879688</v>
      </c>
      <c r="J34" s="73">
        <f t="shared" si="3"/>
        <v>312879688</v>
      </c>
      <c r="K34" s="73">
        <f t="shared" si="3"/>
        <v>442091837</v>
      </c>
      <c r="L34" s="73">
        <f t="shared" si="3"/>
        <v>425553252</v>
      </c>
      <c r="M34" s="73">
        <f t="shared" si="3"/>
        <v>475606744</v>
      </c>
      <c r="N34" s="73">
        <f t="shared" si="3"/>
        <v>475606744</v>
      </c>
      <c r="O34" s="73">
        <f t="shared" si="3"/>
        <v>377856982</v>
      </c>
      <c r="P34" s="73">
        <f t="shared" si="3"/>
        <v>442260865</v>
      </c>
      <c r="Q34" s="73">
        <f t="shared" si="3"/>
        <v>450820860</v>
      </c>
      <c r="R34" s="73">
        <f t="shared" si="3"/>
        <v>450820860</v>
      </c>
      <c r="S34" s="73">
        <f t="shared" si="3"/>
        <v>388474053</v>
      </c>
      <c r="T34" s="73">
        <f t="shared" si="3"/>
        <v>457020300</v>
      </c>
      <c r="U34" s="73">
        <f t="shared" si="3"/>
        <v>449094276</v>
      </c>
      <c r="V34" s="73">
        <f t="shared" si="3"/>
        <v>449094276</v>
      </c>
      <c r="W34" s="73">
        <f t="shared" si="3"/>
        <v>449094276</v>
      </c>
      <c r="X34" s="73">
        <f t="shared" si="3"/>
        <v>453794067</v>
      </c>
      <c r="Y34" s="73">
        <f t="shared" si="3"/>
        <v>-4699791</v>
      </c>
      <c r="Z34" s="170">
        <f>+IF(X34&lt;&gt;0,+(Y34/X34)*100,0)</f>
        <v>-1.0356660304243246</v>
      </c>
      <c r="AA34" s="74">
        <f>SUM(AA29:AA33)</f>
        <v>453794067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>
        <v>6445779</v>
      </c>
      <c r="F37" s="60">
        <v>6445779</v>
      </c>
      <c r="G37" s="60"/>
      <c r="H37" s="60">
        <v>5080760</v>
      </c>
      <c r="I37" s="60">
        <v>5080760</v>
      </c>
      <c r="J37" s="60">
        <v>5080760</v>
      </c>
      <c r="K37" s="60">
        <v>3697531</v>
      </c>
      <c r="L37" s="60">
        <v>3697531</v>
      </c>
      <c r="M37" s="60">
        <v>3387951</v>
      </c>
      <c r="N37" s="60">
        <v>3387951</v>
      </c>
      <c r="O37" s="60">
        <v>3697531</v>
      </c>
      <c r="P37" s="60">
        <v>3697531</v>
      </c>
      <c r="Q37" s="60">
        <v>3697531</v>
      </c>
      <c r="R37" s="60">
        <v>3697531</v>
      </c>
      <c r="S37" s="60">
        <v>3066281</v>
      </c>
      <c r="T37" s="60">
        <v>3066281</v>
      </c>
      <c r="U37" s="60">
        <v>2985600</v>
      </c>
      <c r="V37" s="60">
        <v>2985600</v>
      </c>
      <c r="W37" s="60">
        <v>2985600</v>
      </c>
      <c r="X37" s="60">
        <v>6445779</v>
      </c>
      <c r="Y37" s="60">
        <v>-3460179</v>
      </c>
      <c r="Z37" s="140">
        <v>-53.68</v>
      </c>
      <c r="AA37" s="62">
        <v>6445779</v>
      </c>
    </row>
    <row r="38" spans="1:27" ht="12.75">
      <c r="A38" s="249" t="s">
        <v>165</v>
      </c>
      <c r="B38" s="182"/>
      <c r="C38" s="155"/>
      <c r="D38" s="155"/>
      <c r="E38" s="59">
        <v>86222481</v>
      </c>
      <c r="F38" s="60">
        <v>86222481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86222481</v>
      </c>
      <c r="Y38" s="60">
        <v>-86222481</v>
      </c>
      <c r="Z38" s="140">
        <v>-100</v>
      </c>
      <c r="AA38" s="62">
        <v>86222481</v>
      </c>
    </row>
    <row r="39" spans="1:27" ht="12.75">
      <c r="A39" s="250" t="s">
        <v>59</v>
      </c>
      <c r="B39" s="253"/>
      <c r="C39" s="168">
        <f aca="true" t="shared" si="4" ref="C39:Y39">SUM(C37:C38)</f>
        <v>0</v>
      </c>
      <c r="D39" s="168">
        <f>SUM(D37:D38)</f>
        <v>0</v>
      </c>
      <c r="E39" s="76">
        <f t="shared" si="4"/>
        <v>92668260</v>
      </c>
      <c r="F39" s="77">
        <f t="shared" si="4"/>
        <v>92668260</v>
      </c>
      <c r="G39" s="77">
        <f t="shared" si="4"/>
        <v>0</v>
      </c>
      <c r="H39" s="77">
        <f t="shared" si="4"/>
        <v>5080760</v>
      </c>
      <c r="I39" s="77">
        <f t="shared" si="4"/>
        <v>5080760</v>
      </c>
      <c r="J39" s="77">
        <f t="shared" si="4"/>
        <v>5080760</v>
      </c>
      <c r="K39" s="77">
        <f t="shared" si="4"/>
        <v>3697531</v>
      </c>
      <c r="L39" s="77">
        <f t="shared" si="4"/>
        <v>3697531</v>
      </c>
      <c r="M39" s="77">
        <f t="shared" si="4"/>
        <v>3387951</v>
      </c>
      <c r="N39" s="77">
        <f t="shared" si="4"/>
        <v>3387951</v>
      </c>
      <c r="O39" s="77">
        <f t="shared" si="4"/>
        <v>3697531</v>
      </c>
      <c r="P39" s="77">
        <f t="shared" si="4"/>
        <v>3697531</v>
      </c>
      <c r="Q39" s="77">
        <f t="shared" si="4"/>
        <v>3697531</v>
      </c>
      <c r="R39" s="77">
        <f t="shared" si="4"/>
        <v>3697531</v>
      </c>
      <c r="S39" s="77">
        <f t="shared" si="4"/>
        <v>3066281</v>
      </c>
      <c r="T39" s="77">
        <f t="shared" si="4"/>
        <v>3066281</v>
      </c>
      <c r="U39" s="77">
        <f t="shared" si="4"/>
        <v>2985600</v>
      </c>
      <c r="V39" s="77">
        <f t="shared" si="4"/>
        <v>2985600</v>
      </c>
      <c r="W39" s="77">
        <f t="shared" si="4"/>
        <v>2985600</v>
      </c>
      <c r="X39" s="77">
        <f t="shared" si="4"/>
        <v>92668260</v>
      </c>
      <c r="Y39" s="77">
        <f t="shared" si="4"/>
        <v>-89682660</v>
      </c>
      <c r="Z39" s="212">
        <f>+IF(X39&lt;&gt;0,+(Y39/X39)*100,0)</f>
        <v>-96.7781848930799</v>
      </c>
      <c r="AA39" s="79">
        <f>SUM(AA37:AA38)</f>
        <v>92668260</v>
      </c>
    </row>
    <row r="40" spans="1:27" ht="12.75">
      <c r="A40" s="250" t="s">
        <v>167</v>
      </c>
      <c r="B40" s="251"/>
      <c r="C40" s="168">
        <f aca="true" t="shared" si="5" ref="C40:Y40">+C34+C39</f>
        <v>0</v>
      </c>
      <c r="D40" s="168">
        <f>+D34+D39</f>
        <v>0</v>
      </c>
      <c r="E40" s="72">
        <f t="shared" si="5"/>
        <v>546462327</v>
      </c>
      <c r="F40" s="73">
        <f t="shared" si="5"/>
        <v>546462327</v>
      </c>
      <c r="G40" s="73">
        <f t="shared" si="5"/>
        <v>0</v>
      </c>
      <c r="H40" s="73">
        <f t="shared" si="5"/>
        <v>429007677</v>
      </c>
      <c r="I40" s="73">
        <f t="shared" si="5"/>
        <v>317960448</v>
      </c>
      <c r="J40" s="73">
        <f t="shared" si="5"/>
        <v>317960448</v>
      </c>
      <c r="K40" s="73">
        <f t="shared" si="5"/>
        <v>445789368</v>
      </c>
      <c r="L40" s="73">
        <f t="shared" si="5"/>
        <v>429250783</v>
      </c>
      <c r="M40" s="73">
        <f t="shared" si="5"/>
        <v>478994695</v>
      </c>
      <c r="N40" s="73">
        <f t="shared" si="5"/>
        <v>478994695</v>
      </c>
      <c r="O40" s="73">
        <f t="shared" si="5"/>
        <v>381554513</v>
      </c>
      <c r="P40" s="73">
        <f t="shared" si="5"/>
        <v>445958396</v>
      </c>
      <c r="Q40" s="73">
        <f t="shared" si="5"/>
        <v>454518391</v>
      </c>
      <c r="R40" s="73">
        <f t="shared" si="5"/>
        <v>454518391</v>
      </c>
      <c r="S40" s="73">
        <f t="shared" si="5"/>
        <v>391540334</v>
      </c>
      <c r="T40" s="73">
        <f t="shared" si="5"/>
        <v>460086581</v>
      </c>
      <c r="U40" s="73">
        <f t="shared" si="5"/>
        <v>452079876</v>
      </c>
      <c r="V40" s="73">
        <f t="shared" si="5"/>
        <v>452079876</v>
      </c>
      <c r="W40" s="73">
        <f t="shared" si="5"/>
        <v>452079876</v>
      </c>
      <c r="X40" s="73">
        <f t="shared" si="5"/>
        <v>546462327</v>
      </c>
      <c r="Y40" s="73">
        <f t="shared" si="5"/>
        <v>-94382451</v>
      </c>
      <c r="Z40" s="170">
        <f>+IF(X40&lt;&gt;0,+(Y40/X40)*100,0)</f>
        <v>-17.27153846416937</v>
      </c>
      <c r="AA40" s="74">
        <f>+AA34+AA39</f>
        <v>546462327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0</v>
      </c>
      <c r="D42" s="257">
        <f>+D25-D40</f>
        <v>0</v>
      </c>
      <c r="E42" s="258">
        <f t="shared" si="6"/>
        <v>955698701</v>
      </c>
      <c r="F42" s="259">
        <f t="shared" si="6"/>
        <v>1023698701</v>
      </c>
      <c r="G42" s="259">
        <f t="shared" si="6"/>
        <v>0</v>
      </c>
      <c r="H42" s="259">
        <f t="shared" si="6"/>
        <v>797784954</v>
      </c>
      <c r="I42" s="259">
        <f t="shared" si="6"/>
        <v>915957744</v>
      </c>
      <c r="J42" s="259">
        <f t="shared" si="6"/>
        <v>915957744</v>
      </c>
      <c r="K42" s="259">
        <f t="shared" si="6"/>
        <v>778172997</v>
      </c>
      <c r="L42" s="259">
        <f t="shared" si="6"/>
        <v>806575860</v>
      </c>
      <c r="M42" s="259">
        <f t="shared" si="6"/>
        <v>769085619</v>
      </c>
      <c r="N42" s="259">
        <f t="shared" si="6"/>
        <v>769085619</v>
      </c>
      <c r="O42" s="259">
        <f t="shared" si="6"/>
        <v>878263167</v>
      </c>
      <c r="P42" s="259">
        <f t="shared" si="6"/>
        <v>830157046</v>
      </c>
      <c r="Q42" s="259">
        <f t="shared" si="6"/>
        <v>881474248</v>
      </c>
      <c r="R42" s="259">
        <f t="shared" si="6"/>
        <v>881474248</v>
      </c>
      <c r="S42" s="259">
        <f t="shared" si="6"/>
        <v>895955627</v>
      </c>
      <c r="T42" s="259">
        <f t="shared" si="6"/>
        <v>837004246</v>
      </c>
      <c r="U42" s="259">
        <f t="shared" si="6"/>
        <v>866917393</v>
      </c>
      <c r="V42" s="259">
        <f t="shared" si="6"/>
        <v>866917393</v>
      </c>
      <c r="W42" s="259">
        <f t="shared" si="6"/>
        <v>866917393</v>
      </c>
      <c r="X42" s="259">
        <f t="shared" si="6"/>
        <v>1023698701</v>
      </c>
      <c r="Y42" s="259">
        <f t="shared" si="6"/>
        <v>-156781308</v>
      </c>
      <c r="Z42" s="260">
        <f>+IF(X42&lt;&gt;0,+(Y42/X42)*100,0)</f>
        <v>-15.315180906925855</v>
      </c>
      <c r="AA42" s="261">
        <f>+AA25-AA40</f>
        <v>1023698701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/>
      <c r="D45" s="155"/>
      <c r="E45" s="59">
        <v>955698700</v>
      </c>
      <c r="F45" s="60">
        <v>1023698700</v>
      </c>
      <c r="G45" s="60"/>
      <c r="H45" s="60">
        <v>797784954</v>
      </c>
      <c r="I45" s="60">
        <v>915957743</v>
      </c>
      <c r="J45" s="60">
        <v>915957743</v>
      </c>
      <c r="K45" s="60">
        <v>778172997</v>
      </c>
      <c r="L45" s="60">
        <v>806575859</v>
      </c>
      <c r="M45" s="60">
        <v>769085619</v>
      </c>
      <c r="N45" s="60">
        <v>769085619</v>
      </c>
      <c r="O45" s="60">
        <v>878263167</v>
      </c>
      <c r="P45" s="60">
        <v>830157047</v>
      </c>
      <c r="Q45" s="60">
        <v>881474248</v>
      </c>
      <c r="R45" s="60">
        <v>881474248</v>
      </c>
      <c r="S45" s="60">
        <v>895955627</v>
      </c>
      <c r="T45" s="60">
        <v>837004246</v>
      </c>
      <c r="U45" s="60">
        <v>866917394</v>
      </c>
      <c r="V45" s="60">
        <v>866917394</v>
      </c>
      <c r="W45" s="60">
        <v>866917394</v>
      </c>
      <c r="X45" s="60">
        <v>1023698700</v>
      </c>
      <c r="Y45" s="60">
        <v>-156781306</v>
      </c>
      <c r="Z45" s="139">
        <v>-15.32</v>
      </c>
      <c r="AA45" s="62">
        <v>1023698700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0</v>
      </c>
      <c r="D48" s="217">
        <f>SUM(D45:D47)</f>
        <v>0</v>
      </c>
      <c r="E48" s="264">
        <f t="shared" si="7"/>
        <v>955698700</v>
      </c>
      <c r="F48" s="219">
        <f t="shared" si="7"/>
        <v>1023698700</v>
      </c>
      <c r="G48" s="219">
        <f t="shared" si="7"/>
        <v>0</v>
      </c>
      <c r="H48" s="219">
        <f t="shared" si="7"/>
        <v>797784954</v>
      </c>
      <c r="I48" s="219">
        <f t="shared" si="7"/>
        <v>915957743</v>
      </c>
      <c r="J48" s="219">
        <f t="shared" si="7"/>
        <v>915957743</v>
      </c>
      <c r="K48" s="219">
        <f t="shared" si="7"/>
        <v>778172997</v>
      </c>
      <c r="L48" s="219">
        <f t="shared" si="7"/>
        <v>806575859</v>
      </c>
      <c r="M48" s="219">
        <f t="shared" si="7"/>
        <v>769085619</v>
      </c>
      <c r="N48" s="219">
        <f t="shared" si="7"/>
        <v>769085619</v>
      </c>
      <c r="O48" s="219">
        <f t="shared" si="7"/>
        <v>878263167</v>
      </c>
      <c r="P48" s="219">
        <f t="shared" si="7"/>
        <v>830157047</v>
      </c>
      <c r="Q48" s="219">
        <f t="shared" si="7"/>
        <v>881474248</v>
      </c>
      <c r="R48" s="219">
        <f t="shared" si="7"/>
        <v>881474248</v>
      </c>
      <c r="S48" s="219">
        <f t="shared" si="7"/>
        <v>895955627</v>
      </c>
      <c r="T48" s="219">
        <f t="shared" si="7"/>
        <v>837004246</v>
      </c>
      <c r="U48" s="219">
        <f t="shared" si="7"/>
        <v>866917394</v>
      </c>
      <c r="V48" s="219">
        <f t="shared" si="7"/>
        <v>866917394</v>
      </c>
      <c r="W48" s="219">
        <f t="shared" si="7"/>
        <v>866917394</v>
      </c>
      <c r="X48" s="219">
        <f t="shared" si="7"/>
        <v>1023698700</v>
      </c>
      <c r="Y48" s="219">
        <f t="shared" si="7"/>
        <v>-156781306</v>
      </c>
      <c r="Z48" s="265">
        <f>+IF(X48&lt;&gt;0,+(Y48/X48)*100,0)</f>
        <v>-15.315180726516504</v>
      </c>
      <c r="AA48" s="232">
        <f>SUM(AA45:AA47)</f>
        <v>1023698700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>
        <v>47227273</v>
      </c>
      <c r="F6" s="60">
        <v>47227274</v>
      </c>
      <c r="G6" s="60">
        <v>5197064</v>
      </c>
      <c r="H6" s="60">
        <v>2374834</v>
      </c>
      <c r="I6" s="60">
        <v>1162630</v>
      </c>
      <c r="J6" s="60">
        <v>8734528</v>
      </c>
      <c r="K6" s="60">
        <v>3120192</v>
      </c>
      <c r="L6" s="60">
        <v>5821976</v>
      </c>
      <c r="M6" s="60">
        <v>2276439</v>
      </c>
      <c r="N6" s="60">
        <v>11218607</v>
      </c>
      <c r="O6" s="60">
        <v>3795247</v>
      </c>
      <c r="P6" s="60">
        <v>3622685</v>
      </c>
      <c r="Q6" s="60">
        <v>2015399</v>
      </c>
      <c r="R6" s="60">
        <v>9433331</v>
      </c>
      <c r="S6" s="60">
        <v>2935245</v>
      </c>
      <c r="T6" s="60">
        <v>3340583</v>
      </c>
      <c r="U6" s="60">
        <v>8020742</v>
      </c>
      <c r="V6" s="60">
        <v>14296570</v>
      </c>
      <c r="W6" s="60">
        <v>43683036</v>
      </c>
      <c r="X6" s="60">
        <v>47227274</v>
      </c>
      <c r="Y6" s="60">
        <v>-3544238</v>
      </c>
      <c r="Z6" s="140">
        <v>-7.5</v>
      </c>
      <c r="AA6" s="62">
        <v>47227274</v>
      </c>
    </row>
    <row r="7" spans="1:27" ht="12.75">
      <c r="A7" s="249" t="s">
        <v>32</v>
      </c>
      <c r="B7" s="182"/>
      <c r="C7" s="155"/>
      <c r="D7" s="155"/>
      <c r="E7" s="59">
        <v>158191432</v>
      </c>
      <c r="F7" s="60">
        <v>158191433</v>
      </c>
      <c r="G7" s="60">
        <v>11861372</v>
      </c>
      <c r="H7" s="60">
        <v>5058555</v>
      </c>
      <c r="I7" s="60">
        <v>3009206</v>
      </c>
      <c r="J7" s="60">
        <v>19929133</v>
      </c>
      <c r="K7" s="60">
        <v>6709049</v>
      </c>
      <c r="L7" s="60">
        <v>22766365</v>
      </c>
      <c r="M7" s="60">
        <v>4532051</v>
      </c>
      <c r="N7" s="60">
        <v>34007465</v>
      </c>
      <c r="O7" s="60">
        <v>7586730</v>
      </c>
      <c r="P7" s="60">
        <v>7417737</v>
      </c>
      <c r="Q7" s="60">
        <v>5344081</v>
      </c>
      <c r="R7" s="60">
        <v>20348548</v>
      </c>
      <c r="S7" s="60">
        <v>5802945</v>
      </c>
      <c r="T7" s="60">
        <v>4647271</v>
      </c>
      <c r="U7" s="60">
        <v>7283920</v>
      </c>
      <c r="V7" s="60">
        <v>17734136</v>
      </c>
      <c r="W7" s="60">
        <v>92019282</v>
      </c>
      <c r="X7" s="60">
        <v>158191433</v>
      </c>
      <c r="Y7" s="60">
        <v>-66172151</v>
      </c>
      <c r="Z7" s="140">
        <v>-41.83</v>
      </c>
      <c r="AA7" s="62">
        <v>158191433</v>
      </c>
    </row>
    <row r="8" spans="1:27" ht="12.75">
      <c r="A8" s="249" t="s">
        <v>178</v>
      </c>
      <c r="B8" s="182"/>
      <c r="C8" s="155"/>
      <c r="D8" s="155"/>
      <c r="E8" s="59">
        <v>4178277</v>
      </c>
      <c r="F8" s="60">
        <v>36790551</v>
      </c>
      <c r="G8" s="60">
        <v>136235</v>
      </c>
      <c r="H8" s="60">
        <v>1639008</v>
      </c>
      <c r="I8" s="60">
        <v>720694</v>
      </c>
      <c r="J8" s="60">
        <v>2495937</v>
      </c>
      <c r="K8" s="60">
        <v>2833710</v>
      </c>
      <c r="L8" s="60">
        <v>113635</v>
      </c>
      <c r="M8" s="60">
        <v>1087083</v>
      </c>
      <c r="N8" s="60">
        <v>4034428</v>
      </c>
      <c r="O8" s="60">
        <v>4423165</v>
      </c>
      <c r="P8" s="60">
        <v>2671263</v>
      </c>
      <c r="Q8" s="60">
        <v>1770747</v>
      </c>
      <c r="R8" s="60">
        <v>8865175</v>
      </c>
      <c r="S8" s="60">
        <v>3763092</v>
      </c>
      <c r="T8" s="60">
        <v>3434080</v>
      </c>
      <c r="U8" s="60">
        <v>1835097</v>
      </c>
      <c r="V8" s="60">
        <v>9032269</v>
      </c>
      <c r="W8" s="60">
        <v>24427809</v>
      </c>
      <c r="X8" s="60">
        <v>36790551</v>
      </c>
      <c r="Y8" s="60">
        <v>-12362742</v>
      </c>
      <c r="Z8" s="140">
        <v>-33.6</v>
      </c>
      <c r="AA8" s="62">
        <v>36790551</v>
      </c>
    </row>
    <row r="9" spans="1:27" ht="12.75">
      <c r="A9" s="249" t="s">
        <v>179</v>
      </c>
      <c r="B9" s="182"/>
      <c r="C9" s="155"/>
      <c r="D9" s="155"/>
      <c r="E9" s="59">
        <v>99586000</v>
      </c>
      <c r="F9" s="60">
        <v>99586000</v>
      </c>
      <c r="G9" s="60">
        <v>40845000</v>
      </c>
      <c r="H9" s="60">
        <v>2552000</v>
      </c>
      <c r="I9" s="60"/>
      <c r="J9" s="60">
        <v>43397000</v>
      </c>
      <c r="K9" s="60"/>
      <c r="L9" s="60">
        <v>604000</v>
      </c>
      <c r="M9" s="60">
        <v>33489000</v>
      </c>
      <c r="N9" s="60">
        <v>34093000</v>
      </c>
      <c r="O9" s="60"/>
      <c r="P9" s="60">
        <v>402000</v>
      </c>
      <c r="Q9" s="60">
        <v>21507000</v>
      </c>
      <c r="R9" s="60">
        <v>21909000</v>
      </c>
      <c r="S9" s="60"/>
      <c r="T9" s="60"/>
      <c r="U9" s="60"/>
      <c r="V9" s="60"/>
      <c r="W9" s="60">
        <v>99399000</v>
      </c>
      <c r="X9" s="60">
        <v>99586000</v>
      </c>
      <c r="Y9" s="60">
        <v>-187000</v>
      </c>
      <c r="Z9" s="140">
        <v>-0.19</v>
      </c>
      <c r="AA9" s="62">
        <v>99586000</v>
      </c>
    </row>
    <row r="10" spans="1:27" ht="12.75">
      <c r="A10" s="249" t="s">
        <v>180</v>
      </c>
      <c r="B10" s="182"/>
      <c r="C10" s="155"/>
      <c r="D10" s="155"/>
      <c r="E10" s="59">
        <v>32612000</v>
      </c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>
        <v>63293400</v>
      </c>
      <c r="R10" s="60">
        <v>63293400</v>
      </c>
      <c r="S10" s="60"/>
      <c r="T10" s="60"/>
      <c r="U10" s="60"/>
      <c r="V10" s="60"/>
      <c r="W10" s="60">
        <v>63293400</v>
      </c>
      <c r="X10" s="60"/>
      <c r="Y10" s="60">
        <v>63293400</v>
      </c>
      <c r="Z10" s="140"/>
      <c r="AA10" s="62"/>
    </row>
    <row r="11" spans="1:27" ht="12.75">
      <c r="A11" s="249" t="s">
        <v>181</v>
      </c>
      <c r="B11" s="182"/>
      <c r="C11" s="155"/>
      <c r="D11" s="155"/>
      <c r="E11" s="59">
        <v>23182744</v>
      </c>
      <c r="F11" s="60">
        <v>23182745</v>
      </c>
      <c r="G11" s="60">
        <v>1856355</v>
      </c>
      <c r="H11" s="60">
        <v>74224</v>
      </c>
      <c r="I11" s="60">
        <v>115443</v>
      </c>
      <c r="J11" s="60">
        <v>2046022</v>
      </c>
      <c r="K11" s="60">
        <v>168640</v>
      </c>
      <c r="L11" s="60">
        <v>2047736</v>
      </c>
      <c r="M11" s="60">
        <v>127245</v>
      </c>
      <c r="N11" s="60">
        <v>2343621</v>
      </c>
      <c r="O11" s="60">
        <v>155327</v>
      </c>
      <c r="P11" s="60">
        <v>348457</v>
      </c>
      <c r="Q11" s="60">
        <v>180792</v>
      </c>
      <c r="R11" s="60">
        <v>684576</v>
      </c>
      <c r="S11" s="60">
        <v>203278</v>
      </c>
      <c r="T11" s="60">
        <v>290766</v>
      </c>
      <c r="U11" s="60">
        <v>308269</v>
      </c>
      <c r="V11" s="60">
        <v>802313</v>
      </c>
      <c r="W11" s="60">
        <v>5876532</v>
      </c>
      <c r="X11" s="60">
        <v>23182745</v>
      </c>
      <c r="Y11" s="60">
        <v>-17306213</v>
      </c>
      <c r="Z11" s="140">
        <v>-74.65</v>
      </c>
      <c r="AA11" s="62">
        <v>23182745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/>
      <c r="D14" s="155"/>
      <c r="E14" s="59">
        <v>-320510634</v>
      </c>
      <c r="F14" s="60">
        <v>-336510997</v>
      </c>
      <c r="G14" s="60">
        <v>-2519363</v>
      </c>
      <c r="H14" s="60">
        <v>-8582057</v>
      </c>
      <c r="I14" s="60">
        <v>-40799020</v>
      </c>
      <c r="J14" s="60">
        <v>-51900440</v>
      </c>
      <c r="K14" s="60">
        <v>-32495466</v>
      </c>
      <c r="L14" s="60">
        <v>-23568639</v>
      </c>
      <c r="M14" s="60">
        <v>-28403231</v>
      </c>
      <c r="N14" s="60">
        <v>-84467336</v>
      </c>
      <c r="O14" s="60">
        <v>-7937559</v>
      </c>
      <c r="P14" s="60">
        <v>-17885147</v>
      </c>
      <c r="Q14" s="60">
        <v>-25745119</v>
      </c>
      <c r="R14" s="60">
        <v>-51567825</v>
      </c>
      <c r="S14" s="60">
        <v>-15531258</v>
      </c>
      <c r="T14" s="60">
        <v>-28478608</v>
      </c>
      <c r="U14" s="60">
        <v>-37521651</v>
      </c>
      <c r="V14" s="60">
        <v>-81531517</v>
      </c>
      <c r="W14" s="60">
        <v>-269467118</v>
      </c>
      <c r="X14" s="60">
        <v>-336510997</v>
      </c>
      <c r="Y14" s="60">
        <v>67043879</v>
      </c>
      <c r="Z14" s="140">
        <v>-19.92</v>
      </c>
      <c r="AA14" s="62">
        <v>-336510997</v>
      </c>
    </row>
    <row r="15" spans="1:27" ht="12.75">
      <c r="A15" s="249" t="s">
        <v>40</v>
      </c>
      <c r="B15" s="182"/>
      <c r="C15" s="155"/>
      <c r="D15" s="155"/>
      <c r="E15" s="59">
        <v>-9500000</v>
      </c>
      <c r="F15" s="60">
        <v>-12000000</v>
      </c>
      <c r="G15" s="60">
        <v>-20147</v>
      </c>
      <c r="H15" s="60">
        <v>-2420</v>
      </c>
      <c r="I15" s="60">
        <v>-78015</v>
      </c>
      <c r="J15" s="60">
        <v>-100582</v>
      </c>
      <c r="K15" s="60">
        <v>-26187</v>
      </c>
      <c r="L15" s="60">
        <v>-313506</v>
      </c>
      <c r="M15" s="60">
        <v>-50779</v>
      </c>
      <c r="N15" s="60">
        <v>-390472</v>
      </c>
      <c r="O15" s="60">
        <v>-937896</v>
      </c>
      <c r="P15" s="60">
        <v>-12644</v>
      </c>
      <c r="Q15" s="60">
        <v>-947172</v>
      </c>
      <c r="R15" s="60">
        <v>-1897712</v>
      </c>
      <c r="S15" s="60">
        <v>-557019</v>
      </c>
      <c r="T15" s="60">
        <v>-643028</v>
      </c>
      <c r="U15" s="60">
        <v>-4888753</v>
      </c>
      <c r="V15" s="60">
        <v>-6088800</v>
      </c>
      <c r="W15" s="60">
        <v>-8477566</v>
      </c>
      <c r="X15" s="60">
        <v>-12000000</v>
      </c>
      <c r="Y15" s="60">
        <v>3522434</v>
      </c>
      <c r="Z15" s="140">
        <v>-29.35</v>
      </c>
      <c r="AA15" s="62">
        <v>-12000000</v>
      </c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0</v>
      </c>
      <c r="D17" s="168">
        <f t="shared" si="0"/>
        <v>0</v>
      </c>
      <c r="E17" s="72">
        <f t="shared" si="0"/>
        <v>34967092</v>
      </c>
      <c r="F17" s="73">
        <f t="shared" si="0"/>
        <v>16467006</v>
      </c>
      <c r="G17" s="73">
        <f t="shared" si="0"/>
        <v>57356516</v>
      </c>
      <c r="H17" s="73">
        <f t="shared" si="0"/>
        <v>3114144</v>
      </c>
      <c r="I17" s="73">
        <f t="shared" si="0"/>
        <v>-35869062</v>
      </c>
      <c r="J17" s="73">
        <f t="shared" si="0"/>
        <v>24601598</v>
      </c>
      <c r="K17" s="73">
        <f t="shared" si="0"/>
        <v>-19690062</v>
      </c>
      <c r="L17" s="73">
        <f t="shared" si="0"/>
        <v>7471567</v>
      </c>
      <c r="M17" s="73">
        <f t="shared" si="0"/>
        <v>13057808</v>
      </c>
      <c r="N17" s="73">
        <f t="shared" si="0"/>
        <v>839313</v>
      </c>
      <c r="O17" s="73">
        <f t="shared" si="0"/>
        <v>7085014</v>
      </c>
      <c r="P17" s="73">
        <f t="shared" si="0"/>
        <v>-3435649</v>
      </c>
      <c r="Q17" s="73">
        <f t="shared" si="0"/>
        <v>67419128</v>
      </c>
      <c r="R17" s="73">
        <f t="shared" si="0"/>
        <v>71068493</v>
      </c>
      <c r="S17" s="73">
        <f t="shared" si="0"/>
        <v>-3383717</v>
      </c>
      <c r="T17" s="73">
        <f t="shared" si="0"/>
        <v>-17408936</v>
      </c>
      <c r="U17" s="73">
        <f t="shared" si="0"/>
        <v>-24962376</v>
      </c>
      <c r="V17" s="73">
        <f t="shared" si="0"/>
        <v>-45755029</v>
      </c>
      <c r="W17" s="73">
        <f t="shared" si="0"/>
        <v>50754375</v>
      </c>
      <c r="X17" s="73">
        <f t="shared" si="0"/>
        <v>16467006</v>
      </c>
      <c r="Y17" s="73">
        <f t="shared" si="0"/>
        <v>34287369</v>
      </c>
      <c r="Z17" s="170">
        <f>+IF(X17&lt;&gt;0,+(Y17/X17)*100,0)</f>
        <v>208.21859784346955</v>
      </c>
      <c r="AA17" s="74">
        <f>SUM(AA6:AA16)</f>
        <v>16467006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/>
      <c r="D26" s="155"/>
      <c r="E26" s="59">
        <v>-32612000</v>
      </c>
      <c r="F26" s="60">
        <v>-60121400</v>
      </c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>
        <v>-4029048</v>
      </c>
      <c r="V26" s="60">
        <v>-4029048</v>
      </c>
      <c r="W26" s="60">
        <v>-4029048</v>
      </c>
      <c r="X26" s="60">
        <v>-60121400</v>
      </c>
      <c r="Y26" s="60">
        <v>56092352</v>
      </c>
      <c r="Z26" s="140">
        <v>-93.3</v>
      </c>
      <c r="AA26" s="62">
        <v>-60121400</v>
      </c>
    </row>
    <row r="27" spans="1:27" ht="12.75">
      <c r="A27" s="250" t="s">
        <v>192</v>
      </c>
      <c r="B27" s="251"/>
      <c r="C27" s="168">
        <f aca="true" t="shared" si="1" ref="C27:Y27">SUM(C21:C26)</f>
        <v>0</v>
      </c>
      <c r="D27" s="168">
        <f>SUM(D21:D26)</f>
        <v>0</v>
      </c>
      <c r="E27" s="72">
        <f t="shared" si="1"/>
        <v>-32612000</v>
      </c>
      <c r="F27" s="73">
        <f t="shared" si="1"/>
        <v>-60121400</v>
      </c>
      <c r="G27" s="73">
        <f t="shared" si="1"/>
        <v>0</v>
      </c>
      <c r="H27" s="73">
        <f t="shared" si="1"/>
        <v>0</v>
      </c>
      <c r="I27" s="73">
        <f t="shared" si="1"/>
        <v>0</v>
      </c>
      <c r="J27" s="73">
        <f t="shared" si="1"/>
        <v>0</v>
      </c>
      <c r="K27" s="73">
        <f t="shared" si="1"/>
        <v>0</v>
      </c>
      <c r="L27" s="73">
        <f t="shared" si="1"/>
        <v>0</v>
      </c>
      <c r="M27" s="73">
        <f t="shared" si="1"/>
        <v>0</v>
      </c>
      <c r="N27" s="73">
        <f t="shared" si="1"/>
        <v>0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-4029048</v>
      </c>
      <c r="V27" s="73">
        <f t="shared" si="1"/>
        <v>-4029048</v>
      </c>
      <c r="W27" s="73">
        <f t="shared" si="1"/>
        <v>-4029048</v>
      </c>
      <c r="X27" s="73">
        <f t="shared" si="1"/>
        <v>-60121400</v>
      </c>
      <c r="Y27" s="73">
        <f t="shared" si="1"/>
        <v>56092352</v>
      </c>
      <c r="Z27" s="170">
        <f>+IF(X27&lt;&gt;0,+(Y27/X27)*100,0)</f>
        <v>-93.29847940999379</v>
      </c>
      <c r="AA27" s="74">
        <f>SUM(AA21:AA26)</f>
        <v>-60121400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>
        <v>-1284000</v>
      </c>
      <c r="F35" s="60">
        <v>-1284000</v>
      </c>
      <c r="G35" s="60"/>
      <c r="H35" s="60"/>
      <c r="I35" s="60"/>
      <c r="J35" s="60"/>
      <c r="K35" s="60">
        <v>-106163</v>
      </c>
      <c r="L35" s="60"/>
      <c r="M35" s="60"/>
      <c r="N35" s="60">
        <v>-106163</v>
      </c>
      <c r="O35" s="60"/>
      <c r="P35" s="60"/>
      <c r="Q35" s="60">
        <v>-534814</v>
      </c>
      <c r="R35" s="60">
        <v>-534814</v>
      </c>
      <c r="S35" s="60"/>
      <c r="T35" s="60"/>
      <c r="U35" s="60">
        <v>-105837</v>
      </c>
      <c r="V35" s="60">
        <v>-105837</v>
      </c>
      <c r="W35" s="60">
        <v>-746814</v>
      </c>
      <c r="X35" s="60">
        <v>-1284000</v>
      </c>
      <c r="Y35" s="60">
        <v>537186</v>
      </c>
      <c r="Z35" s="140">
        <v>-41.84</v>
      </c>
      <c r="AA35" s="62">
        <v>-1284000</v>
      </c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-1284000</v>
      </c>
      <c r="F36" s="73">
        <f t="shared" si="2"/>
        <v>-1284000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-106163</v>
      </c>
      <c r="L36" s="73">
        <f t="shared" si="2"/>
        <v>0</v>
      </c>
      <c r="M36" s="73">
        <f t="shared" si="2"/>
        <v>0</v>
      </c>
      <c r="N36" s="73">
        <f t="shared" si="2"/>
        <v>-106163</v>
      </c>
      <c r="O36" s="73">
        <f t="shared" si="2"/>
        <v>0</v>
      </c>
      <c r="P36" s="73">
        <f t="shared" si="2"/>
        <v>0</v>
      </c>
      <c r="Q36" s="73">
        <f t="shared" si="2"/>
        <v>-534814</v>
      </c>
      <c r="R36" s="73">
        <f t="shared" si="2"/>
        <v>-534814</v>
      </c>
      <c r="S36" s="73">
        <f t="shared" si="2"/>
        <v>0</v>
      </c>
      <c r="T36" s="73">
        <f t="shared" si="2"/>
        <v>0</v>
      </c>
      <c r="U36" s="73">
        <f t="shared" si="2"/>
        <v>-105837</v>
      </c>
      <c r="V36" s="73">
        <f t="shared" si="2"/>
        <v>-105837</v>
      </c>
      <c r="W36" s="73">
        <f t="shared" si="2"/>
        <v>-746814</v>
      </c>
      <c r="X36" s="73">
        <f t="shared" si="2"/>
        <v>-1284000</v>
      </c>
      <c r="Y36" s="73">
        <f t="shared" si="2"/>
        <v>537186</v>
      </c>
      <c r="Z36" s="170">
        <f>+IF(X36&lt;&gt;0,+(Y36/X36)*100,0)</f>
        <v>-41.836915887850466</v>
      </c>
      <c r="AA36" s="74">
        <f>SUM(AA31:AA35)</f>
        <v>-1284000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0</v>
      </c>
      <c r="D38" s="153">
        <f>+D17+D27+D36</f>
        <v>0</v>
      </c>
      <c r="E38" s="99">
        <f t="shared" si="3"/>
        <v>1071092</v>
      </c>
      <c r="F38" s="100">
        <f t="shared" si="3"/>
        <v>-44938394</v>
      </c>
      <c r="G38" s="100">
        <f t="shared" si="3"/>
        <v>57356516</v>
      </c>
      <c r="H38" s="100">
        <f t="shared" si="3"/>
        <v>3114144</v>
      </c>
      <c r="I38" s="100">
        <f t="shared" si="3"/>
        <v>-35869062</v>
      </c>
      <c r="J38" s="100">
        <f t="shared" si="3"/>
        <v>24601598</v>
      </c>
      <c r="K38" s="100">
        <f t="shared" si="3"/>
        <v>-19796225</v>
      </c>
      <c r="L38" s="100">
        <f t="shared" si="3"/>
        <v>7471567</v>
      </c>
      <c r="M38" s="100">
        <f t="shared" si="3"/>
        <v>13057808</v>
      </c>
      <c r="N38" s="100">
        <f t="shared" si="3"/>
        <v>733150</v>
      </c>
      <c r="O38" s="100">
        <f t="shared" si="3"/>
        <v>7085014</v>
      </c>
      <c r="P38" s="100">
        <f t="shared" si="3"/>
        <v>-3435649</v>
      </c>
      <c r="Q38" s="100">
        <f t="shared" si="3"/>
        <v>66884314</v>
      </c>
      <c r="R38" s="100">
        <f t="shared" si="3"/>
        <v>70533679</v>
      </c>
      <c r="S38" s="100">
        <f t="shared" si="3"/>
        <v>-3383717</v>
      </c>
      <c r="T38" s="100">
        <f t="shared" si="3"/>
        <v>-17408936</v>
      </c>
      <c r="U38" s="100">
        <f t="shared" si="3"/>
        <v>-29097261</v>
      </c>
      <c r="V38" s="100">
        <f t="shared" si="3"/>
        <v>-49889914</v>
      </c>
      <c r="W38" s="100">
        <f t="shared" si="3"/>
        <v>45978513</v>
      </c>
      <c r="X38" s="100">
        <f t="shared" si="3"/>
        <v>-44938394</v>
      </c>
      <c r="Y38" s="100">
        <f t="shared" si="3"/>
        <v>90916907</v>
      </c>
      <c r="Z38" s="137">
        <f>+IF(X38&lt;&gt;0,+(Y38/X38)*100,0)</f>
        <v>-202.31454421802434</v>
      </c>
      <c r="AA38" s="102">
        <f>+AA17+AA27+AA36</f>
        <v>-44938394</v>
      </c>
    </row>
    <row r="39" spans="1:27" ht="12.75">
      <c r="A39" s="249" t="s">
        <v>200</v>
      </c>
      <c r="B39" s="182"/>
      <c r="C39" s="153"/>
      <c r="D39" s="153"/>
      <c r="E39" s="99">
        <v>-117567513</v>
      </c>
      <c r="F39" s="100">
        <v>336893</v>
      </c>
      <c r="G39" s="100"/>
      <c r="H39" s="100">
        <v>57356516</v>
      </c>
      <c r="I39" s="100">
        <v>60470660</v>
      </c>
      <c r="J39" s="100"/>
      <c r="K39" s="100">
        <v>24601598</v>
      </c>
      <c r="L39" s="100">
        <v>4805373</v>
      </c>
      <c r="M39" s="100">
        <v>12276940</v>
      </c>
      <c r="N39" s="100">
        <v>24601598</v>
      </c>
      <c r="O39" s="100">
        <v>25334748</v>
      </c>
      <c r="P39" s="100">
        <v>32419762</v>
      </c>
      <c r="Q39" s="100">
        <v>28984113</v>
      </c>
      <c r="R39" s="100">
        <v>25334748</v>
      </c>
      <c r="S39" s="100">
        <v>95868427</v>
      </c>
      <c r="T39" s="100">
        <v>92484710</v>
      </c>
      <c r="U39" s="100">
        <v>75075774</v>
      </c>
      <c r="V39" s="100">
        <v>95868427</v>
      </c>
      <c r="W39" s="100"/>
      <c r="X39" s="100">
        <v>336893</v>
      </c>
      <c r="Y39" s="100">
        <v>-336893</v>
      </c>
      <c r="Z39" s="137">
        <v>-100</v>
      </c>
      <c r="AA39" s="102">
        <v>336893</v>
      </c>
    </row>
    <row r="40" spans="1:27" ht="12.75">
      <c r="A40" s="269" t="s">
        <v>201</v>
      </c>
      <c r="B40" s="256"/>
      <c r="C40" s="257"/>
      <c r="D40" s="257"/>
      <c r="E40" s="258">
        <v>-116496421</v>
      </c>
      <c r="F40" s="259">
        <v>-44601502</v>
      </c>
      <c r="G40" s="259">
        <v>57356516</v>
      </c>
      <c r="H40" s="259">
        <v>60470660</v>
      </c>
      <c r="I40" s="259">
        <v>24601598</v>
      </c>
      <c r="J40" s="259">
        <v>24601598</v>
      </c>
      <c r="K40" s="259">
        <v>4805373</v>
      </c>
      <c r="L40" s="259">
        <v>12276940</v>
      </c>
      <c r="M40" s="259">
        <v>25334748</v>
      </c>
      <c r="N40" s="259">
        <v>25334748</v>
      </c>
      <c r="O40" s="259">
        <v>32419762</v>
      </c>
      <c r="P40" s="259">
        <v>28984113</v>
      </c>
      <c r="Q40" s="259">
        <v>95868427</v>
      </c>
      <c r="R40" s="259">
        <v>32419762</v>
      </c>
      <c r="S40" s="259">
        <v>92484710</v>
      </c>
      <c r="T40" s="259">
        <v>75075774</v>
      </c>
      <c r="U40" s="259">
        <v>45978513</v>
      </c>
      <c r="V40" s="259">
        <v>45978513</v>
      </c>
      <c r="W40" s="259">
        <v>45978513</v>
      </c>
      <c r="X40" s="259">
        <v>-44601502</v>
      </c>
      <c r="Y40" s="259">
        <v>90580015</v>
      </c>
      <c r="Z40" s="260">
        <v>-203.09</v>
      </c>
      <c r="AA40" s="261">
        <v>-44601502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7956060</v>
      </c>
      <c r="F5" s="106">
        <f t="shared" si="0"/>
        <v>7956060</v>
      </c>
      <c r="G5" s="106">
        <f t="shared" si="0"/>
        <v>0</v>
      </c>
      <c r="H5" s="106">
        <f t="shared" si="0"/>
        <v>0</v>
      </c>
      <c r="I5" s="106">
        <f t="shared" si="0"/>
        <v>0</v>
      </c>
      <c r="J5" s="106">
        <f t="shared" si="0"/>
        <v>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9784000</v>
      </c>
      <c r="V5" s="106">
        <f t="shared" si="0"/>
        <v>9784000</v>
      </c>
      <c r="W5" s="106">
        <f t="shared" si="0"/>
        <v>9784000</v>
      </c>
      <c r="X5" s="106">
        <f t="shared" si="0"/>
        <v>7956060</v>
      </c>
      <c r="Y5" s="106">
        <f t="shared" si="0"/>
        <v>1827940</v>
      </c>
      <c r="Z5" s="201">
        <f>+IF(X5&lt;&gt;0,+(Y5/X5)*100,0)</f>
        <v>22.975442618582566</v>
      </c>
      <c r="AA5" s="199">
        <f>SUM(AA11:AA18)</f>
        <v>7956060</v>
      </c>
    </row>
    <row r="6" spans="1:27" ht="12.75">
      <c r="A6" s="291" t="s">
        <v>206</v>
      </c>
      <c r="B6" s="142"/>
      <c r="C6" s="62"/>
      <c r="D6" s="156"/>
      <c r="E6" s="60">
        <v>6956060</v>
      </c>
      <c r="F6" s="60">
        <v>6956060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>
        <v>9784000</v>
      </c>
      <c r="V6" s="60">
        <v>9784000</v>
      </c>
      <c r="W6" s="60">
        <v>9784000</v>
      </c>
      <c r="X6" s="60">
        <v>6956060</v>
      </c>
      <c r="Y6" s="60">
        <v>2827940</v>
      </c>
      <c r="Z6" s="140">
        <v>40.65</v>
      </c>
      <c r="AA6" s="155">
        <v>6956060</v>
      </c>
    </row>
    <row r="7" spans="1:27" ht="12.75">
      <c r="A7" s="291" t="s">
        <v>207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208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209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210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211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6956060</v>
      </c>
      <c r="F11" s="295">
        <f t="shared" si="1"/>
        <v>6956060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9784000</v>
      </c>
      <c r="V11" s="295">
        <f t="shared" si="1"/>
        <v>9784000</v>
      </c>
      <c r="W11" s="295">
        <f t="shared" si="1"/>
        <v>9784000</v>
      </c>
      <c r="X11" s="295">
        <f t="shared" si="1"/>
        <v>6956060</v>
      </c>
      <c r="Y11" s="295">
        <f t="shared" si="1"/>
        <v>2827940</v>
      </c>
      <c r="Z11" s="296">
        <f>+IF(X11&lt;&gt;0,+(Y11/X11)*100,0)</f>
        <v>40.65433593154746</v>
      </c>
      <c r="AA11" s="297">
        <f>SUM(AA6:AA10)</f>
        <v>6956060</v>
      </c>
    </row>
    <row r="12" spans="1:27" ht="12.75">
      <c r="A12" s="298" t="s">
        <v>212</v>
      </c>
      <c r="B12" s="136"/>
      <c r="C12" s="62"/>
      <c r="D12" s="156"/>
      <c r="E12" s="60">
        <v>1000000</v>
      </c>
      <c r="F12" s="60">
        <v>1000000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1000000</v>
      </c>
      <c r="Y12" s="60">
        <v>-1000000</v>
      </c>
      <c r="Z12" s="140">
        <v>-100</v>
      </c>
      <c r="AA12" s="155">
        <v>1000000</v>
      </c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/>
      <c r="D15" s="156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155"/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25655940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10000000</v>
      </c>
      <c r="V20" s="100">
        <f t="shared" si="2"/>
        <v>10000000</v>
      </c>
      <c r="W20" s="100">
        <f t="shared" si="2"/>
        <v>10000000</v>
      </c>
      <c r="X20" s="100">
        <f t="shared" si="2"/>
        <v>0</v>
      </c>
      <c r="Y20" s="100">
        <f t="shared" si="2"/>
        <v>10000000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206</v>
      </c>
      <c r="B21" s="142"/>
      <c r="C21" s="62"/>
      <c r="D21" s="156"/>
      <c r="E21" s="60">
        <v>14855940</v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207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208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209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>
        <v>10000000</v>
      </c>
      <c r="V24" s="60">
        <v>10000000</v>
      </c>
      <c r="W24" s="60">
        <v>10000000</v>
      </c>
      <c r="X24" s="60"/>
      <c r="Y24" s="60">
        <v>10000000</v>
      </c>
      <c r="Z24" s="140"/>
      <c r="AA24" s="155"/>
    </row>
    <row r="25" spans="1:27" ht="12.75">
      <c r="A25" s="291" t="s">
        <v>210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211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14855940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10000000</v>
      </c>
      <c r="V26" s="295">
        <f t="shared" si="3"/>
        <v>10000000</v>
      </c>
      <c r="W26" s="295">
        <f t="shared" si="3"/>
        <v>10000000</v>
      </c>
      <c r="X26" s="295">
        <f t="shared" si="3"/>
        <v>0</v>
      </c>
      <c r="Y26" s="295">
        <f t="shared" si="3"/>
        <v>10000000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212</v>
      </c>
      <c r="B27" s="147"/>
      <c r="C27" s="62"/>
      <c r="D27" s="156"/>
      <c r="E27" s="60">
        <v>10800000</v>
      </c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21812000</v>
      </c>
      <c r="F36" s="60">
        <f t="shared" si="4"/>
        <v>6956060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9784000</v>
      </c>
      <c r="V36" s="60">
        <f t="shared" si="4"/>
        <v>9784000</v>
      </c>
      <c r="W36" s="60">
        <f t="shared" si="4"/>
        <v>9784000</v>
      </c>
      <c r="X36" s="60">
        <f t="shared" si="4"/>
        <v>6956060</v>
      </c>
      <c r="Y36" s="60">
        <f t="shared" si="4"/>
        <v>2827940</v>
      </c>
      <c r="Z36" s="140">
        <f aca="true" t="shared" si="5" ref="Z36:Z49">+IF(X36&lt;&gt;0,+(Y36/X36)*100,0)</f>
        <v>40.65433593154746</v>
      </c>
      <c r="AA36" s="155">
        <f>AA6+AA21</f>
        <v>6956060</v>
      </c>
    </row>
    <row r="37" spans="1:27" ht="12.75">
      <c r="A37" s="291" t="s">
        <v>207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208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209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10000000</v>
      </c>
      <c r="V39" s="60">
        <f t="shared" si="4"/>
        <v>10000000</v>
      </c>
      <c r="W39" s="60">
        <f t="shared" si="4"/>
        <v>10000000</v>
      </c>
      <c r="X39" s="60">
        <f t="shared" si="4"/>
        <v>0</v>
      </c>
      <c r="Y39" s="60">
        <f t="shared" si="4"/>
        <v>10000000</v>
      </c>
      <c r="Z39" s="140">
        <f t="shared" si="5"/>
        <v>0</v>
      </c>
      <c r="AA39" s="155">
        <f>AA9+AA24</f>
        <v>0</v>
      </c>
    </row>
    <row r="40" spans="1:27" ht="12.75">
      <c r="A40" s="291" t="s">
        <v>210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211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21812000</v>
      </c>
      <c r="F41" s="295">
        <f t="shared" si="6"/>
        <v>6956060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19784000</v>
      </c>
      <c r="V41" s="295">
        <f t="shared" si="6"/>
        <v>19784000</v>
      </c>
      <c r="W41" s="295">
        <f t="shared" si="6"/>
        <v>19784000</v>
      </c>
      <c r="X41" s="295">
        <f t="shared" si="6"/>
        <v>6956060</v>
      </c>
      <c r="Y41" s="295">
        <f t="shared" si="6"/>
        <v>12827940</v>
      </c>
      <c r="Z41" s="296">
        <f t="shared" si="5"/>
        <v>184.41387797115033</v>
      </c>
      <c r="AA41" s="297">
        <f>SUM(AA36:AA40)</f>
        <v>6956060</v>
      </c>
    </row>
    <row r="42" spans="1:27" ht="12.75">
      <c r="A42" s="298" t="s">
        <v>212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11800000</v>
      </c>
      <c r="F42" s="54">
        <f t="shared" si="7"/>
        <v>1000000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1000000</v>
      </c>
      <c r="Y42" s="54">
        <f t="shared" si="7"/>
        <v>-1000000</v>
      </c>
      <c r="Z42" s="184">
        <f t="shared" si="5"/>
        <v>-100</v>
      </c>
      <c r="AA42" s="130">
        <f aca="true" t="shared" si="8" ref="AA42:AA48">AA12+AA27</f>
        <v>1000000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0</v>
      </c>
      <c r="Y45" s="54">
        <f t="shared" si="7"/>
        <v>0</v>
      </c>
      <c r="Z45" s="184">
        <f t="shared" si="5"/>
        <v>0</v>
      </c>
      <c r="AA45" s="130">
        <f t="shared" si="8"/>
        <v>0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221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33612000</v>
      </c>
      <c r="F49" s="220">
        <f t="shared" si="9"/>
        <v>7956060</v>
      </c>
      <c r="G49" s="220">
        <f t="shared" si="9"/>
        <v>0</v>
      </c>
      <c r="H49" s="220">
        <f t="shared" si="9"/>
        <v>0</v>
      </c>
      <c r="I49" s="220">
        <f t="shared" si="9"/>
        <v>0</v>
      </c>
      <c r="J49" s="220">
        <f t="shared" si="9"/>
        <v>0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19784000</v>
      </c>
      <c r="V49" s="220">
        <f t="shared" si="9"/>
        <v>19784000</v>
      </c>
      <c r="W49" s="220">
        <f t="shared" si="9"/>
        <v>19784000</v>
      </c>
      <c r="X49" s="220">
        <f t="shared" si="9"/>
        <v>7956060</v>
      </c>
      <c r="Y49" s="220">
        <f t="shared" si="9"/>
        <v>11827940</v>
      </c>
      <c r="Z49" s="221">
        <f t="shared" si="5"/>
        <v>148.6657968894151</v>
      </c>
      <c r="AA49" s="222">
        <f>SUM(AA41:AA48)</f>
        <v>7956060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28973306</v>
      </c>
      <c r="F51" s="54">
        <f t="shared" si="10"/>
        <v>28973307</v>
      </c>
      <c r="G51" s="54">
        <f t="shared" si="10"/>
        <v>0</v>
      </c>
      <c r="H51" s="54">
        <f t="shared" si="10"/>
        <v>653083</v>
      </c>
      <c r="I51" s="54">
        <f t="shared" si="10"/>
        <v>205157</v>
      </c>
      <c r="J51" s="54">
        <f t="shared" si="10"/>
        <v>858240</v>
      </c>
      <c r="K51" s="54">
        <f t="shared" si="10"/>
        <v>5403376</v>
      </c>
      <c r="L51" s="54">
        <f t="shared" si="10"/>
        <v>0</v>
      </c>
      <c r="M51" s="54">
        <f t="shared" si="10"/>
        <v>1048100</v>
      </c>
      <c r="N51" s="54">
        <f t="shared" si="10"/>
        <v>6451476</v>
      </c>
      <c r="O51" s="54">
        <f t="shared" si="10"/>
        <v>880215</v>
      </c>
      <c r="P51" s="54">
        <f t="shared" si="10"/>
        <v>581166</v>
      </c>
      <c r="Q51" s="54">
        <f t="shared" si="10"/>
        <v>835045</v>
      </c>
      <c r="R51" s="54">
        <f t="shared" si="10"/>
        <v>2296426</v>
      </c>
      <c r="S51" s="54">
        <f t="shared" si="10"/>
        <v>1571173</v>
      </c>
      <c r="T51" s="54">
        <f t="shared" si="10"/>
        <v>4330018</v>
      </c>
      <c r="U51" s="54">
        <f t="shared" si="10"/>
        <v>2157291</v>
      </c>
      <c r="V51" s="54">
        <f t="shared" si="10"/>
        <v>8058482</v>
      </c>
      <c r="W51" s="54">
        <f t="shared" si="10"/>
        <v>17664624</v>
      </c>
      <c r="X51" s="54">
        <f t="shared" si="10"/>
        <v>28973307</v>
      </c>
      <c r="Y51" s="54">
        <f t="shared" si="10"/>
        <v>-11308683</v>
      </c>
      <c r="Z51" s="184">
        <f>+IF(X51&lt;&gt;0,+(Y51/X51)*100,0)</f>
        <v>-39.031384991709785</v>
      </c>
      <c r="AA51" s="130">
        <f>SUM(AA57:AA61)</f>
        <v>28973307</v>
      </c>
    </row>
    <row r="52" spans="1:27" ht="12.75">
      <c r="A52" s="310" t="s">
        <v>206</v>
      </c>
      <c r="B52" s="142"/>
      <c r="C52" s="62"/>
      <c r="D52" s="156"/>
      <c r="E52" s="60">
        <v>10688517</v>
      </c>
      <c r="F52" s="60">
        <v>6994259</v>
      </c>
      <c r="G52" s="60"/>
      <c r="H52" s="60"/>
      <c r="I52" s="60">
        <v>6387</v>
      </c>
      <c r="J52" s="60">
        <v>6387</v>
      </c>
      <c r="K52" s="60">
        <v>12831</v>
      </c>
      <c r="L52" s="60"/>
      <c r="M52" s="60">
        <v>33744</v>
      </c>
      <c r="N52" s="60">
        <v>46575</v>
      </c>
      <c r="O52" s="60">
        <v>31094</v>
      </c>
      <c r="P52" s="60">
        <v>17314</v>
      </c>
      <c r="Q52" s="60"/>
      <c r="R52" s="60">
        <v>48408</v>
      </c>
      <c r="S52" s="60">
        <v>126800</v>
      </c>
      <c r="T52" s="60">
        <v>312759</v>
      </c>
      <c r="U52" s="60">
        <v>-50696</v>
      </c>
      <c r="V52" s="60">
        <v>388863</v>
      </c>
      <c r="W52" s="60">
        <v>490233</v>
      </c>
      <c r="X52" s="60">
        <v>6994259</v>
      </c>
      <c r="Y52" s="60">
        <v>-6504026</v>
      </c>
      <c r="Z52" s="140">
        <v>-92.99</v>
      </c>
      <c r="AA52" s="155">
        <v>6994259</v>
      </c>
    </row>
    <row r="53" spans="1:27" ht="12.75">
      <c r="A53" s="310" t="s">
        <v>207</v>
      </c>
      <c r="B53" s="142"/>
      <c r="C53" s="62"/>
      <c r="D53" s="156"/>
      <c r="E53" s="60">
        <v>3694259</v>
      </c>
      <c r="F53" s="60">
        <v>3694259</v>
      </c>
      <c r="G53" s="60"/>
      <c r="H53" s="60">
        <v>481463</v>
      </c>
      <c r="I53" s="60">
        <v>2262</v>
      </c>
      <c r="J53" s="60">
        <v>483725</v>
      </c>
      <c r="K53" s="60">
        <v>5000000</v>
      </c>
      <c r="L53" s="60"/>
      <c r="M53" s="60">
        <v>208550</v>
      </c>
      <c r="N53" s="60">
        <v>5208550</v>
      </c>
      <c r="O53" s="60">
        <v>460485</v>
      </c>
      <c r="P53" s="60"/>
      <c r="Q53" s="60">
        <v>660778</v>
      </c>
      <c r="R53" s="60">
        <v>1121263</v>
      </c>
      <c r="S53" s="60">
        <v>55</v>
      </c>
      <c r="T53" s="60">
        <v>3514612</v>
      </c>
      <c r="U53" s="60">
        <v>-15321</v>
      </c>
      <c r="V53" s="60">
        <v>3499346</v>
      </c>
      <c r="W53" s="60">
        <v>10312884</v>
      </c>
      <c r="X53" s="60">
        <v>3694259</v>
      </c>
      <c r="Y53" s="60">
        <v>6618625</v>
      </c>
      <c r="Z53" s="140">
        <v>179.16</v>
      </c>
      <c r="AA53" s="155">
        <v>3694259</v>
      </c>
    </row>
    <row r="54" spans="1:27" ht="12.75">
      <c r="A54" s="310" t="s">
        <v>208</v>
      </c>
      <c r="B54" s="142"/>
      <c r="C54" s="62"/>
      <c r="D54" s="156"/>
      <c r="E54" s="60">
        <v>2793681</v>
      </c>
      <c r="F54" s="60">
        <v>2793681</v>
      </c>
      <c r="G54" s="60"/>
      <c r="H54" s="60">
        <v>155520</v>
      </c>
      <c r="I54" s="60">
        <v>136180</v>
      </c>
      <c r="J54" s="60">
        <v>291700</v>
      </c>
      <c r="K54" s="60">
        <v>323226</v>
      </c>
      <c r="L54" s="60"/>
      <c r="M54" s="60">
        <v>279150</v>
      </c>
      <c r="N54" s="60">
        <v>602376</v>
      </c>
      <c r="O54" s="60">
        <v>158767</v>
      </c>
      <c r="P54" s="60">
        <v>401853</v>
      </c>
      <c r="Q54" s="60"/>
      <c r="R54" s="60">
        <v>560620</v>
      </c>
      <c r="S54" s="60">
        <v>845641</v>
      </c>
      <c r="T54" s="60">
        <v>43893</v>
      </c>
      <c r="U54" s="60">
        <v>1642839</v>
      </c>
      <c r="V54" s="60">
        <v>2532373</v>
      </c>
      <c r="W54" s="60">
        <v>3987069</v>
      </c>
      <c r="X54" s="60">
        <v>2793681</v>
      </c>
      <c r="Y54" s="60">
        <v>1193388</v>
      </c>
      <c r="Z54" s="140">
        <v>42.72</v>
      </c>
      <c r="AA54" s="155">
        <v>2793681</v>
      </c>
    </row>
    <row r="55" spans="1:27" ht="12.75">
      <c r="A55" s="310" t="s">
        <v>209</v>
      </c>
      <c r="B55" s="142"/>
      <c r="C55" s="62"/>
      <c r="D55" s="156"/>
      <c r="E55" s="60">
        <v>333495</v>
      </c>
      <c r="F55" s="60">
        <v>333495</v>
      </c>
      <c r="G55" s="60"/>
      <c r="H55" s="60"/>
      <c r="I55" s="60"/>
      <c r="J55" s="60"/>
      <c r="K55" s="60"/>
      <c r="L55" s="60"/>
      <c r="M55" s="60">
        <v>395367</v>
      </c>
      <c r="N55" s="60">
        <v>395367</v>
      </c>
      <c r="O55" s="60">
        <v>146200</v>
      </c>
      <c r="P55" s="60">
        <v>20742</v>
      </c>
      <c r="Q55" s="60">
        <v>168014</v>
      </c>
      <c r="R55" s="60">
        <v>334956</v>
      </c>
      <c r="S55" s="60">
        <v>241096</v>
      </c>
      <c r="T55" s="60">
        <v>116843</v>
      </c>
      <c r="U55" s="60">
        <v>249465</v>
      </c>
      <c r="V55" s="60">
        <v>607404</v>
      </c>
      <c r="W55" s="60">
        <v>1337727</v>
      </c>
      <c r="X55" s="60">
        <v>333495</v>
      </c>
      <c r="Y55" s="60">
        <v>1004232</v>
      </c>
      <c r="Z55" s="140">
        <v>301.12</v>
      </c>
      <c r="AA55" s="155">
        <v>333495</v>
      </c>
    </row>
    <row r="56" spans="1:27" ht="12.75">
      <c r="A56" s="310" t="s">
        <v>210</v>
      </c>
      <c r="B56" s="142"/>
      <c r="C56" s="62"/>
      <c r="D56" s="156"/>
      <c r="E56" s="60"/>
      <c r="F56" s="60"/>
      <c r="G56" s="60"/>
      <c r="H56" s="60"/>
      <c r="I56" s="60">
        <v>26501</v>
      </c>
      <c r="J56" s="60">
        <v>26501</v>
      </c>
      <c r="K56" s="60">
        <v>8644</v>
      </c>
      <c r="L56" s="60"/>
      <c r="M56" s="60">
        <v>33645</v>
      </c>
      <c r="N56" s="60">
        <v>42289</v>
      </c>
      <c r="O56" s="60"/>
      <c r="P56" s="60">
        <v>81517</v>
      </c>
      <c r="Q56" s="60"/>
      <c r="R56" s="60">
        <v>81517</v>
      </c>
      <c r="S56" s="60"/>
      <c r="T56" s="60"/>
      <c r="U56" s="60">
        <v>67994</v>
      </c>
      <c r="V56" s="60">
        <v>67994</v>
      </c>
      <c r="W56" s="60">
        <v>218301</v>
      </c>
      <c r="X56" s="60"/>
      <c r="Y56" s="60">
        <v>218301</v>
      </c>
      <c r="Z56" s="140"/>
      <c r="AA56" s="155"/>
    </row>
    <row r="57" spans="1:27" ht="12.75">
      <c r="A57" s="138" t="s">
        <v>211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17509952</v>
      </c>
      <c r="F57" s="295">
        <f t="shared" si="11"/>
        <v>13815694</v>
      </c>
      <c r="G57" s="295">
        <f t="shared" si="11"/>
        <v>0</v>
      </c>
      <c r="H57" s="295">
        <f t="shared" si="11"/>
        <v>636983</v>
      </c>
      <c r="I57" s="295">
        <f t="shared" si="11"/>
        <v>171330</v>
      </c>
      <c r="J57" s="295">
        <f t="shared" si="11"/>
        <v>808313</v>
      </c>
      <c r="K57" s="295">
        <f t="shared" si="11"/>
        <v>5344701</v>
      </c>
      <c r="L57" s="295">
        <f t="shared" si="11"/>
        <v>0</v>
      </c>
      <c r="M57" s="295">
        <f t="shared" si="11"/>
        <v>950456</v>
      </c>
      <c r="N57" s="295">
        <f t="shared" si="11"/>
        <v>6295157</v>
      </c>
      <c r="O57" s="295">
        <f t="shared" si="11"/>
        <v>796546</v>
      </c>
      <c r="P57" s="295">
        <f t="shared" si="11"/>
        <v>521426</v>
      </c>
      <c r="Q57" s="295">
        <f t="shared" si="11"/>
        <v>828792</v>
      </c>
      <c r="R57" s="295">
        <f t="shared" si="11"/>
        <v>2146764</v>
      </c>
      <c r="S57" s="295">
        <f t="shared" si="11"/>
        <v>1213592</v>
      </c>
      <c r="T57" s="295">
        <f t="shared" si="11"/>
        <v>3988107</v>
      </c>
      <c r="U57" s="295">
        <f t="shared" si="11"/>
        <v>1894281</v>
      </c>
      <c r="V57" s="295">
        <f t="shared" si="11"/>
        <v>7095980</v>
      </c>
      <c r="W57" s="295">
        <f t="shared" si="11"/>
        <v>16346214</v>
      </c>
      <c r="X57" s="295">
        <f t="shared" si="11"/>
        <v>13815694</v>
      </c>
      <c r="Y57" s="295">
        <f t="shared" si="11"/>
        <v>2530520</v>
      </c>
      <c r="Z57" s="296">
        <f>+IF(X57&lt;&gt;0,+(Y57/X57)*100,0)</f>
        <v>18.316271336061728</v>
      </c>
      <c r="AA57" s="297">
        <f>SUM(AA52:AA56)</f>
        <v>13815694</v>
      </c>
    </row>
    <row r="58" spans="1:27" ht="12.75">
      <c r="A58" s="311" t="s">
        <v>212</v>
      </c>
      <c r="B58" s="136"/>
      <c r="C58" s="62"/>
      <c r="D58" s="156"/>
      <c r="E58" s="60">
        <v>842946</v>
      </c>
      <c r="F58" s="60">
        <v>4537205</v>
      </c>
      <c r="G58" s="60"/>
      <c r="H58" s="60"/>
      <c r="I58" s="60">
        <v>29292</v>
      </c>
      <c r="J58" s="60">
        <v>29292</v>
      </c>
      <c r="K58" s="60">
        <v>58675</v>
      </c>
      <c r="L58" s="60"/>
      <c r="M58" s="60">
        <v>89419</v>
      </c>
      <c r="N58" s="60">
        <v>148094</v>
      </c>
      <c r="O58" s="60">
        <v>82632</v>
      </c>
      <c r="P58" s="60">
        <v>16500</v>
      </c>
      <c r="Q58" s="60">
        <v>6253</v>
      </c>
      <c r="R58" s="60">
        <v>105385</v>
      </c>
      <c r="S58" s="60">
        <v>124816</v>
      </c>
      <c r="T58" s="60">
        <v>180989</v>
      </c>
      <c r="U58" s="60">
        <v>38004</v>
      </c>
      <c r="V58" s="60">
        <v>343809</v>
      </c>
      <c r="W58" s="60">
        <v>626580</v>
      </c>
      <c r="X58" s="60">
        <v>4537205</v>
      </c>
      <c r="Y58" s="60">
        <v>-3910625</v>
      </c>
      <c r="Z58" s="140">
        <v>-86.19</v>
      </c>
      <c r="AA58" s="155">
        <v>4537205</v>
      </c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>
        <v>16100</v>
      </c>
      <c r="I59" s="275"/>
      <c r="J59" s="275">
        <v>16100</v>
      </c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>
        <v>16100</v>
      </c>
      <c r="X59" s="275"/>
      <c r="Y59" s="275">
        <v>16100</v>
      </c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/>
      <c r="D61" s="156"/>
      <c r="E61" s="60">
        <v>10620408</v>
      </c>
      <c r="F61" s="60">
        <v>10620408</v>
      </c>
      <c r="G61" s="60"/>
      <c r="H61" s="60"/>
      <c r="I61" s="60">
        <v>4535</v>
      </c>
      <c r="J61" s="60">
        <v>4535</v>
      </c>
      <c r="K61" s="60"/>
      <c r="L61" s="60"/>
      <c r="M61" s="60">
        <v>8225</v>
      </c>
      <c r="N61" s="60">
        <v>8225</v>
      </c>
      <c r="O61" s="60">
        <v>1037</v>
      </c>
      <c r="P61" s="60">
        <v>43240</v>
      </c>
      <c r="Q61" s="60"/>
      <c r="R61" s="60">
        <v>44277</v>
      </c>
      <c r="S61" s="60">
        <v>232765</v>
      </c>
      <c r="T61" s="60">
        <v>160922</v>
      </c>
      <c r="U61" s="60">
        <v>225006</v>
      </c>
      <c r="V61" s="60">
        <v>618693</v>
      </c>
      <c r="W61" s="60">
        <v>675730</v>
      </c>
      <c r="X61" s="60">
        <v>10620408</v>
      </c>
      <c r="Y61" s="60">
        <v>-9944678</v>
      </c>
      <c r="Z61" s="140">
        <v>-93.64</v>
      </c>
      <c r="AA61" s="155">
        <v>10620408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225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226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28972808</v>
      </c>
      <c r="F68" s="60"/>
      <c r="G68" s="60"/>
      <c r="H68" s="60">
        <v>653083</v>
      </c>
      <c r="I68" s="60">
        <v>205157</v>
      </c>
      <c r="J68" s="60">
        <v>858240</v>
      </c>
      <c r="K68" s="60">
        <v>5403376</v>
      </c>
      <c r="L68" s="60">
        <v>44600</v>
      </c>
      <c r="M68" s="60">
        <v>1048100</v>
      </c>
      <c r="N68" s="60">
        <v>6496076</v>
      </c>
      <c r="O68" s="60">
        <v>880216</v>
      </c>
      <c r="P68" s="60">
        <v>581166</v>
      </c>
      <c r="Q68" s="60">
        <v>835045</v>
      </c>
      <c r="R68" s="60">
        <v>2296427</v>
      </c>
      <c r="S68" s="60">
        <v>1571174</v>
      </c>
      <c r="T68" s="60">
        <v>4330019</v>
      </c>
      <c r="U68" s="60">
        <v>2157290</v>
      </c>
      <c r="V68" s="60">
        <v>8058483</v>
      </c>
      <c r="W68" s="60">
        <v>17709226</v>
      </c>
      <c r="X68" s="60"/>
      <c r="Y68" s="60">
        <v>17709226</v>
      </c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28972808</v>
      </c>
      <c r="F69" s="220">
        <f t="shared" si="12"/>
        <v>0</v>
      </c>
      <c r="G69" s="220">
        <f t="shared" si="12"/>
        <v>0</v>
      </c>
      <c r="H69" s="220">
        <f t="shared" si="12"/>
        <v>653083</v>
      </c>
      <c r="I69" s="220">
        <f t="shared" si="12"/>
        <v>205157</v>
      </c>
      <c r="J69" s="220">
        <f t="shared" si="12"/>
        <v>858240</v>
      </c>
      <c r="K69" s="220">
        <f t="shared" si="12"/>
        <v>5403376</v>
      </c>
      <c r="L69" s="220">
        <f t="shared" si="12"/>
        <v>44600</v>
      </c>
      <c r="M69" s="220">
        <f t="shared" si="12"/>
        <v>1048100</v>
      </c>
      <c r="N69" s="220">
        <f t="shared" si="12"/>
        <v>6496076</v>
      </c>
      <c r="O69" s="220">
        <f t="shared" si="12"/>
        <v>880216</v>
      </c>
      <c r="P69" s="220">
        <f t="shared" si="12"/>
        <v>581166</v>
      </c>
      <c r="Q69" s="220">
        <f t="shared" si="12"/>
        <v>835045</v>
      </c>
      <c r="R69" s="220">
        <f t="shared" si="12"/>
        <v>2296427</v>
      </c>
      <c r="S69" s="220">
        <f t="shared" si="12"/>
        <v>1571174</v>
      </c>
      <c r="T69" s="220">
        <f t="shared" si="12"/>
        <v>4330019</v>
      </c>
      <c r="U69" s="220">
        <f t="shared" si="12"/>
        <v>2157290</v>
      </c>
      <c r="V69" s="220">
        <f t="shared" si="12"/>
        <v>8058483</v>
      </c>
      <c r="W69" s="220">
        <f t="shared" si="12"/>
        <v>17709226</v>
      </c>
      <c r="X69" s="220">
        <f t="shared" si="12"/>
        <v>0</v>
      </c>
      <c r="Y69" s="220">
        <f t="shared" si="12"/>
        <v>17709226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6956060</v>
      </c>
      <c r="F5" s="358">
        <f t="shared" si="0"/>
        <v>6956060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9784000</v>
      </c>
      <c r="V5" s="358">
        <f t="shared" si="0"/>
        <v>9784000</v>
      </c>
      <c r="W5" s="358">
        <f t="shared" si="0"/>
        <v>9784000</v>
      </c>
      <c r="X5" s="356">
        <f t="shared" si="0"/>
        <v>6956060</v>
      </c>
      <c r="Y5" s="358">
        <f t="shared" si="0"/>
        <v>2827940</v>
      </c>
      <c r="Z5" s="359">
        <f>+IF(X5&lt;&gt;0,+(Y5/X5)*100,0)</f>
        <v>40.65433593154746</v>
      </c>
      <c r="AA5" s="360">
        <f>+AA6+AA8+AA11+AA13+AA15</f>
        <v>6956060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6956060</v>
      </c>
      <c r="F6" s="59">
        <f t="shared" si="1"/>
        <v>6956060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9784000</v>
      </c>
      <c r="V6" s="59">
        <f t="shared" si="1"/>
        <v>9784000</v>
      </c>
      <c r="W6" s="59">
        <f t="shared" si="1"/>
        <v>9784000</v>
      </c>
      <c r="X6" s="60">
        <f t="shared" si="1"/>
        <v>6956060</v>
      </c>
      <c r="Y6" s="59">
        <f t="shared" si="1"/>
        <v>2827940</v>
      </c>
      <c r="Z6" s="61">
        <f>+IF(X6&lt;&gt;0,+(Y6/X6)*100,0)</f>
        <v>40.65433593154746</v>
      </c>
      <c r="AA6" s="62">
        <f t="shared" si="1"/>
        <v>6956060</v>
      </c>
    </row>
    <row r="7" spans="1:27" ht="12.75">
      <c r="A7" s="291" t="s">
        <v>230</v>
      </c>
      <c r="B7" s="142"/>
      <c r="C7" s="60"/>
      <c r="D7" s="340"/>
      <c r="E7" s="60">
        <v>6956060</v>
      </c>
      <c r="F7" s="59">
        <v>6956060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>
        <v>9784000</v>
      </c>
      <c r="V7" s="59">
        <v>9784000</v>
      </c>
      <c r="W7" s="59">
        <v>9784000</v>
      </c>
      <c r="X7" s="60">
        <v>6956060</v>
      </c>
      <c r="Y7" s="59">
        <v>2827940</v>
      </c>
      <c r="Z7" s="61">
        <v>40.65</v>
      </c>
      <c r="AA7" s="62">
        <v>6956060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1000000</v>
      </c>
      <c r="F22" s="345">
        <f t="shared" si="6"/>
        <v>1000000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1000000</v>
      </c>
      <c r="Y22" s="345">
        <f t="shared" si="6"/>
        <v>-1000000</v>
      </c>
      <c r="Z22" s="336">
        <f>+IF(X22&lt;&gt;0,+(Y22/X22)*100,0)</f>
        <v>-100</v>
      </c>
      <c r="AA22" s="350">
        <f>SUM(AA23:AA32)</f>
        <v>1000000</v>
      </c>
    </row>
    <row r="23" spans="1:27" ht="12.75">
      <c r="A23" s="361" t="s">
        <v>238</v>
      </c>
      <c r="B23" s="142"/>
      <c r="C23" s="60"/>
      <c r="D23" s="340"/>
      <c r="E23" s="60"/>
      <c r="F23" s="59">
        <v>1000000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1000000</v>
      </c>
      <c r="Y23" s="59">
        <v>-1000000</v>
      </c>
      <c r="Z23" s="61">
        <v>-100</v>
      </c>
      <c r="AA23" s="62">
        <v>1000000</v>
      </c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1000000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7956060</v>
      </c>
      <c r="F60" s="264">
        <f t="shared" si="14"/>
        <v>7956060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9784000</v>
      </c>
      <c r="V60" s="264">
        <f t="shared" si="14"/>
        <v>9784000</v>
      </c>
      <c r="W60" s="264">
        <f t="shared" si="14"/>
        <v>9784000</v>
      </c>
      <c r="X60" s="219">
        <f t="shared" si="14"/>
        <v>7956060</v>
      </c>
      <c r="Y60" s="264">
        <f t="shared" si="14"/>
        <v>1827940</v>
      </c>
      <c r="Z60" s="337">
        <f>+IF(X60&lt;&gt;0,+(Y60/X60)*100,0)</f>
        <v>22.975442618582566</v>
      </c>
      <c r="AA60" s="232">
        <f>+AA57+AA54+AA51+AA40+AA37+AA34+AA22+AA5</f>
        <v>7956060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14855940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10000000</v>
      </c>
      <c r="V5" s="358">
        <f t="shared" si="0"/>
        <v>10000000</v>
      </c>
      <c r="W5" s="358">
        <f t="shared" si="0"/>
        <v>10000000</v>
      </c>
      <c r="X5" s="356">
        <f t="shared" si="0"/>
        <v>0</v>
      </c>
      <c r="Y5" s="358">
        <f t="shared" si="0"/>
        <v>10000000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14855940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>
        <v>14855940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10000000</v>
      </c>
      <c r="V13" s="342">
        <f t="shared" si="4"/>
        <v>10000000</v>
      </c>
      <c r="W13" s="342">
        <f t="shared" si="4"/>
        <v>10000000</v>
      </c>
      <c r="X13" s="275">
        <f t="shared" si="4"/>
        <v>0</v>
      </c>
      <c r="Y13" s="342">
        <f t="shared" si="4"/>
        <v>10000000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>
        <v>10000000</v>
      </c>
      <c r="V14" s="59">
        <v>10000000</v>
      </c>
      <c r="W14" s="59">
        <v>10000000</v>
      </c>
      <c r="X14" s="60"/>
      <c r="Y14" s="59">
        <v>10000000</v>
      </c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10800000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>
        <v>10800000</v>
      </c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25655940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10000000</v>
      </c>
      <c r="V60" s="264">
        <f t="shared" si="14"/>
        <v>10000000</v>
      </c>
      <c r="W60" s="264">
        <f t="shared" si="14"/>
        <v>10000000</v>
      </c>
      <c r="X60" s="219">
        <f t="shared" si="14"/>
        <v>0</v>
      </c>
      <c r="Y60" s="264">
        <f t="shared" si="14"/>
        <v>10000000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2019-08-08T13:45:52Z</dcterms:created>
  <dcterms:modified xsi:type="dcterms:W3CDTF">2019-08-08T13:45:56Z</dcterms:modified>
  <cp:category/>
  <cp:version/>
  <cp:contentType/>
  <cp:contentStatus/>
</cp:coreProperties>
</file>