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<sst xmlns="http://schemas.openxmlformats.org/spreadsheetml/2006/main" count="859" uniqueCount="304">
  <si>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Mpumalanga: Albert Luthuli(MP301) - Table C1 Schedule Quarterly Budget Statement Summary for 4th Quarter ended 30 June 2019 (Figures Finalised as at 2019/07/31)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</si>
  <si>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</si>
  <si>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</si>
  <si>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</si>
  <si>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</si>
  <si>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</si>
  <si>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</si>
  <si>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</si>
  <si>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</si>
  <si>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</si>
  <si>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</si>
  <si>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</si>
  <si>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</si>
  <si>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</si>
  <si>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</si>
  <si>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</si>
  <si>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</si>
  <si>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</si>
  <si>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</si>
  <si>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</si>
  <si>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</si>
  <si>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</si>
  <si>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</si>
  <si>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</si>
  <si>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</si>
  <si>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</si>
  <si>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</si>
  <si>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</si>
  <si>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</si>
  <si>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</si>
  <si>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</si>
  <si>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</si>
  <si>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</si>
  <si>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</si>
  <si>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</si>
  <si>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</si>
  <si>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</si>
  <si>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</si>
  <si>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</si>
  <si>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</si>
  <si>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</si>
  <si>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</si>
  <si>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</si>
  <si>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</si>
  <si>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</si>
  <si>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</si>
  <si>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</si>
  <si>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</si>
  <si>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</si>
  <si>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</si>
  <si>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</si>
  <si>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</si>
  <si>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</si>
  <si>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</si>
  <si>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</si>
  <si>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</si>
  <si>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</si>
  <si>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</si>
  <si>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</si>
  <si>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</si>
  <si>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</si>
  <si>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</si>
  <si>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</si>
  <si>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</si>
  <si>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</si>
  <si>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</si>
  <si>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</si>
  <si>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</si>
  <si>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</si>
  <si>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</si>
  <si>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Albert Luthuli(MP301) - Table C2 Quarterly Budget Statement - Financial Performance (standard classification) for 4th Quarter ended 30 June 2019 (Figures Finalised as at 2019/07/31)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</si>
  <si>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</si>
  <si>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</si>
  <si>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</si>
  <si>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</si>
  <si>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</si>
  <si>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</si>
  <si>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</si>
  <si>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</si>
  <si>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</si>
  <si>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</si>
  <si>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</si>
  <si>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</si>
  <si>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</si>
  <si>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</si>
  <si>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</si>
  <si>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</si>
  <si>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</si>
  <si>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</si>
  <si>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</si>
  <si>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</si>
  <si>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</si>
  <si>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</si>
  <si>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</si>
  <si>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</si>
  <si>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</si>
  <si>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</si>
  <si>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</si>
  <si>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</si>
  <si>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</si>
  <si>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Albert Luthuli(MP301) - Table C4 Quarterly Budget Statement - Financial Performance (rev and expend) ( All ) for 4th Quarter ended 30 June 2019 (Figures Finalised as at 2019/07/31)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</si>
  <si>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</si>
  <si>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</si>
  <si>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</si>
  <si>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</si>
  <si>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</si>
  <si>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</si>
  <si>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</si>
  <si>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</si>
  <si>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</si>
  <si>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</si>
  <si>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</si>
  <si>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</si>
  <si>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</si>
  <si>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</si>
  <si>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</si>
  <si>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</si>
  <si>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</si>
  <si>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</si>
  <si>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</si>
  <si>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</si>
  <si>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</si>
  <si>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</si>
  <si>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</si>
  <si>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</si>
  <si>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</si>
  <si>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</si>
  <si>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</si>
  <si>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</si>
  <si>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Albert Luthuli(MP301) - Table C5 Quarterly Budget Statement - Capital Expenditure by Standard Classification and Funding for 4th Quarter ended 30 June 2019 (Figures Finalised as at 2019/07/31)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</si>
  <si>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</si>
  <si>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</si>
  <si>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</si>
  <si>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</si>
  <si>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</si>
  <si>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</si>
  <si>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</si>
  <si>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</si>
  <si>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</si>
  <si>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</si>
  <si>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Albert Luthuli(MP301) - Table C6 Quarterly Budget Statement - Financial Position for 4th Quarter ended 30 June 2019 (Figures Finalised as at 2019/07/31)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</si>
  <si>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</si>
  <si>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</si>
  <si>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</si>
  <si>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</si>
  <si>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</si>
  <si>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</si>
  <si>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</si>
  <si>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</si>
  <si>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</si>
  <si>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</si>
  <si>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</si>
  <si>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</si>
  <si>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</si>
  <si>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</si>
  <si>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</si>
  <si>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</si>
  <si>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</si>
  <si>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</si>
  <si>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</si>
  <si>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</si>
  <si>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</si>
  <si>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</si>
  <si>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</si>
  <si>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</si>
  <si>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</si>
  <si>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</si>
  <si>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</si>
  <si>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</si>
  <si>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</si>
  <si>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</si>
  <si>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</si>
  <si>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</si>
  <si>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</si>
  <si>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Albert Luthuli(MP301) - Table C7 Quarterly Budget Statement - Cash Flows for 4th Quarter ended 30 June 2019 (Figures Finalised as at 2019/07/31)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</si>
  <si>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</si>
  <si>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</si>
  <si>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</si>
  <si>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</si>
  <si>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</si>
  <si>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</si>
  <si>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</si>
  <si>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</si>
  <si>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</si>
  <si>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</si>
  <si>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</si>
  <si>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</si>
  <si>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</si>
  <si>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</si>
  <si>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</si>
  <si>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</si>
  <si>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</si>
  <si>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</si>
  <si>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</si>
  <si>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</si>
  <si>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</si>
  <si>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</si>
  <si>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</si>
  <si>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</si>
  <si>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</si>
  <si>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</si>
  <si>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</si>
  <si>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Albert Luthuli(MP301) - Table C9 Quarterly Budget Statement - Capital Expenditure by Asset Clas ( All ) for 4th Quarter ended 30 June 2019 (Figures Finalised as at 2019/07/31)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</si>
  <si>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</si>
  <si>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</si>
  <si>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</si>
  <si>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</si>
  <si>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</si>
  <si>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</si>
  <si>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</si>
  <si>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</si>
  <si>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</si>
  <si>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</si>
  <si>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</si>
  <si>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</si>
  <si>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</si>
  <si>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</si>
  <si>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</si>
  <si>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</si>
  <si>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</si>
  <si>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</si>
  <si>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</si>
  <si>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</si>
  <si>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</si>
  <si>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</si>
  <si>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</si>
  <si>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</si>
  <si>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</si>
  <si>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Albert Luthuli(MP301) - Table SC13a Quarterly Budget Statement - Capital Expenditure on New Assets by Asset Class ( All ) for 4th Quarter ended 30 June 2019 (Figures Finalised as at 2019/07/31)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</si>
  <si>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</si>
  <si>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</si>
  <si>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</si>
  <si>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</si>
  <si>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</si>
  <si>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</si>
  <si>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</si>
  <si>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</si>
  <si>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</si>
  <si>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</si>
  <si>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</si>
  <si>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</si>
  <si>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</si>
  <si>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</si>
  <si>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</si>
  <si>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</si>
  <si>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</si>
  <si>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</si>
  <si>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</si>
  <si>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</si>
  <si>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</si>
  <si>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</si>
  <si>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</si>
  <si>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</si>
  <si>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</si>
  <si>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</si>
  <si>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</si>
  <si>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</si>
  <si>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</si>
  <si>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</si>
  <si>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</si>
  <si>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</si>
  <si>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</si>
  <si>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</si>
  <si>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</si>
  <si>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Albert Luthuli(MP301) - Table SC13B Quarterly Budget Statement - Capital Expenditure on Renewal of existing assets by Asset Class ( All ) for 4th Quarter ended 30 June 2019 (Figures Finalised as at 2019/07/31)</t>
  </si>
  <si>
    <t>Capital Expenditure on Renewal of Existing Assets by Asset Class/Sub-class</t>
  </si>
  <si>
    <t>Total Capital Expenditure on Renewal of Existing Assets</t>
  </si>
  <si>
    <t>Mpumalanga: Albert Luthuli(MP301) - Table SC13C Quarterly Budget Statement - Repairs and Maintenance Expenditure by Asset Class ( All ) for 4th Quarter ended 30 June 2019 (Figures Finalised as at 2019/07/31)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</si>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</sst>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69082052</v>
      </c>
      <c r="C5" s="19">
        <v>0</v>
      </c>
      <c r="D5" s="59">
        <v>90657825</v>
      </c>
      <c r="E5" s="60">
        <v>0</v>
      </c>
      <c r="F5" s="60">
        <v>4963974</v>
      </c>
      <c r="G5" s="60">
        <v>15311719</v>
      </c>
      <c r="H5" s="60">
        <v>15636056</v>
      </c>
      <c r="I5" s="60">
        <v>35911749</v>
      </c>
      <c r="J5" s="60">
        <v>3059718</v>
      </c>
      <c r="K5" s="60">
        <v>3059718</v>
      </c>
      <c r="L5" s="60">
        <v>-12783465</v>
      </c>
      <c r="M5" s="60">
        <v>-6664029</v>
      </c>
      <c r="N5" s="60">
        <v>-11418373</v>
      </c>
      <c r="O5" s="60">
        <v>1206632</v>
      </c>
      <c r="P5" s="60">
        <v>0</v>
      </c>
      <c r="Q5" s="60">
        <v>-10211741</v>
      </c>
      <c r="R5" s="60">
        <v>0</v>
      </c>
      <c r="S5" s="60">
        <v>0</v>
      </c>
      <c r="T5" s="60">
        <v>0</v>
      </c>
      <c r="U5" s="60">
        <v>0</v>
      </c>
      <c r="V5" s="60">
        <v>19035979</v>
      </c>
      <c r="W5" s="60">
        <v>90657828</v>
      </c>
      <c r="X5" s="60">
        <v>-71621849</v>
      </c>
      <c r="Y5" s="61">
        <v>-79</v>
      </c>
      <c r="Z5" s="62">
        <v>0</v>
      </c>
    </row>
    <row r="6" spans="1:26" ht="12.75">
      <c r="A6" s="58" t="s">
        <v>32</v>
      </c>
      <c r="B6" s="19">
        <v>62663352</v>
      </c>
      <c r="C6" s="19">
        <v>0</v>
      </c>
      <c r="D6" s="59">
        <v>91644058</v>
      </c>
      <c r="E6" s="60">
        <v>0</v>
      </c>
      <c r="F6" s="60">
        <v>776581</v>
      </c>
      <c r="G6" s="60">
        <v>6272847</v>
      </c>
      <c r="H6" s="60">
        <v>4239016</v>
      </c>
      <c r="I6" s="60">
        <v>11288444</v>
      </c>
      <c r="J6" s="60">
        <v>4239016</v>
      </c>
      <c r="K6" s="60">
        <v>4239016</v>
      </c>
      <c r="L6" s="60">
        <v>4135309</v>
      </c>
      <c r="M6" s="60">
        <v>12613341</v>
      </c>
      <c r="N6" s="60">
        <v>2845263</v>
      </c>
      <c r="O6" s="60">
        <v>2583580</v>
      </c>
      <c r="P6" s="60">
        <v>0</v>
      </c>
      <c r="Q6" s="60">
        <v>5428843</v>
      </c>
      <c r="R6" s="60">
        <v>0</v>
      </c>
      <c r="S6" s="60">
        <v>0</v>
      </c>
      <c r="T6" s="60">
        <v>0</v>
      </c>
      <c r="U6" s="60">
        <v>0</v>
      </c>
      <c r="V6" s="60">
        <v>29330628</v>
      </c>
      <c r="W6" s="60">
        <v>91644072</v>
      </c>
      <c r="X6" s="60">
        <v>-62313444</v>
      </c>
      <c r="Y6" s="61">
        <v>-68</v>
      </c>
      <c r="Z6" s="62">
        <v>0</v>
      </c>
    </row>
    <row r="7" spans="1:26" ht="12.75">
      <c r="A7" s="58" t="s">
        <v>33</v>
      </c>
      <c r="B7" s="19">
        <v>2660776</v>
      </c>
      <c r="C7" s="19">
        <v>0</v>
      </c>
      <c r="D7" s="59">
        <v>2775291</v>
      </c>
      <c r="E7" s="60">
        <v>0</v>
      </c>
      <c r="F7" s="60">
        <v>0</v>
      </c>
      <c r="G7" s="60">
        <v>0</v>
      </c>
      <c r="H7" s="60">
        <v>858231</v>
      </c>
      <c r="I7" s="60">
        <v>858231</v>
      </c>
      <c r="J7" s="60">
        <v>858231</v>
      </c>
      <c r="K7" s="60">
        <v>858231</v>
      </c>
      <c r="L7" s="60">
        <v>0</v>
      </c>
      <c r="M7" s="60">
        <v>1716462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2574693</v>
      </c>
      <c r="W7" s="60">
        <v>2775288</v>
      </c>
      <c r="X7" s="60">
        <v>-200595</v>
      </c>
      <c r="Y7" s="61">
        <v>-7.23</v>
      </c>
      <c r="Z7" s="62">
        <v>0</v>
      </c>
    </row>
    <row r="8" spans="1:26" ht="12.75">
      <c r="A8" s="58" t="s">
        <v>34</v>
      </c>
      <c r="B8" s="19">
        <v>388376893</v>
      </c>
      <c r="C8" s="19">
        <v>0</v>
      </c>
      <c r="D8" s="59">
        <v>274088227</v>
      </c>
      <c r="E8" s="60">
        <v>0</v>
      </c>
      <c r="F8" s="60">
        <v>116198947</v>
      </c>
      <c r="G8" s="60">
        <v>2151947</v>
      </c>
      <c r="H8" s="60">
        <v>247528</v>
      </c>
      <c r="I8" s="60">
        <v>118598422</v>
      </c>
      <c r="J8" s="60">
        <v>869322</v>
      </c>
      <c r="K8" s="60">
        <v>869322</v>
      </c>
      <c r="L8" s="60">
        <v>75778013</v>
      </c>
      <c r="M8" s="60">
        <v>77516657</v>
      </c>
      <c r="N8" s="60">
        <v>35013</v>
      </c>
      <c r="O8" s="60">
        <v>0</v>
      </c>
      <c r="P8" s="60">
        <v>0</v>
      </c>
      <c r="Q8" s="60">
        <v>35013</v>
      </c>
      <c r="R8" s="60">
        <v>0</v>
      </c>
      <c r="S8" s="60">
        <v>0</v>
      </c>
      <c r="T8" s="60">
        <v>0</v>
      </c>
      <c r="U8" s="60">
        <v>0</v>
      </c>
      <c r="V8" s="60">
        <v>196150092</v>
      </c>
      <c r="W8" s="60">
        <v>274088232</v>
      </c>
      <c r="X8" s="60">
        <v>-77938140</v>
      </c>
      <c r="Y8" s="61">
        <v>-28.44</v>
      </c>
      <c r="Z8" s="62">
        <v>0</v>
      </c>
    </row>
    <row r="9" spans="1:26" ht="12.75">
      <c r="A9" s="58" t="s">
        <v>35</v>
      </c>
      <c r="B9" s="19">
        <v>48331120</v>
      </c>
      <c r="C9" s="19">
        <v>0</v>
      </c>
      <c r="D9" s="59">
        <v>48546097</v>
      </c>
      <c r="E9" s="60">
        <v>590566720</v>
      </c>
      <c r="F9" s="60">
        <v>2124114</v>
      </c>
      <c r="G9" s="60">
        <v>1589236</v>
      </c>
      <c r="H9" s="60">
        <v>1930100</v>
      </c>
      <c r="I9" s="60">
        <v>5643450</v>
      </c>
      <c r="J9" s="60">
        <v>691137</v>
      </c>
      <c r="K9" s="60">
        <v>691137</v>
      </c>
      <c r="L9" s="60">
        <v>9280315</v>
      </c>
      <c r="M9" s="60">
        <v>10662589</v>
      </c>
      <c r="N9" s="60">
        <v>13043272</v>
      </c>
      <c r="O9" s="60">
        <v>9194200</v>
      </c>
      <c r="P9" s="60">
        <v>0</v>
      </c>
      <c r="Q9" s="60">
        <v>22237472</v>
      </c>
      <c r="R9" s="60">
        <v>0</v>
      </c>
      <c r="S9" s="60">
        <v>0</v>
      </c>
      <c r="T9" s="60">
        <v>0</v>
      </c>
      <c r="U9" s="60">
        <v>0</v>
      </c>
      <c r="V9" s="60">
        <v>38543511</v>
      </c>
      <c r="W9" s="60">
        <v>48546108</v>
      </c>
      <c r="X9" s="60">
        <v>-10002597</v>
      </c>
      <c r="Y9" s="61">
        <v>-20.6</v>
      </c>
      <c r="Z9" s="62">
        <v>590566720</v>
      </c>
    </row>
    <row r="10" spans="1:26" ht="22.5">
      <c r="A10" s="63" t="s">
        <v>279</v>
      </c>
      <c r="B10" s="64">
        <f>SUM(B5:B9)</f>
        <v>571114193</v>
      </c>
      <c r="C10" s="64">
        <f>SUM(C5:C9)</f>
        <v>0</v>
      </c>
      <c r="D10" s="65">
        <f aca="true" t="shared" si="0" ref="D10:Z10">SUM(D5:D9)</f>
        <v>507711498</v>
      </c>
      <c r="E10" s="66">
        <f t="shared" si="0"/>
        <v>590566720</v>
      </c>
      <c r="F10" s="66">
        <f t="shared" si="0"/>
        <v>124063616</v>
      </c>
      <c r="G10" s="66">
        <f t="shared" si="0"/>
        <v>25325749</v>
      </c>
      <c r="H10" s="66">
        <f t="shared" si="0"/>
        <v>22910931</v>
      </c>
      <c r="I10" s="66">
        <f t="shared" si="0"/>
        <v>172300296</v>
      </c>
      <c r="J10" s="66">
        <f t="shared" si="0"/>
        <v>9717424</v>
      </c>
      <c r="K10" s="66">
        <f t="shared" si="0"/>
        <v>9717424</v>
      </c>
      <c r="L10" s="66">
        <f t="shared" si="0"/>
        <v>76410172</v>
      </c>
      <c r="M10" s="66">
        <f t="shared" si="0"/>
        <v>95845020</v>
      </c>
      <c r="N10" s="66">
        <f t="shared" si="0"/>
        <v>4505175</v>
      </c>
      <c r="O10" s="66">
        <f t="shared" si="0"/>
        <v>12984412</v>
      </c>
      <c r="P10" s="66">
        <f t="shared" si="0"/>
        <v>0</v>
      </c>
      <c r="Q10" s="66">
        <f t="shared" si="0"/>
        <v>17489587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285634903</v>
      </c>
      <c r="W10" s="66">
        <f t="shared" si="0"/>
        <v>507711528</v>
      </c>
      <c r="X10" s="66">
        <f t="shared" si="0"/>
        <v>-222076625</v>
      </c>
      <c r="Y10" s="67">
        <f>+IF(W10&lt;&gt;0,(X10/W10)*100,0)</f>
        <v>-43.740709586566645</v>
      </c>
      <c r="Z10" s="68">
        <f t="shared" si="0"/>
        <v>590566720</v>
      </c>
    </row>
    <row r="11" spans="1:26" ht="12.75">
      <c r="A11" s="58" t="s">
        <v>37</v>
      </c>
      <c r="B11" s="19">
        <v>159913775</v>
      </c>
      <c r="C11" s="19">
        <v>0</v>
      </c>
      <c r="D11" s="59">
        <v>101623694</v>
      </c>
      <c r="E11" s="60">
        <v>0</v>
      </c>
      <c r="F11" s="60">
        <v>14446673</v>
      </c>
      <c r="G11" s="60">
        <v>13842130</v>
      </c>
      <c r="H11" s="60">
        <v>11401193</v>
      </c>
      <c r="I11" s="60">
        <v>39689996</v>
      </c>
      <c r="J11" s="60">
        <v>14202266</v>
      </c>
      <c r="K11" s="60">
        <v>14202266</v>
      </c>
      <c r="L11" s="60">
        <v>16362821</v>
      </c>
      <c r="M11" s="60">
        <v>44767353</v>
      </c>
      <c r="N11" s="60">
        <v>16362821</v>
      </c>
      <c r="O11" s="60">
        <v>14999010</v>
      </c>
      <c r="P11" s="60">
        <v>0</v>
      </c>
      <c r="Q11" s="60">
        <v>31361831</v>
      </c>
      <c r="R11" s="60">
        <v>0</v>
      </c>
      <c r="S11" s="60">
        <v>0</v>
      </c>
      <c r="T11" s="60">
        <v>0</v>
      </c>
      <c r="U11" s="60">
        <v>0</v>
      </c>
      <c r="V11" s="60">
        <v>115819180</v>
      </c>
      <c r="W11" s="60">
        <v>101623968</v>
      </c>
      <c r="X11" s="60">
        <v>14195212</v>
      </c>
      <c r="Y11" s="61">
        <v>13.97</v>
      </c>
      <c r="Z11" s="62">
        <v>0</v>
      </c>
    </row>
    <row r="12" spans="1:26" ht="12.75">
      <c r="A12" s="58" t="s">
        <v>38</v>
      </c>
      <c r="B12" s="19">
        <v>18555372</v>
      </c>
      <c r="C12" s="19">
        <v>0</v>
      </c>
      <c r="D12" s="59">
        <v>18391752</v>
      </c>
      <c r="E12" s="60">
        <v>0</v>
      </c>
      <c r="F12" s="60">
        <v>1359215</v>
      </c>
      <c r="G12" s="60">
        <v>1472831</v>
      </c>
      <c r="H12" s="60">
        <v>1274417</v>
      </c>
      <c r="I12" s="60">
        <v>4106463</v>
      </c>
      <c r="J12" s="60">
        <v>1359215</v>
      </c>
      <c r="K12" s="60">
        <v>1359215</v>
      </c>
      <c r="L12" s="60">
        <v>1497719</v>
      </c>
      <c r="M12" s="60">
        <v>4216149</v>
      </c>
      <c r="N12" s="60">
        <v>1497719</v>
      </c>
      <c r="O12" s="60">
        <v>1855248</v>
      </c>
      <c r="P12" s="60">
        <v>0</v>
      </c>
      <c r="Q12" s="60">
        <v>3352967</v>
      </c>
      <c r="R12" s="60">
        <v>0</v>
      </c>
      <c r="S12" s="60">
        <v>0</v>
      </c>
      <c r="T12" s="60">
        <v>0</v>
      </c>
      <c r="U12" s="60">
        <v>0</v>
      </c>
      <c r="V12" s="60">
        <v>11675579</v>
      </c>
      <c r="W12" s="60">
        <v>18391752</v>
      </c>
      <c r="X12" s="60">
        <v>-6716173</v>
      </c>
      <c r="Y12" s="61">
        <v>-36.52</v>
      </c>
      <c r="Z12" s="62">
        <v>0</v>
      </c>
    </row>
    <row r="13" spans="1:26" ht="12.75">
      <c r="A13" s="58" t="s">
        <v>280</v>
      </c>
      <c r="B13" s="19">
        <v>43837995</v>
      </c>
      <c r="C13" s="19">
        <v>0</v>
      </c>
      <c r="D13" s="59">
        <v>41220501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41220504</v>
      </c>
      <c r="X13" s="60">
        <v>-41220504</v>
      </c>
      <c r="Y13" s="61">
        <v>-100</v>
      </c>
      <c r="Z13" s="62">
        <v>0</v>
      </c>
    </row>
    <row r="14" spans="1:26" ht="12.75">
      <c r="A14" s="58" t="s">
        <v>40</v>
      </c>
      <c r="B14" s="19">
        <v>27104634</v>
      </c>
      <c r="C14" s="19">
        <v>0</v>
      </c>
      <c r="D14" s="59">
        <v>522766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522768</v>
      </c>
      <c r="X14" s="60">
        <v>-522768</v>
      </c>
      <c r="Y14" s="61">
        <v>-100</v>
      </c>
      <c r="Z14" s="62">
        <v>0</v>
      </c>
    </row>
    <row r="15" spans="1:26" ht="12.75">
      <c r="A15" s="58" t="s">
        <v>41</v>
      </c>
      <c r="B15" s="19">
        <v>52093913</v>
      </c>
      <c r="C15" s="19">
        <v>0</v>
      </c>
      <c r="D15" s="59">
        <v>104576865</v>
      </c>
      <c r="E15" s="60">
        <v>0</v>
      </c>
      <c r="F15" s="60">
        <v>20081936</v>
      </c>
      <c r="G15" s="60">
        <v>3543062</v>
      </c>
      <c r="H15" s="60">
        <v>1720285</v>
      </c>
      <c r="I15" s="60">
        <v>25345283</v>
      </c>
      <c r="J15" s="60">
        <v>1465828</v>
      </c>
      <c r="K15" s="60">
        <v>1465828</v>
      </c>
      <c r="L15" s="60">
        <v>16986456</v>
      </c>
      <c r="M15" s="60">
        <v>19918112</v>
      </c>
      <c r="N15" s="60">
        <v>16986456</v>
      </c>
      <c r="O15" s="60">
        <v>5293543</v>
      </c>
      <c r="P15" s="60">
        <v>0</v>
      </c>
      <c r="Q15" s="60">
        <v>22279999</v>
      </c>
      <c r="R15" s="60">
        <v>0</v>
      </c>
      <c r="S15" s="60">
        <v>0</v>
      </c>
      <c r="T15" s="60">
        <v>0</v>
      </c>
      <c r="U15" s="60">
        <v>0</v>
      </c>
      <c r="V15" s="60">
        <v>67543394</v>
      </c>
      <c r="W15" s="60">
        <v>104576868</v>
      </c>
      <c r="X15" s="60">
        <v>-37033474</v>
      </c>
      <c r="Y15" s="61">
        <v>-35.41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1017587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1017588</v>
      </c>
      <c r="X16" s="60">
        <v>-1017588</v>
      </c>
      <c r="Y16" s="61">
        <v>-100</v>
      </c>
      <c r="Z16" s="62">
        <v>0</v>
      </c>
    </row>
    <row r="17" spans="1:26" ht="12.75">
      <c r="A17" s="58" t="s">
        <v>43</v>
      </c>
      <c r="B17" s="19">
        <v>166616221</v>
      </c>
      <c r="C17" s="19">
        <v>0</v>
      </c>
      <c r="D17" s="59">
        <v>187201116</v>
      </c>
      <c r="E17" s="60">
        <v>418926321</v>
      </c>
      <c r="F17" s="60">
        <v>37398363</v>
      </c>
      <c r="G17" s="60">
        <v>40956573</v>
      </c>
      <c r="H17" s="60">
        <v>3284265</v>
      </c>
      <c r="I17" s="60">
        <v>81639201</v>
      </c>
      <c r="J17" s="60">
        <v>18198147</v>
      </c>
      <c r="K17" s="60">
        <v>18198147</v>
      </c>
      <c r="L17" s="60">
        <v>8160690</v>
      </c>
      <c r="M17" s="60">
        <v>44556984</v>
      </c>
      <c r="N17" s="60">
        <v>8160690</v>
      </c>
      <c r="O17" s="60">
        <v>6745765</v>
      </c>
      <c r="P17" s="60">
        <v>0</v>
      </c>
      <c r="Q17" s="60">
        <v>14906455</v>
      </c>
      <c r="R17" s="60">
        <v>0</v>
      </c>
      <c r="S17" s="60">
        <v>0</v>
      </c>
      <c r="T17" s="60">
        <v>0</v>
      </c>
      <c r="U17" s="60">
        <v>0</v>
      </c>
      <c r="V17" s="60">
        <v>141102640</v>
      </c>
      <c r="W17" s="60">
        <v>187201116</v>
      </c>
      <c r="X17" s="60">
        <v>-46098476</v>
      </c>
      <c r="Y17" s="61">
        <v>-24.63</v>
      </c>
      <c r="Z17" s="62">
        <v>418926321</v>
      </c>
    </row>
    <row r="18" spans="1:26" ht="12.75">
      <c r="A18" s="70" t="s">
        <v>44</v>
      </c>
      <c r="B18" s="71">
        <f>SUM(B11:B17)</f>
        <v>468121910</v>
      </c>
      <c r="C18" s="71">
        <f>SUM(C11:C17)</f>
        <v>0</v>
      </c>
      <c r="D18" s="72">
        <f aca="true" t="shared" si="1" ref="D18:Z18">SUM(D11:D17)</f>
        <v>454554281</v>
      </c>
      <c r="E18" s="73">
        <f t="shared" si="1"/>
        <v>418926321</v>
      </c>
      <c r="F18" s="73">
        <f t="shared" si="1"/>
        <v>73286187</v>
      </c>
      <c r="G18" s="73">
        <f t="shared" si="1"/>
        <v>59814596</v>
      </c>
      <c r="H18" s="73">
        <f t="shared" si="1"/>
        <v>17680160</v>
      </c>
      <c r="I18" s="73">
        <f t="shared" si="1"/>
        <v>150780943</v>
      </c>
      <c r="J18" s="73">
        <f t="shared" si="1"/>
        <v>35225456</v>
      </c>
      <c r="K18" s="73">
        <f t="shared" si="1"/>
        <v>35225456</v>
      </c>
      <c r="L18" s="73">
        <f t="shared" si="1"/>
        <v>43007686</v>
      </c>
      <c r="M18" s="73">
        <f t="shared" si="1"/>
        <v>113458598</v>
      </c>
      <c r="N18" s="73">
        <f t="shared" si="1"/>
        <v>43007686</v>
      </c>
      <c r="O18" s="73">
        <f t="shared" si="1"/>
        <v>28893566</v>
      </c>
      <c r="P18" s="73">
        <f t="shared" si="1"/>
        <v>0</v>
      </c>
      <c r="Q18" s="73">
        <f t="shared" si="1"/>
        <v>71901252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336140793</v>
      </c>
      <c r="W18" s="73">
        <f t="shared" si="1"/>
        <v>454554564</v>
      </c>
      <c r="X18" s="73">
        <f t="shared" si="1"/>
        <v>-118413771</v>
      </c>
      <c r="Y18" s="67">
        <f>+IF(W18&lt;&gt;0,(X18/W18)*100,0)</f>
        <v>-26.05050754698835</v>
      </c>
      <c r="Z18" s="74">
        <f t="shared" si="1"/>
        <v>418926321</v>
      </c>
    </row>
    <row r="19" spans="1:26" ht="12.75">
      <c r="A19" s="70" t="s">
        <v>45</v>
      </c>
      <c r="B19" s="75">
        <f>+B10-B18</f>
        <v>102992283</v>
      </c>
      <c r="C19" s="75">
        <f>+C10-C18</f>
        <v>0</v>
      </c>
      <c r="D19" s="76">
        <f aca="true" t="shared" si="2" ref="D19:Z19">+D10-D18</f>
        <v>53157217</v>
      </c>
      <c r="E19" s="77">
        <f t="shared" si="2"/>
        <v>171640399</v>
      </c>
      <c r="F19" s="77">
        <f t="shared" si="2"/>
        <v>50777429</v>
      </c>
      <c r="G19" s="77">
        <f t="shared" si="2"/>
        <v>-34488847</v>
      </c>
      <c r="H19" s="77">
        <f t="shared" si="2"/>
        <v>5230771</v>
      </c>
      <c r="I19" s="77">
        <f t="shared" si="2"/>
        <v>21519353</v>
      </c>
      <c r="J19" s="77">
        <f t="shared" si="2"/>
        <v>-25508032</v>
      </c>
      <c r="K19" s="77">
        <f t="shared" si="2"/>
        <v>-25508032</v>
      </c>
      <c r="L19" s="77">
        <f t="shared" si="2"/>
        <v>33402486</v>
      </c>
      <c r="M19" s="77">
        <f t="shared" si="2"/>
        <v>-17613578</v>
      </c>
      <c r="N19" s="77">
        <f t="shared" si="2"/>
        <v>-38502511</v>
      </c>
      <c r="O19" s="77">
        <f t="shared" si="2"/>
        <v>-15909154</v>
      </c>
      <c r="P19" s="77">
        <f t="shared" si="2"/>
        <v>0</v>
      </c>
      <c r="Q19" s="77">
        <f t="shared" si="2"/>
        <v>-54411665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-50505890</v>
      </c>
      <c r="W19" s="77">
        <f>IF(E10=E18,0,W10-W18)</f>
        <v>53156964</v>
      </c>
      <c r="X19" s="77">
        <f t="shared" si="2"/>
        <v>-103662854</v>
      </c>
      <c r="Y19" s="78">
        <f>+IF(W19&lt;&gt;0,(X19/W19)*100,0)</f>
        <v>-195.01274376768393</v>
      </c>
      <c r="Z19" s="79">
        <f t="shared" si="2"/>
        <v>171640399</v>
      </c>
    </row>
    <row r="20" spans="1:26" ht="12.75">
      <c r="A20" s="58" t="s">
        <v>46</v>
      </c>
      <c r="B20" s="19">
        <v>0</v>
      </c>
      <c r="C20" s="19">
        <v>0</v>
      </c>
      <c r="D20" s="59">
        <v>85550454</v>
      </c>
      <c r="E20" s="60">
        <v>12636</v>
      </c>
      <c r="F20" s="60">
        <v>39818000</v>
      </c>
      <c r="G20" s="60">
        <v>0</v>
      </c>
      <c r="H20" s="60">
        <v>0</v>
      </c>
      <c r="I20" s="60">
        <v>39818000</v>
      </c>
      <c r="J20" s="60">
        <v>10402000</v>
      </c>
      <c r="K20" s="60">
        <v>10402000</v>
      </c>
      <c r="L20" s="60">
        <v>0</v>
      </c>
      <c r="M20" s="60">
        <v>20804000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60622000</v>
      </c>
      <c r="W20" s="60">
        <v>85550460</v>
      </c>
      <c r="X20" s="60">
        <v>-24928460</v>
      </c>
      <c r="Y20" s="61">
        <v>-29.14</v>
      </c>
      <c r="Z20" s="62">
        <v>12636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102992283</v>
      </c>
      <c r="C22" s="86">
        <f>SUM(C19:C21)</f>
        <v>0</v>
      </c>
      <c r="D22" s="87">
        <f aca="true" t="shared" si="3" ref="D22:Z22">SUM(D19:D21)</f>
        <v>138707671</v>
      </c>
      <c r="E22" s="88">
        <f t="shared" si="3"/>
        <v>171653035</v>
      </c>
      <c r="F22" s="88">
        <f t="shared" si="3"/>
        <v>90595429</v>
      </c>
      <c r="G22" s="88">
        <f t="shared" si="3"/>
        <v>-34488847</v>
      </c>
      <c r="H22" s="88">
        <f t="shared" si="3"/>
        <v>5230771</v>
      </c>
      <c r="I22" s="88">
        <f t="shared" si="3"/>
        <v>61337353</v>
      </c>
      <c r="J22" s="88">
        <f t="shared" si="3"/>
        <v>-15106032</v>
      </c>
      <c r="K22" s="88">
        <f t="shared" si="3"/>
        <v>-15106032</v>
      </c>
      <c r="L22" s="88">
        <f t="shared" si="3"/>
        <v>33402486</v>
      </c>
      <c r="M22" s="88">
        <f t="shared" si="3"/>
        <v>3190422</v>
      </c>
      <c r="N22" s="88">
        <f t="shared" si="3"/>
        <v>-38502511</v>
      </c>
      <c r="O22" s="88">
        <f t="shared" si="3"/>
        <v>-15909154</v>
      </c>
      <c r="P22" s="88">
        <f t="shared" si="3"/>
        <v>0</v>
      </c>
      <c r="Q22" s="88">
        <f t="shared" si="3"/>
        <v>-54411665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10116110</v>
      </c>
      <c r="W22" s="88">
        <f t="shared" si="3"/>
        <v>138707424</v>
      </c>
      <c r="X22" s="88">
        <f t="shared" si="3"/>
        <v>-128591314</v>
      </c>
      <c r="Y22" s="89">
        <f>+IF(W22&lt;&gt;0,(X22/W22)*100,0)</f>
        <v>-92.70687198401147</v>
      </c>
      <c r="Z22" s="90">
        <f t="shared" si="3"/>
        <v>171653035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102992283</v>
      </c>
      <c r="C24" s="75">
        <f>SUM(C22:C23)</f>
        <v>0</v>
      </c>
      <c r="D24" s="76">
        <f aca="true" t="shared" si="4" ref="D24:Z24">SUM(D22:D23)</f>
        <v>138707671</v>
      </c>
      <c r="E24" s="77">
        <f t="shared" si="4"/>
        <v>171653035</v>
      </c>
      <c r="F24" s="77">
        <f t="shared" si="4"/>
        <v>90595429</v>
      </c>
      <c r="G24" s="77">
        <f t="shared" si="4"/>
        <v>-34488847</v>
      </c>
      <c r="H24" s="77">
        <f t="shared" si="4"/>
        <v>5230771</v>
      </c>
      <c r="I24" s="77">
        <f t="shared" si="4"/>
        <v>61337353</v>
      </c>
      <c r="J24" s="77">
        <f t="shared" si="4"/>
        <v>-15106032</v>
      </c>
      <c r="K24" s="77">
        <f t="shared" si="4"/>
        <v>-15106032</v>
      </c>
      <c r="L24" s="77">
        <f t="shared" si="4"/>
        <v>33402486</v>
      </c>
      <c r="M24" s="77">
        <f t="shared" si="4"/>
        <v>3190422</v>
      </c>
      <c r="N24" s="77">
        <f t="shared" si="4"/>
        <v>-38502511</v>
      </c>
      <c r="O24" s="77">
        <f t="shared" si="4"/>
        <v>-15909154</v>
      </c>
      <c r="P24" s="77">
        <f t="shared" si="4"/>
        <v>0</v>
      </c>
      <c r="Q24" s="77">
        <f t="shared" si="4"/>
        <v>-54411665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10116110</v>
      </c>
      <c r="W24" s="77">
        <f t="shared" si="4"/>
        <v>138707424</v>
      </c>
      <c r="X24" s="77">
        <f t="shared" si="4"/>
        <v>-128591314</v>
      </c>
      <c r="Y24" s="78">
        <f>+IF(W24&lt;&gt;0,(X24/W24)*100,0)</f>
        <v>-92.70687198401147</v>
      </c>
      <c r="Z24" s="79">
        <f t="shared" si="4"/>
        <v>171653035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89607628</v>
      </c>
      <c r="C27" s="22">
        <v>0</v>
      </c>
      <c r="D27" s="99">
        <v>134986001</v>
      </c>
      <c r="E27" s="100">
        <v>134986001</v>
      </c>
      <c r="F27" s="100">
        <v>34927981</v>
      </c>
      <c r="G27" s="100">
        <v>9780021</v>
      </c>
      <c r="H27" s="100">
        <v>8319199</v>
      </c>
      <c r="I27" s="100">
        <v>53027201</v>
      </c>
      <c r="J27" s="100">
        <v>9880816</v>
      </c>
      <c r="K27" s="100">
        <v>6234114</v>
      </c>
      <c r="L27" s="100">
        <v>20041828</v>
      </c>
      <c r="M27" s="100">
        <v>36156758</v>
      </c>
      <c r="N27" s="100">
        <v>6484936</v>
      </c>
      <c r="O27" s="100">
        <v>3597065</v>
      </c>
      <c r="P27" s="100">
        <v>5189225</v>
      </c>
      <c r="Q27" s="100">
        <v>15271226</v>
      </c>
      <c r="R27" s="100">
        <v>4207378</v>
      </c>
      <c r="S27" s="100">
        <v>3657897</v>
      </c>
      <c r="T27" s="100">
        <v>7231633</v>
      </c>
      <c r="U27" s="100">
        <v>15096908</v>
      </c>
      <c r="V27" s="100">
        <v>119552093</v>
      </c>
      <c r="W27" s="100">
        <v>134986248</v>
      </c>
      <c r="X27" s="100">
        <v>-15434155</v>
      </c>
      <c r="Y27" s="101">
        <v>-11.43</v>
      </c>
      <c r="Z27" s="102">
        <v>134986001</v>
      </c>
    </row>
    <row r="28" spans="1:26" ht="12.75">
      <c r="A28" s="103" t="s">
        <v>46</v>
      </c>
      <c r="B28" s="19">
        <v>89607628</v>
      </c>
      <c r="C28" s="19">
        <v>0</v>
      </c>
      <c r="D28" s="59">
        <v>124024716</v>
      </c>
      <c r="E28" s="60">
        <v>124024716</v>
      </c>
      <c r="F28" s="60">
        <v>34927981</v>
      </c>
      <c r="G28" s="60">
        <v>9780012</v>
      </c>
      <c r="H28" s="60">
        <v>8319199</v>
      </c>
      <c r="I28" s="60">
        <v>53027192</v>
      </c>
      <c r="J28" s="60">
        <v>9880816</v>
      </c>
      <c r="K28" s="60">
        <v>6234114</v>
      </c>
      <c r="L28" s="60">
        <v>20041828</v>
      </c>
      <c r="M28" s="60">
        <v>36156758</v>
      </c>
      <c r="N28" s="60">
        <v>6484936</v>
      </c>
      <c r="O28" s="60">
        <v>3597065</v>
      </c>
      <c r="P28" s="60">
        <v>5189225</v>
      </c>
      <c r="Q28" s="60">
        <v>15271226</v>
      </c>
      <c r="R28" s="60">
        <v>4207378</v>
      </c>
      <c r="S28" s="60">
        <v>3657897</v>
      </c>
      <c r="T28" s="60">
        <v>7231633</v>
      </c>
      <c r="U28" s="60">
        <v>15096908</v>
      </c>
      <c r="V28" s="60">
        <v>119552084</v>
      </c>
      <c r="W28" s="60">
        <v>124024956</v>
      </c>
      <c r="X28" s="60">
        <v>-4472872</v>
      </c>
      <c r="Y28" s="61">
        <v>-3.61</v>
      </c>
      <c r="Z28" s="62">
        <v>124024716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10961285</v>
      </c>
      <c r="E31" s="60">
        <v>10961285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10961280</v>
      </c>
      <c r="X31" s="60">
        <v>-10961280</v>
      </c>
      <c r="Y31" s="61">
        <v>-100</v>
      </c>
      <c r="Z31" s="62">
        <v>10961285</v>
      </c>
    </row>
    <row r="32" spans="1:26" ht="12.75">
      <c r="A32" s="70" t="s">
        <v>54</v>
      </c>
      <c r="B32" s="22">
        <f>SUM(B28:B31)</f>
        <v>89607628</v>
      </c>
      <c r="C32" s="22">
        <f>SUM(C28:C31)</f>
        <v>0</v>
      </c>
      <c r="D32" s="99">
        <f aca="true" t="shared" si="5" ref="D32:Z32">SUM(D28:D31)</f>
        <v>134986001</v>
      </c>
      <c r="E32" s="100">
        <f t="shared" si="5"/>
        <v>134986001</v>
      </c>
      <c r="F32" s="100">
        <f t="shared" si="5"/>
        <v>34927981</v>
      </c>
      <c r="G32" s="100">
        <f t="shared" si="5"/>
        <v>9780012</v>
      </c>
      <c r="H32" s="100">
        <f t="shared" si="5"/>
        <v>8319199</v>
      </c>
      <c r="I32" s="100">
        <f t="shared" si="5"/>
        <v>53027192</v>
      </c>
      <c r="J32" s="100">
        <f t="shared" si="5"/>
        <v>9880816</v>
      </c>
      <c r="K32" s="100">
        <f t="shared" si="5"/>
        <v>6234114</v>
      </c>
      <c r="L32" s="100">
        <f t="shared" si="5"/>
        <v>20041828</v>
      </c>
      <c r="M32" s="100">
        <f t="shared" si="5"/>
        <v>36156758</v>
      </c>
      <c r="N32" s="100">
        <f t="shared" si="5"/>
        <v>6484936</v>
      </c>
      <c r="O32" s="100">
        <f t="shared" si="5"/>
        <v>3597065</v>
      </c>
      <c r="P32" s="100">
        <f t="shared" si="5"/>
        <v>5189225</v>
      </c>
      <c r="Q32" s="100">
        <f t="shared" si="5"/>
        <v>15271226</v>
      </c>
      <c r="R32" s="100">
        <f t="shared" si="5"/>
        <v>4207378</v>
      </c>
      <c r="S32" s="100">
        <f t="shared" si="5"/>
        <v>3657897</v>
      </c>
      <c r="T32" s="100">
        <f t="shared" si="5"/>
        <v>7231633</v>
      </c>
      <c r="U32" s="100">
        <f t="shared" si="5"/>
        <v>15096908</v>
      </c>
      <c r="V32" s="100">
        <f t="shared" si="5"/>
        <v>119552084</v>
      </c>
      <c r="W32" s="100">
        <f t="shared" si="5"/>
        <v>134986236</v>
      </c>
      <c r="X32" s="100">
        <f t="shared" si="5"/>
        <v>-15434152</v>
      </c>
      <c r="Y32" s="101">
        <f>+IF(W32&lt;&gt;0,(X32/W32)*100,0)</f>
        <v>-11.433870931848192</v>
      </c>
      <c r="Z32" s="102">
        <f t="shared" si="5"/>
        <v>134986001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243642161</v>
      </c>
      <c r="C35" s="19">
        <v>0</v>
      </c>
      <c r="D35" s="59">
        <v>344786894</v>
      </c>
      <c r="E35" s="60">
        <v>814096429</v>
      </c>
      <c r="F35" s="60">
        <v>1196465684</v>
      </c>
      <c r="G35" s="60">
        <v>1161985785</v>
      </c>
      <c r="H35" s="60">
        <v>2141956437</v>
      </c>
      <c r="I35" s="60">
        <v>2141956437</v>
      </c>
      <c r="J35" s="60">
        <v>2153021862</v>
      </c>
      <c r="K35" s="60">
        <v>1161985785</v>
      </c>
      <c r="L35" s="60">
        <v>1182846209</v>
      </c>
      <c r="M35" s="60">
        <v>1182846209</v>
      </c>
      <c r="N35" s="60">
        <v>1161985785</v>
      </c>
      <c r="O35" s="60">
        <v>1123884579</v>
      </c>
      <c r="P35" s="60">
        <v>1190784775</v>
      </c>
      <c r="Q35" s="60">
        <v>1190784775</v>
      </c>
      <c r="R35" s="60">
        <v>1190784775</v>
      </c>
      <c r="S35" s="60">
        <v>1190784775</v>
      </c>
      <c r="T35" s="60">
        <v>1190784775</v>
      </c>
      <c r="U35" s="60">
        <v>1190784775</v>
      </c>
      <c r="V35" s="60">
        <v>1190784775</v>
      </c>
      <c r="W35" s="60">
        <v>814096429</v>
      </c>
      <c r="X35" s="60">
        <v>376688346</v>
      </c>
      <c r="Y35" s="61">
        <v>46.27</v>
      </c>
      <c r="Z35" s="62">
        <v>814096429</v>
      </c>
    </row>
    <row r="36" spans="1:26" ht="12.75">
      <c r="A36" s="58" t="s">
        <v>57</v>
      </c>
      <c r="B36" s="19">
        <v>1161247855</v>
      </c>
      <c r="C36" s="19">
        <v>0</v>
      </c>
      <c r="D36" s="59">
        <v>1350305259</v>
      </c>
      <c r="E36" s="60">
        <v>176206893</v>
      </c>
      <c r="F36" s="60">
        <v>1976476934</v>
      </c>
      <c r="G36" s="60">
        <v>1976476934</v>
      </c>
      <c r="H36" s="60">
        <v>1976476934</v>
      </c>
      <c r="I36" s="60">
        <v>1976476934</v>
      </c>
      <c r="J36" s="60">
        <v>1976476934</v>
      </c>
      <c r="K36" s="60">
        <v>1976476934</v>
      </c>
      <c r="L36" s="60">
        <v>1976476934</v>
      </c>
      <c r="M36" s="60">
        <v>1976476934</v>
      </c>
      <c r="N36" s="60">
        <v>1976476934</v>
      </c>
      <c r="O36" s="60">
        <v>1976476934</v>
      </c>
      <c r="P36" s="60">
        <v>1976476934</v>
      </c>
      <c r="Q36" s="60">
        <v>1976476934</v>
      </c>
      <c r="R36" s="60">
        <v>1976476934</v>
      </c>
      <c r="S36" s="60">
        <v>1976476934</v>
      </c>
      <c r="T36" s="60">
        <v>1976476934</v>
      </c>
      <c r="U36" s="60">
        <v>1976476934</v>
      </c>
      <c r="V36" s="60">
        <v>1976476934</v>
      </c>
      <c r="W36" s="60">
        <v>176206893</v>
      </c>
      <c r="X36" s="60">
        <v>1800270041</v>
      </c>
      <c r="Y36" s="61">
        <v>1021.68</v>
      </c>
      <c r="Z36" s="62">
        <v>176206893</v>
      </c>
    </row>
    <row r="37" spans="1:26" ht="12.75">
      <c r="A37" s="58" t="s">
        <v>58</v>
      </c>
      <c r="B37" s="19">
        <v>199430601</v>
      </c>
      <c r="C37" s="19">
        <v>0</v>
      </c>
      <c r="D37" s="59">
        <v>249732097</v>
      </c>
      <c r="E37" s="60">
        <v>990303322</v>
      </c>
      <c r="F37" s="60">
        <v>254006430</v>
      </c>
      <c r="G37" s="60">
        <v>254006430</v>
      </c>
      <c r="H37" s="60">
        <v>106867170</v>
      </c>
      <c r="I37" s="60">
        <v>106867170</v>
      </c>
      <c r="J37" s="60">
        <v>117932595</v>
      </c>
      <c r="K37" s="60">
        <v>254006430</v>
      </c>
      <c r="L37" s="60">
        <v>254006430</v>
      </c>
      <c r="M37" s="60">
        <v>254006430</v>
      </c>
      <c r="N37" s="60">
        <v>254006430</v>
      </c>
      <c r="O37" s="60">
        <v>254006430</v>
      </c>
      <c r="P37" s="60">
        <v>254006430</v>
      </c>
      <c r="Q37" s="60">
        <v>254006430</v>
      </c>
      <c r="R37" s="60">
        <v>254006430</v>
      </c>
      <c r="S37" s="60">
        <v>254006430</v>
      </c>
      <c r="T37" s="60">
        <v>254006430</v>
      </c>
      <c r="U37" s="60">
        <v>254006430</v>
      </c>
      <c r="V37" s="60">
        <v>254006430</v>
      </c>
      <c r="W37" s="60">
        <v>990303322</v>
      </c>
      <c r="X37" s="60">
        <v>-736296892</v>
      </c>
      <c r="Y37" s="61">
        <v>-74.35</v>
      </c>
      <c r="Z37" s="62">
        <v>990303322</v>
      </c>
    </row>
    <row r="38" spans="1:26" ht="12.75">
      <c r="A38" s="58" t="s">
        <v>59</v>
      </c>
      <c r="B38" s="19">
        <v>76003739</v>
      </c>
      <c r="C38" s="19">
        <v>0</v>
      </c>
      <c r="D38" s="59">
        <v>61324850</v>
      </c>
      <c r="E38" s="60">
        <v>0</v>
      </c>
      <c r="F38" s="60">
        <v>87357314</v>
      </c>
      <c r="G38" s="60">
        <v>87357314</v>
      </c>
      <c r="H38" s="60">
        <v>87357314</v>
      </c>
      <c r="I38" s="60">
        <v>87357314</v>
      </c>
      <c r="J38" s="60">
        <v>87357314</v>
      </c>
      <c r="K38" s="60">
        <v>87357314</v>
      </c>
      <c r="L38" s="60">
        <v>87357314</v>
      </c>
      <c r="M38" s="60">
        <v>87357314</v>
      </c>
      <c r="N38" s="60">
        <v>87357314</v>
      </c>
      <c r="O38" s="60">
        <v>87357314</v>
      </c>
      <c r="P38" s="60">
        <v>87357314</v>
      </c>
      <c r="Q38" s="60">
        <v>87357314</v>
      </c>
      <c r="R38" s="60">
        <v>87357314</v>
      </c>
      <c r="S38" s="60">
        <v>87357314</v>
      </c>
      <c r="T38" s="60">
        <v>87357314</v>
      </c>
      <c r="U38" s="60">
        <v>87357314</v>
      </c>
      <c r="V38" s="60">
        <v>87357314</v>
      </c>
      <c r="W38" s="60"/>
      <c r="X38" s="60">
        <v>87357314</v>
      </c>
      <c r="Y38" s="61">
        <v>0</v>
      </c>
      <c r="Z38" s="62">
        <v>0</v>
      </c>
    </row>
    <row r="39" spans="1:26" ht="12.75">
      <c r="A39" s="58" t="s">
        <v>60</v>
      </c>
      <c r="B39" s="19">
        <v>1129455676</v>
      </c>
      <c r="C39" s="19">
        <v>0</v>
      </c>
      <c r="D39" s="59">
        <v>1384035206</v>
      </c>
      <c r="E39" s="60">
        <v>0</v>
      </c>
      <c r="F39" s="60">
        <v>2831578874</v>
      </c>
      <c r="G39" s="60">
        <v>2797098975</v>
      </c>
      <c r="H39" s="60">
        <v>3924208887</v>
      </c>
      <c r="I39" s="60">
        <v>3924208887</v>
      </c>
      <c r="J39" s="60">
        <v>3924208887</v>
      </c>
      <c r="K39" s="60">
        <v>2797098975</v>
      </c>
      <c r="L39" s="60">
        <v>2817959399</v>
      </c>
      <c r="M39" s="60">
        <v>2817959399</v>
      </c>
      <c r="N39" s="60">
        <v>2797098975</v>
      </c>
      <c r="O39" s="60">
        <v>2758997769</v>
      </c>
      <c r="P39" s="60">
        <v>2825897965</v>
      </c>
      <c r="Q39" s="60">
        <v>2825897965</v>
      </c>
      <c r="R39" s="60">
        <v>2825897965</v>
      </c>
      <c r="S39" s="60">
        <v>2825897965</v>
      </c>
      <c r="T39" s="60">
        <v>2825897965</v>
      </c>
      <c r="U39" s="60">
        <v>2825897965</v>
      </c>
      <c r="V39" s="60">
        <v>2825897965</v>
      </c>
      <c r="W39" s="60"/>
      <c r="X39" s="60">
        <v>2825897965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98257599</v>
      </c>
      <c r="C42" s="19">
        <v>0</v>
      </c>
      <c r="D42" s="59">
        <v>176948184</v>
      </c>
      <c r="E42" s="60">
        <v>34958796</v>
      </c>
      <c r="F42" s="60">
        <v>85341397</v>
      </c>
      <c r="G42" s="60">
        <v>-24699887</v>
      </c>
      <c r="H42" s="60">
        <v>-22029290</v>
      </c>
      <c r="I42" s="60">
        <v>38612220</v>
      </c>
      <c r="J42" s="60">
        <v>3818670</v>
      </c>
      <c r="K42" s="60">
        <v>-43380780</v>
      </c>
      <c r="L42" s="60">
        <v>82451781</v>
      </c>
      <c r="M42" s="60">
        <v>42889671</v>
      </c>
      <c r="N42" s="60">
        <v>-25563447</v>
      </c>
      <c r="O42" s="60">
        <v>-38100459</v>
      </c>
      <c r="P42" s="60">
        <v>66900196</v>
      </c>
      <c r="Q42" s="60">
        <v>3236290</v>
      </c>
      <c r="R42" s="60">
        <v>-31087553</v>
      </c>
      <c r="S42" s="60">
        <v>-18503865</v>
      </c>
      <c r="T42" s="60">
        <v>-26132423</v>
      </c>
      <c r="U42" s="60">
        <v>-75723841</v>
      </c>
      <c r="V42" s="60">
        <v>9014340</v>
      </c>
      <c r="W42" s="60">
        <v>34958796</v>
      </c>
      <c r="X42" s="60">
        <v>-25944456</v>
      </c>
      <c r="Y42" s="61">
        <v>-74.21</v>
      </c>
      <c r="Z42" s="62">
        <v>34958796</v>
      </c>
    </row>
    <row r="43" spans="1:26" ht="12.75">
      <c r="A43" s="58" t="s">
        <v>63</v>
      </c>
      <c r="B43" s="19">
        <v>-88579767</v>
      </c>
      <c r="C43" s="19">
        <v>0</v>
      </c>
      <c r="D43" s="59">
        <v>-134986240</v>
      </c>
      <c r="E43" s="60">
        <v>0</v>
      </c>
      <c r="F43" s="60">
        <v>4890019</v>
      </c>
      <c r="G43" s="60">
        <v>-9780012</v>
      </c>
      <c r="H43" s="60">
        <v>0</v>
      </c>
      <c r="I43" s="60">
        <v>-4889993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-4889993</v>
      </c>
      <c r="W43" s="60"/>
      <c r="X43" s="60">
        <v>-4889993</v>
      </c>
      <c r="Y43" s="61">
        <v>0</v>
      </c>
      <c r="Z43" s="62">
        <v>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11640553</v>
      </c>
      <c r="C45" s="22">
        <v>0</v>
      </c>
      <c r="D45" s="99">
        <v>90591943</v>
      </c>
      <c r="E45" s="100">
        <v>39005480</v>
      </c>
      <c r="F45" s="100">
        <v>101868582</v>
      </c>
      <c r="G45" s="100">
        <v>67388683</v>
      </c>
      <c r="H45" s="100">
        <v>45359393</v>
      </c>
      <c r="I45" s="100">
        <v>45359393</v>
      </c>
      <c r="J45" s="100">
        <v>49178063</v>
      </c>
      <c r="K45" s="100">
        <v>5797283</v>
      </c>
      <c r="L45" s="100">
        <v>88249064</v>
      </c>
      <c r="M45" s="100">
        <v>88249064</v>
      </c>
      <c r="N45" s="100">
        <v>62685617</v>
      </c>
      <c r="O45" s="100">
        <v>24585158</v>
      </c>
      <c r="P45" s="100">
        <v>91485354</v>
      </c>
      <c r="Q45" s="100">
        <v>62685617</v>
      </c>
      <c r="R45" s="100">
        <v>60397801</v>
      </c>
      <c r="S45" s="100">
        <v>41893936</v>
      </c>
      <c r="T45" s="100">
        <v>15761513</v>
      </c>
      <c r="U45" s="100">
        <v>15761513</v>
      </c>
      <c r="V45" s="100">
        <v>15761513</v>
      </c>
      <c r="W45" s="100">
        <v>39005480</v>
      </c>
      <c r="X45" s="100">
        <v>-23243967</v>
      </c>
      <c r="Y45" s="101">
        <v>-59.59</v>
      </c>
      <c r="Z45" s="102">
        <v>39005480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19" t="s">
        <v>275</v>
      </c>
      <c r="R47" s="120"/>
      <c r="S47" s="120"/>
      <c r="T47" s="120"/>
      <c r="U47" s="119" t="s">
        <v>276</v>
      </c>
      <c r="V47" s="119" t="s">
        <v>277</v>
      </c>
      <c r="W47" s="119" t="s">
        <v>278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19220513</v>
      </c>
      <c r="C49" s="52">
        <v>0</v>
      </c>
      <c r="D49" s="129">
        <v>66353403</v>
      </c>
      <c r="E49" s="54">
        <v>24707410</v>
      </c>
      <c r="F49" s="54">
        <v>0</v>
      </c>
      <c r="G49" s="54">
        <v>0</v>
      </c>
      <c r="H49" s="54">
        <v>0</v>
      </c>
      <c r="I49" s="54">
        <v>14115454</v>
      </c>
      <c r="J49" s="54">
        <v>0</v>
      </c>
      <c r="K49" s="54">
        <v>0</v>
      </c>
      <c r="L49" s="54">
        <v>0</v>
      </c>
      <c r="M49" s="54">
        <v>19806088</v>
      </c>
      <c r="N49" s="54">
        <v>0</v>
      </c>
      <c r="O49" s="54">
        <v>0</v>
      </c>
      <c r="P49" s="54">
        <v>0</v>
      </c>
      <c r="Q49" s="54">
        <v>15016524</v>
      </c>
      <c r="R49" s="54">
        <v>0</v>
      </c>
      <c r="S49" s="54">
        <v>0</v>
      </c>
      <c r="T49" s="54">
        <v>0</v>
      </c>
      <c r="U49" s="54">
        <v>76828190</v>
      </c>
      <c r="V49" s="54">
        <v>432350781</v>
      </c>
      <c r="W49" s="54">
        <v>668398363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6643002</v>
      </c>
      <c r="C51" s="52">
        <v>0</v>
      </c>
      <c r="D51" s="129">
        <v>13048652</v>
      </c>
      <c r="E51" s="54">
        <v>3976602</v>
      </c>
      <c r="F51" s="54">
        <v>0</v>
      </c>
      <c r="G51" s="54">
        <v>0</v>
      </c>
      <c r="H51" s="54">
        <v>0</v>
      </c>
      <c r="I51" s="54">
        <v>27021118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50689374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40.968582581655454</v>
      </c>
      <c r="C58" s="5">
        <f>IF(C67=0,0,+(C76/C67)*100)</f>
        <v>0</v>
      </c>
      <c r="D58" s="6">
        <f aca="true" t="shared" si="6" ref="D58:Z58">IF(D67=0,0,+(D76/D67)*100)</f>
        <v>54.70697389273076</v>
      </c>
      <c r="E58" s="7">
        <f t="shared" si="6"/>
        <v>0</v>
      </c>
      <c r="F58" s="7">
        <f t="shared" si="6"/>
        <v>166.05312992052893</v>
      </c>
      <c r="G58" s="7">
        <f t="shared" si="6"/>
        <v>99.91248839564344</v>
      </c>
      <c r="H58" s="7">
        <f t="shared" si="6"/>
        <v>58.13971838532006</v>
      </c>
      <c r="I58" s="7">
        <f t="shared" si="6"/>
        <v>84.78772316878893</v>
      </c>
      <c r="J58" s="7">
        <f t="shared" si="6"/>
        <v>98.4296454700226</v>
      </c>
      <c r="K58" s="7">
        <f t="shared" si="6"/>
        <v>46.11835422417093</v>
      </c>
      <c r="L58" s="7">
        <f t="shared" si="6"/>
        <v>-166.55923539688368</v>
      </c>
      <c r="M58" s="7">
        <f t="shared" si="6"/>
        <v>89.6226073337586</v>
      </c>
      <c r="N58" s="7">
        <f t="shared" si="6"/>
        <v>-515.4591222921249</v>
      </c>
      <c r="O58" s="7">
        <f t="shared" si="6"/>
        <v>37.66980275425947</v>
      </c>
      <c r="P58" s="7">
        <f t="shared" si="6"/>
        <v>0</v>
      </c>
      <c r="Q58" s="7">
        <f t="shared" si="6"/>
        <v>120.64355198998969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115.05218957927433</v>
      </c>
      <c r="W58" s="7">
        <f t="shared" si="6"/>
        <v>40.47922674196606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67.0000057910059</v>
      </c>
      <c r="E59" s="10">
        <f t="shared" si="7"/>
        <v>0</v>
      </c>
      <c r="F59" s="10">
        <f t="shared" si="7"/>
        <v>100</v>
      </c>
      <c r="G59" s="10">
        <f t="shared" si="7"/>
        <v>100</v>
      </c>
      <c r="H59" s="10">
        <f t="shared" si="7"/>
        <v>49.246043887282056</v>
      </c>
      <c r="I59" s="10">
        <f t="shared" si="7"/>
        <v>76.06822232287051</v>
      </c>
      <c r="J59" s="10">
        <f t="shared" si="7"/>
        <v>100</v>
      </c>
      <c r="K59" s="10">
        <f t="shared" si="7"/>
        <v>55.43860578000979</v>
      </c>
      <c r="L59" s="10">
        <f t="shared" si="7"/>
        <v>-4.841386900969338</v>
      </c>
      <c r="M59" s="10">
        <f t="shared" si="7"/>
        <v>-80.6551111947442</v>
      </c>
      <c r="N59" s="10">
        <f t="shared" si="7"/>
        <v>-17.375408913336425</v>
      </c>
      <c r="O59" s="10">
        <f t="shared" si="7"/>
        <v>100</v>
      </c>
      <c r="P59" s="10">
        <f t="shared" si="7"/>
        <v>0</v>
      </c>
      <c r="Q59" s="10">
        <f t="shared" si="7"/>
        <v>-55.111239111920284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291.05948591488277</v>
      </c>
      <c r="W59" s="10">
        <f t="shared" si="7"/>
        <v>36.56985031673161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54.66277482251508</v>
      </c>
      <c r="C60" s="12">
        <f t="shared" si="7"/>
        <v>0</v>
      </c>
      <c r="D60" s="3">
        <f t="shared" si="7"/>
        <v>38.831545412360505</v>
      </c>
      <c r="E60" s="13">
        <f t="shared" si="7"/>
        <v>0</v>
      </c>
      <c r="F60" s="13">
        <f t="shared" si="7"/>
        <v>354.26645771658076</v>
      </c>
      <c r="G60" s="13">
        <f t="shared" si="7"/>
        <v>99.69887676201891</v>
      </c>
      <c r="H60" s="13">
        <f t="shared" si="7"/>
        <v>111.41118599222084</v>
      </c>
      <c r="I60" s="13">
        <f t="shared" si="7"/>
        <v>121.60986934957553</v>
      </c>
      <c r="J60" s="13">
        <f t="shared" si="7"/>
        <v>97.29616495903767</v>
      </c>
      <c r="K60" s="13">
        <f t="shared" si="7"/>
        <v>39.39100489358851</v>
      </c>
      <c r="L60" s="13">
        <f t="shared" si="7"/>
        <v>24.84955779604378</v>
      </c>
      <c r="M60" s="13">
        <f t="shared" si="7"/>
        <v>54.08398139715719</v>
      </c>
      <c r="N60" s="13">
        <f t="shared" si="7"/>
        <v>95.76246554360705</v>
      </c>
      <c r="O60" s="13">
        <f t="shared" si="7"/>
        <v>120.23997708605887</v>
      </c>
      <c r="P60" s="13">
        <f t="shared" si="7"/>
        <v>0</v>
      </c>
      <c r="Q60" s="13">
        <f t="shared" si="7"/>
        <v>130.48071200438105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111.51285611750284</v>
      </c>
      <c r="W60" s="13">
        <f t="shared" si="7"/>
        <v>42.70711585142136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99.69949446064066</v>
      </c>
      <c r="C61" s="12">
        <f t="shared" si="7"/>
        <v>0</v>
      </c>
      <c r="D61" s="3">
        <f t="shared" si="7"/>
        <v>59.12799483575589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117.45397184875037</v>
      </c>
      <c r="I61" s="13">
        <f t="shared" si="7"/>
        <v>239.44919361692607</v>
      </c>
      <c r="J61" s="13">
        <f t="shared" si="7"/>
        <v>120.3421785501815</v>
      </c>
      <c r="K61" s="13">
        <f t="shared" si="7"/>
        <v>38.053455596069846</v>
      </c>
      <c r="L61" s="13">
        <f t="shared" si="7"/>
        <v>20.973793846561062</v>
      </c>
      <c r="M61" s="13">
        <f t="shared" si="7"/>
        <v>58.076459232613445</v>
      </c>
      <c r="N61" s="13">
        <f t="shared" si="7"/>
        <v>100</v>
      </c>
      <c r="O61" s="13">
        <f t="shared" si="7"/>
        <v>107.96667116701364</v>
      </c>
      <c r="P61" s="13">
        <f t="shared" si="7"/>
        <v>0</v>
      </c>
      <c r="Q61" s="13">
        <f t="shared" si="7"/>
        <v>119.49627183889461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130.46817360337803</v>
      </c>
      <c r="W61" s="13">
        <f t="shared" si="7"/>
        <v>34.347618441056696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7.636905374319053</v>
      </c>
      <c r="E62" s="13">
        <f t="shared" si="7"/>
        <v>0</v>
      </c>
      <c r="F62" s="13">
        <f t="shared" si="7"/>
        <v>39.50611547377497</v>
      </c>
      <c r="G62" s="13">
        <f t="shared" si="7"/>
        <v>11.354280575837889</v>
      </c>
      <c r="H62" s="13">
        <f t="shared" si="7"/>
        <v>79.50966609658037</v>
      </c>
      <c r="I62" s="13">
        <f t="shared" si="7"/>
        <v>22.134710834877723</v>
      </c>
      <c r="J62" s="13">
        <f t="shared" si="7"/>
        <v>50.19171016932458</v>
      </c>
      <c r="K62" s="13">
        <f t="shared" si="7"/>
        <v>53.20875007834955</v>
      </c>
      <c r="L62" s="13">
        <f t="shared" si="7"/>
        <v>232.92581061584025</v>
      </c>
      <c r="M62" s="13">
        <f t="shared" si="7"/>
        <v>65.51850206745725</v>
      </c>
      <c r="N62" s="13">
        <f t="shared" si="7"/>
        <v>100</v>
      </c>
      <c r="O62" s="13">
        <f t="shared" si="7"/>
        <v>1233.3455529862952</v>
      </c>
      <c r="P62" s="13">
        <f t="shared" si="7"/>
        <v>0</v>
      </c>
      <c r="Q62" s="13">
        <f t="shared" si="7"/>
        <v>307.1793437901187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52.865589027565264</v>
      </c>
      <c r="W62" s="13">
        <f t="shared" si="7"/>
        <v>23.375925699696758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67.8589461956014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70.08118526443134</v>
      </c>
      <c r="I63" s="13">
        <f t="shared" si="7"/>
        <v>179.33857567365422</v>
      </c>
      <c r="J63" s="13">
        <f t="shared" si="7"/>
        <v>42.30279413525487</v>
      </c>
      <c r="K63" s="13">
        <f t="shared" si="7"/>
        <v>26.597076335296233</v>
      </c>
      <c r="L63" s="13">
        <f t="shared" si="7"/>
        <v>21.345557131443506</v>
      </c>
      <c r="M63" s="13">
        <f t="shared" si="7"/>
        <v>30.069387869182695</v>
      </c>
      <c r="N63" s="13">
        <f t="shared" si="7"/>
        <v>52.099655155974375</v>
      </c>
      <c r="O63" s="13">
        <f t="shared" si="7"/>
        <v>61.48791456767365</v>
      </c>
      <c r="P63" s="13">
        <f t="shared" si="7"/>
        <v>0</v>
      </c>
      <c r="Q63" s="13">
        <f t="shared" si="7"/>
        <v>86.33774055651787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83.59569160946172</v>
      </c>
      <c r="W63" s="13">
        <f t="shared" si="7"/>
        <v>169.10935738444195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67.37365798196532</v>
      </c>
      <c r="E64" s="13">
        <f t="shared" si="7"/>
        <v>0</v>
      </c>
      <c r="F64" s="13">
        <f t="shared" si="7"/>
        <v>23407.342465753423</v>
      </c>
      <c r="G64" s="13">
        <f t="shared" si="7"/>
        <v>13252.219178082192</v>
      </c>
      <c r="H64" s="13">
        <f t="shared" si="7"/>
        <v>74.70060377960715</v>
      </c>
      <c r="I64" s="13">
        <f t="shared" si="7"/>
        <v>184.7992544539437</v>
      </c>
      <c r="J64" s="13">
        <f t="shared" si="7"/>
        <v>35.62748527123535</v>
      </c>
      <c r="K64" s="13">
        <f t="shared" si="7"/>
        <v>18.106738659183698</v>
      </c>
      <c r="L64" s="13">
        <f t="shared" si="7"/>
        <v>14.964812705552912</v>
      </c>
      <c r="M64" s="13">
        <f t="shared" si="7"/>
        <v>22.801163890924354</v>
      </c>
      <c r="N64" s="13">
        <f t="shared" si="7"/>
        <v>100</v>
      </c>
      <c r="O64" s="13">
        <f t="shared" si="7"/>
        <v>108.68880060380364</v>
      </c>
      <c r="P64" s="13">
        <f t="shared" si="7"/>
        <v>0</v>
      </c>
      <c r="Q64" s="13">
        <f t="shared" si="7"/>
        <v>141.37298974031467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80.80228122518609</v>
      </c>
      <c r="W64" s="13">
        <f t="shared" si="7"/>
        <v>74.88952919188323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167.09309872499495</v>
      </c>
      <c r="H65" s="13">
        <f t="shared" si="7"/>
        <v>147569.80056980057</v>
      </c>
      <c r="I65" s="13">
        <f t="shared" si="7"/>
        <v>214.2675497102026</v>
      </c>
      <c r="J65" s="13">
        <f t="shared" si="7"/>
        <v>121561.25356125356</v>
      </c>
      <c r="K65" s="13">
        <f t="shared" si="7"/>
        <v>47256.41025641025</v>
      </c>
      <c r="L65" s="13">
        <f t="shared" si="7"/>
        <v>0</v>
      </c>
      <c r="M65" s="13">
        <f t="shared" si="7"/>
        <v>84408.83190883191</v>
      </c>
      <c r="N65" s="13">
        <f t="shared" si="7"/>
        <v>100</v>
      </c>
      <c r="O65" s="13">
        <f t="shared" si="7"/>
        <v>144.07426999576808</v>
      </c>
      <c r="P65" s="13">
        <f t="shared" si="7"/>
        <v>0</v>
      </c>
      <c r="Q65" s="13">
        <f t="shared" si="7"/>
        <v>165.12325433770633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251.7218173623166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66.99999173072855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2.1663957343899285</v>
      </c>
      <c r="W66" s="16">
        <f t="shared" si="7"/>
        <v>45.90454474743916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165152526</v>
      </c>
      <c r="C67" s="24"/>
      <c r="D67" s="25">
        <v>209994770</v>
      </c>
      <c r="E67" s="26"/>
      <c r="F67" s="26">
        <v>2989389</v>
      </c>
      <c r="G67" s="26">
        <v>21584566</v>
      </c>
      <c r="H67" s="26">
        <v>21367281</v>
      </c>
      <c r="I67" s="26">
        <v>45941236</v>
      </c>
      <c r="J67" s="26">
        <v>7298734</v>
      </c>
      <c r="K67" s="26">
        <v>7298734</v>
      </c>
      <c r="L67" s="26">
        <v>-988539</v>
      </c>
      <c r="M67" s="26">
        <v>13608929</v>
      </c>
      <c r="N67" s="26">
        <v>-913493</v>
      </c>
      <c r="O67" s="26">
        <v>11449829</v>
      </c>
      <c r="P67" s="26"/>
      <c r="Q67" s="26">
        <v>10536336</v>
      </c>
      <c r="R67" s="26"/>
      <c r="S67" s="26"/>
      <c r="T67" s="26"/>
      <c r="U67" s="26"/>
      <c r="V67" s="26">
        <v>70086501</v>
      </c>
      <c r="W67" s="26">
        <v>209994792</v>
      </c>
      <c r="X67" s="26"/>
      <c r="Y67" s="25"/>
      <c r="Z67" s="27"/>
    </row>
    <row r="68" spans="1:26" ht="12.75" hidden="1">
      <c r="A68" s="37" t="s">
        <v>31</v>
      </c>
      <c r="B68" s="19">
        <v>69082052</v>
      </c>
      <c r="C68" s="19"/>
      <c r="D68" s="20">
        <v>90657825</v>
      </c>
      <c r="E68" s="21"/>
      <c r="F68" s="21">
        <v>2212808</v>
      </c>
      <c r="G68" s="21">
        <v>15311719</v>
      </c>
      <c r="H68" s="21">
        <v>15636056</v>
      </c>
      <c r="I68" s="21">
        <v>33160583</v>
      </c>
      <c r="J68" s="21">
        <v>3059718</v>
      </c>
      <c r="K68" s="21">
        <v>3059718</v>
      </c>
      <c r="L68" s="21">
        <v>-12783465</v>
      </c>
      <c r="M68" s="21">
        <v>-6664029</v>
      </c>
      <c r="N68" s="21">
        <v>-11418373</v>
      </c>
      <c r="O68" s="21">
        <v>1206632</v>
      </c>
      <c r="P68" s="21"/>
      <c r="Q68" s="21">
        <v>-10211741</v>
      </c>
      <c r="R68" s="21"/>
      <c r="S68" s="21"/>
      <c r="T68" s="21"/>
      <c r="U68" s="21"/>
      <c r="V68" s="21">
        <v>16284813</v>
      </c>
      <c r="W68" s="21">
        <v>90657828</v>
      </c>
      <c r="X68" s="21"/>
      <c r="Y68" s="20"/>
      <c r="Z68" s="23"/>
    </row>
    <row r="69" spans="1:26" ht="12.75" hidden="1">
      <c r="A69" s="38" t="s">
        <v>32</v>
      </c>
      <c r="B69" s="19">
        <v>62663352</v>
      </c>
      <c r="C69" s="19"/>
      <c r="D69" s="20">
        <v>91644058</v>
      </c>
      <c r="E69" s="21"/>
      <c r="F69" s="21">
        <v>776581</v>
      </c>
      <c r="G69" s="21">
        <v>6272847</v>
      </c>
      <c r="H69" s="21">
        <v>4239016</v>
      </c>
      <c r="I69" s="21">
        <v>11288444</v>
      </c>
      <c r="J69" s="21">
        <v>4239016</v>
      </c>
      <c r="K69" s="21">
        <v>4239016</v>
      </c>
      <c r="L69" s="21">
        <v>4135309</v>
      </c>
      <c r="M69" s="21">
        <v>12613341</v>
      </c>
      <c r="N69" s="21">
        <v>2845263</v>
      </c>
      <c r="O69" s="21">
        <v>2583580</v>
      </c>
      <c r="P69" s="21"/>
      <c r="Q69" s="21">
        <v>5428843</v>
      </c>
      <c r="R69" s="21"/>
      <c r="S69" s="21"/>
      <c r="T69" s="21"/>
      <c r="U69" s="21"/>
      <c r="V69" s="21">
        <v>29330628</v>
      </c>
      <c r="W69" s="21">
        <v>91644072</v>
      </c>
      <c r="X69" s="21"/>
      <c r="Y69" s="20"/>
      <c r="Z69" s="23"/>
    </row>
    <row r="70" spans="1:26" ht="12.75" hidden="1">
      <c r="A70" s="39" t="s">
        <v>103</v>
      </c>
      <c r="B70" s="19">
        <v>34356771</v>
      </c>
      <c r="C70" s="19"/>
      <c r="D70" s="20">
        <v>36458385</v>
      </c>
      <c r="E70" s="21"/>
      <c r="F70" s="21"/>
      <c r="G70" s="21"/>
      <c r="H70" s="21">
        <v>2435629</v>
      </c>
      <c r="I70" s="21">
        <v>2435629</v>
      </c>
      <c r="J70" s="21">
        <v>2435629</v>
      </c>
      <c r="K70" s="21">
        <v>2435629</v>
      </c>
      <c r="L70" s="21">
        <v>2773051</v>
      </c>
      <c r="M70" s="21">
        <v>7644309</v>
      </c>
      <c r="N70" s="21">
        <v>2081321</v>
      </c>
      <c r="O70" s="21">
        <v>2081321</v>
      </c>
      <c r="P70" s="21"/>
      <c r="Q70" s="21">
        <v>4162642</v>
      </c>
      <c r="R70" s="21"/>
      <c r="S70" s="21"/>
      <c r="T70" s="21"/>
      <c r="U70" s="21"/>
      <c r="V70" s="21">
        <v>14242580</v>
      </c>
      <c r="W70" s="21">
        <v>36458388</v>
      </c>
      <c r="X70" s="21"/>
      <c r="Y70" s="20"/>
      <c r="Z70" s="23"/>
    </row>
    <row r="71" spans="1:26" ht="12.75" hidden="1">
      <c r="A71" s="39" t="s">
        <v>104</v>
      </c>
      <c r="B71" s="19">
        <v>13115871</v>
      </c>
      <c r="C71" s="19"/>
      <c r="D71" s="20">
        <v>38800376</v>
      </c>
      <c r="E71" s="21"/>
      <c r="F71" s="21">
        <v>774756</v>
      </c>
      <c r="G71" s="21">
        <v>4220285</v>
      </c>
      <c r="H71" s="21">
        <v>558395</v>
      </c>
      <c r="I71" s="21">
        <v>5553436</v>
      </c>
      <c r="J71" s="21">
        <v>558395</v>
      </c>
      <c r="K71" s="21">
        <v>558395</v>
      </c>
      <c r="L71" s="21">
        <v>92183</v>
      </c>
      <c r="M71" s="21">
        <v>1208973</v>
      </c>
      <c r="N71" s="21">
        <v>297145</v>
      </c>
      <c r="O71" s="21">
        <v>35462</v>
      </c>
      <c r="P71" s="21"/>
      <c r="Q71" s="21">
        <v>332607</v>
      </c>
      <c r="R71" s="21"/>
      <c r="S71" s="21"/>
      <c r="T71" s="21"/>
      <c r="U71" s="21"/>
      <c r="V71" s="21">
        <v>7095016</v>
      </c>
      <c r="W71" s="21">
        <v>38800380</v>
      </c>
      <c r="X71" s="21"/>
      <c r="Y71" s="20"/>
      <c r="Z71" s="23"/>
    </row>
    <row r="72" spans="1:26" ht="12.75" hidden="1">
      <c r="A72" s="39" t="s">
        <v>105</v>
      </c>
      <c r="B72" s="19">
        <v>6526695</v>
      </c>
      <c r="C72" s="19"/>
      <c r="D72" s="20">
        <v>5598743</v>
      </c>
      <c r="E72" s="21"/>
      <c r="F72" s="21"/>
      <c r="G72" s="21"/>
      <c r="H72" s="21">
        <v>643097</v>
      </c>
      <c r="I72" s="21">
        <v>643097</v>
      </c>
      <c r="J72" s="21">
        <v>643097</v>
      </c>
      <c r="K72" s="21">
        <v>643097</v>
      </c>
      <c r="L72" s="21">
        <v>645844</v>
      </c>
      <c r="M72" s="21">
        <v>1932038</v>
      </c>
      <c r="N72" s="21">
        <v>251708</v>
      </c>
      <c r="O72" s="21">
        <v>251708</v>
      </c>
      <c r="P72" s="21"/>
      <c r="Q72" s="21">
        <v>503416</v>
      </c>
      <c r="R72" s="21"/>
      <c r="S72" s="21"/>
      <c r="T72" s="21"/>
      <c r="U72" s="21"/>
      <c r="V72" s="21">
        <v>3078551</v>
      </c>
      <c r="W72" s="21">
        <v>5598744</v>
      </c>
      <c r="X72" s="21"/>
      <c r="Y72" s="20"/>
      <c r="Z72" s="23"/>
    </row>
    <row r="73" spans="1:26" ht="12.75" hidden="1">
      <c r="A73" s="39" t="s">
        <v>106</v>
      </c>
      <c r="B73" s="19">
        <v>8640488</v>
      </c>
      <c r="C73" s="19"/>
      <c r="D73" s="20">
        <v>10786554</v>
      </c>
      <c r="E73" s="21"/>
      <c r="F73" s="21">
        <v>1825</v>
      </c>
      <c r="G73" s="21">
        <v>1825</v>
      </c>
      <c r="H73" s="21">
        <v>601544</v>
      </c>
      <c r="I73" s="21">
        <v>605194</v>
      </c>
      <c r="J73" s="21">
        <v>601544</v>
      </c>
      <c r="K73" s="21">
        <v>601544</v>
      </c>
      <c r="L73" s="21">
        <v>624231</v>
      </c>
      <c r="M73" s="21">
        <v>1827319</v>
      </c>
      <c r="N73" s="21">
        <v>120569</v>
      </c>
      <c r="O73" s="21">
        <v>120569</v>
      </c>
      <c r="P73" s="21"/>
      <c r="Q73" s="21">
        <v>241138</v>
      </c>
      <c r="R73" s="21"/>
      <c r="S73" s="21"/>
      <c r="T73" s="21"/>
      <c r="U73" s="21"/>
      <c r="V73" s="21">
        <v>2673651</v>
      </c>
      <c r="W73" s="21">
        <v>10786560</v>
      </c>
      <c r="X73" s="21"/>
      <c r="Y73" s="20"/>
      <c r="Z73" s="23"/>
    </row>
    <row r="74" spans="1:26" ht="12.75" hidden="1">
      <c r="A74" s="39" t="s">
        <v>107</v>
      </c>
      <c r="B74" s="19">
        <v>23527</v>
      </c>
      <c r="C74" s="19"/>
      <c r="D74" s="20"/>
      <c r="E74" s="21"/>
      <c r="F74" s="21"/>
      <c r="G74" s="21">
        <v>2050737</v>
      </c>
      <c r="H74" s="21">
        <v>351</v>
      </c>
      <c r="I74" s="21">
        <v>2051088</v>
      </c>
      <c r="J74" s="21">
        <v>351</v>
      </c>
      <c r="K74" s="21">
        <v>351</v>
      </c>
      <c r="L74" s="21"/>
      <c r="M74" s="21">
        <v>702</v>
      </c>
      <c r="N74" s="21">
        <v>94520</v>
      </c>
      <c r="O74" s="21">
        <v>94520</v>
      </c>
      <c r="P74" s="21"/>
      <c r="Q74" s="21">
        <v>189040</v>
      </c>
      <c r="R74" s="21"/>
      <c r="S74" s="21"/>
      <c r="T74" s="21"/>
      <c r="U74" s="21"/>
      <c r="V74" s="21">
        <v>2240830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33407122</v>
      </c>
      <c r="C75" s="28"/>
      <c r="D75" s="29">
        <v>27692887</v>
      </c>
      <c r="E75" s="30"/>
      <c r="F75" s="30"/>
      <c r="G75" s="30"/>
      <c r="H75" s="30">
        <v>1492209</v>
      </c>
      <c r="I75" s="30">
        <v>1492209</v>
      </c>
      <c r="J75" s="30"/>
      <c r="K75" s="30"/>
      <c r="L75" s="30">
        <v>7659617</v>
      </c>
      <c r="M75" s="30">
        <v>7659617</v>
      </c>
      <c r="N75" s="30">
        <v>7659617</v>
      </c>
      <c r="O75" s="30">
        <v>7659617</v>
      </c>
      <c r="P75" s="30"/>
      <c r="Q75" s="30">
        <v>15319234</v>
      </c>
      <c r="R75" s="30"/>
      <c r="S75" s="30"/>
      <c r="T75" s="30"/>
      <c r="U75" s="30"/>
      <c r="V75" s="30">
        <v>24471060</v>
      </c>
      <c r="W75" s="30">
        <v>27692892</v>
      </c>
      <c r="X75" s="30"/>
      <c r="Y75" s="29"/>
      <c r="Z75" s="31"/>
    </row>
    <row r="76" spans="1:26" ht="12.75" hidden="1">
      <c r="A76" s="42" t="s">
        <v>288</v>
      </c>
      <c r="B76" s="32">
        <v>67660649</v>
      </c>
      <c r="C76" s="32"/>
      <c r="D76" s="33">
        <v>114881784</v>
      </c>
      <c r="E76" s="34">
        <v>85004268</v>
      </c>
      <c r="F76" s="34">
        <v>4963974</v>
      </c>
      <c r="G76" s="34">
        <v>21565677</v>
      </c>
      <c r="H76" s="34">
        <v>12422877</v>
      </c>
      <c r="I76" s="34">
        <v>38952528</v>
      </c>
      <c r="J76" s="34">
        <v>7184118</v>
      </c>
      <c r="K76" s="34">
        <v>3366056</v>
      </c>
      <c r="L76" s="34">
        <v>1646503</v>
      </c>
      <c r="M76" s="34">
        <v>12196677</v>
      </c>
      <c r="N76" s="34">
        <v>4708683</v>
      </c>
      <c r="O76" s="34">
        <v>4313128</v>
      </c>
      <c r="P76" s="34">
        <v>3689599</v>
      </c>
      <c r="Q76" s="34">
        <v>12711410</v>
      </c>
      <c r="R76" s="34">
        <v>3118430</v>
      </c>
      <c r="S76" s="34">
        <v>4366588</v>
      </c>
      <c r="T76" s="34">
        <v>9290421</v>
      </c>
      <c r="U76" s="34">
        <v>16775439</v>
      </c>
      <c r="V76" s="34">
        <v>80636054</v>
      </c>
      <c r="W76" s="34">
        <v>85004268</v>
      </c>
      <c r="X76" s="34"/>
      <c r="Y76" s="33"/>
      <c r="Z76" s="35">
        <v>85004268</v>
      </c>
    </row>
    <row r="77" spans="1:26" ht="12.75" hidden="1">
      <c r="A77" s="37" t="s">
        <v>31</v>
      </c>
      <c r="B77" s="19"/>
      <c r="C77" s="19"/>
      <c r="D77" s="20">
        <v>60740748</v>
      </c>
      <c r="E77" s="21">
        <v>33153432</v>
      </c>
      <c r="F77" s="21">
        <v>2212808</v>
      </c>
      <c r="G77" s="21">
        <v>15311719</v>
      </c>
      <c r="H77" s="21">
        <v>7700139</v>
      </c>
      <c r="I77" s="21">
        <v>25224666</v>
      </c>
      <c r="J77" s="21">
        <v>3059718</v>
      </c>
      <c r="K77" s="21">
        <v>1696265</v>
      </c>
      <c r="L77" s="21">
        <v>618897</v>
      </c>
      <c r="M77" s="21">
        <v>5374880</v>
      </c>
      <c r="N77" s="21">
        <v>1983989</v>
      </c>
      <c r="O77" s="21">
        <v>1206632</v>
      </c>
      <c r="P77" s="21">
        <v>2437196</v>
      </c>
      <c r="Q77" s="21">
        <v>5627817</v>
      </c>
      <c r="R77" s="21">
        <v>1411526</v>
      </c>
      <c r="S77" s="21">
        <v>3290911</v>
      </c>
      <c r="T77" s="21">
        <v>6468693</v>
      </c>
      <c r="U77" s="21">
        <v>11171130</v>
      </c>
      <c r="V77" s="21">
        <v>47398493</v>
      </c>
      <c r="W77" s="21">
        <v>33153432</v>
      </c>
      <c r="X77" s="21"/>
      <c r="Y77" s="20"/>
      <c r="Z77" s="23">
        <v>33153432</v>
      </c>
    </row>
    <row r="78" spans="1:26" ht="12.75" hidden="1">
      <c r="A78" s="38" t="s">
        <v>32</v>
      </c>
      <c r="B78" s="19">
        <v>34253527</v>
      </c>
      <c r="C78" s="19"/>
      <c r="D78" s="20">
        <v>35586804</v>
      </c>
      <c r="E78" s="21">
        <v>39138540</v>
      </c>
      <c r="F78" s="21">
        <v>2751166</v>
      </c>
      <c r="G78" s="21">
        <v>6253958</v>
      </c>
      <c r="H78" s="21">
        <v>4722738</v>
      </c>
      <c r="I78" s="21">
        <v>13727862</v>
      </c>
      <c r="J78" s="21">
        <v>4124400</v>
      </c>
      <c r="K78" s="21">
        <v>1669791</v>
      </c>
      <c r="L78" s="21">
        <v>1027606</v>
      </c>
      <c r="M78" s="21">
        <v>6821797</v>
      </c>
      <c r="N78" s="21">
        <v>2724694</v>
      </c>
      <c r="O78" s="21">
        <v>3106496</v>
      </c>
      <c r="P78" s="21">
        <v>1252403</v>
      </c>
      <c r="Q78" s="21">
        <v>7083593</v>
      </c>
      <c r="R78" s="21">
        <v>1176764</v>
      </c>
      <c r="S78" s="21">
        <v>1075677</v>
      </c>
      <c r="T78" s="21">
        <v>2821728</v>
      </c>
      <c r="U78" s="21">
        <v>5074169</v>
      </c>
      <c r="V78" s="21">
        <v>32707421</v>
      </c>
      <c r="W78" s="21">
        <v>39138540</v>
      </c>
      <c r="X78" s="21"/>
      <c r="Y78" s="20"/>
      <c r="Z78" s="23">
        <v>39138540</v>
      </c>
    </row>
    <row r="79" spans="1:26" ht="12.75" hidden="1">
      <c r="A79" s="39" t="s">
        <v>103</v>
      </c>
      <c r="B79" s="19">
        <v>34253527</v>
      </c>
      <c r="C79" s="19"/>
      <c r="D79" s="20">
        <v>21557112</v>
      </c>
      <c r="E79" s="21">
        <v>12522588</v>
      </c>
      <c r="F79" s="21">
        <v>1567700</v>
      </c>
      <c r="G79" s="21">
        <v>1403651</v>
      </c>
      <c r="H79" s="21">
        <v>2860743</v>
      </c>
      <c r="I79" s="21">
        <v>5832094</v>
      </c>
      <c r="J79" s="21">
        <v>2931089</v>
      </c>
      <c r="K79" s="21">
        <v>926841</v>
      </c>
      <c r="L79" s="21">
        <v>581614</v>
      </c>
      <c r="M79" s="21">
        <v>4439544</v>
      </c>
      <c r="N79" s="21">
        <v>2081321</v>
      </c>
      <c r="O79" s="21">
        <v>2247133</v>
      </c>
      <c r="P79" s="21">
        <v>645748</v>
      </c>
      <c r="Q79" s="21">
        <v>4974202</v>
      </c>
      <c r="R79" s="21">
        <v>648622</v>
      </c>
      <c r="S79" s="21">
        <v>443803</v>
      </c>
      <c r="T79" s="21">
        <v>2243769</v>
      </c>
      <c r="U79" s="21">
        <v>3336194</v>
      </c>
      <c r="V79" s="21">
        <v>18582034</v>
      </c>
      <c r="W79" s="21">
        <v>12522588</v>
      </c>
      <c r="X79" s="21"/>
      <c r="Y79" s="20"/>
      <c r="Z79" s="23">
        <v>12522588</v>
      </c>
    </row>
    <row r="80" spans="1:26" ht="12.75" hidden="1">
      <c r="A80" s="39" t="s">
        <v>104</v>
      </c>
      <c r="B80" s="19"/>
      <c r="C80" s="19"/>
      <c r="D80" s="20">
        <v>2963148</v>
      </c>
      <c r="E80" s="21">
        <v>9069948</v>
      </c>
      <c r="F80" s="21">
        <v>306076</v>
      </c>
      <c r="G80" s="21">
        <v>479183</v>
      </c>
      <c r="H80" s="21">
        <v>443978</v>
      </c>
      <c r="I80" s="21">
        <v>1229237</v>
      </c>
      <c r="J80" s="21">
        <v>280268</v>
      </c>
      <c r="K80" s="21">
        <v>297115</v>
      </c>
      <c r="L80" s="21">
        <v>214718</v>
      </c>
      <c r="M80" s="21">
        <v>792101</v>
      </c>
      <c r="N80" s="21">
        <v>297145</v>
      </c>
      <c r="O80" s="21">
        <v>437369</v>
      </c>
      <c r="P80" s="21">
        <v>287186</v>
      </c>
      <c r="Q80" s="21">
        <v>1021700</v>
      </c>
      <c r="R80" s="21">
        <v>202149</v>
      </c>
      <c r="S80" s="21">
        <v>259881</v>
      </c>
      <c r="T80" s="21">
        <v>245754</v>
      </c>
      <c r="U80" s="21">
        <v>707784</v>
      </c>
      <c r="V80" s="21">
        <v>3750822</v>
      </c>
      <c r="W80" s="21">
        <v>9069948</v>
      </c>
      <c r="X80" s="21"/>
      <c r="Y80" s="20"/>
      <c r="Z80" s="23">
        <v>9069948</v>
      </c>
    </row>
    <row r="81" spans="1:26" ht="12.75" hidden="1">
      <c r="A81" s="39" t="s">
        <v>105</v>
      </c>
      <c r="B81" s="19"/>
      <c r="C81" s="19"/>
      <c r="D81" s="20">
        <v>3799248</v>
      </c>
      <c r="E81" s="21">
        <v>9468000</v>
      </c>
      <c r="F81" s="21"/>
      <c r="G81" s="21">
        <v>702631</v>
      </c>
      <c r="H81" s="21">
        <v>450690</v>
      </c>
      <c r="I81" s="21">
        <v>1153321</v>
      </c>
      <c r="J81" s="21">
        <v>272048</v>
      </c>
      <c r="K81" s="21">
        <v>171045</v>
      </c>
      <c r="L81" s="21">
        <v>137859</v>
      </c>
      <c r="M81" s="21">
        <v>580952</v>
      </c>
      <c r="N81" s="21">
        <v>131139</v>
      </c>
      <c r="O81" s="21">
        <v>154770</v>
      </c>
      <c r="P81" s="21">
        <v>148729</v>
      </c>
      <c r="Q81" s="21">
        <v>434638</v>
      </c>
      <c r="R81" s="21">
        <v>136977</v>
      </c>
      <c r="S81" s="21">
        <v>122856</v>
      </c>
      <c r="T81" s="21">
        <v>144792</v>
      </c>
      <c r="U81" s="21">
        <v>404625</v>
      </c>
      <c r="V81" s="21">
        <v>2573536</v>
      </c>
      <c r="W81" s="21">
        <v>9468000</v>
      </c>
      <c r="X81" s="21"/>
      <c r="Y81" s="20"/>
      <c r="Z81" s="23">
        <v>9468000</v>
      </c>
    </row>
    <row r="82" spans="1:26" ht="12.75" hidden="1">
      <c r="A82" s="39" t="s">
        <v>106</v>
      </c>
      <c r="B82" s="19"/>
      <c r="C82" s="19"/>
      <c r="D82" s="20">
        <v>7267296</v>
      </c>
      <c r="E82" s="21">
        <v>8078004</v>
      </c>
      <c r="F82" s="21">
        <v>427184</v>
      </c>
      <c r="G82" s="21">
        <v>241853</v>
      </c>
      <c r="H82" s="21">
        <v>449357</v>
      </c>
      <c r="I82" s="21">
        <v>1118394</v>
      </c>
      <c r="J82" s="21">
        <v>214315</v>
      </c>
      <c r="K82" s="21">
        <v>108920</v>
      </c>
      <c r="L82" s="21">
        <v>93415</v>
      </c>
      <c r="M82" s="21">
        <v>416650</v>
      </c>
      <c r="N82" s="21">
        <v>120569</v>
      </c>
      <c r="O82" s="21">
        <v>131045</v>
      </c>
      <c r="P82" s="21">
        <v>89290</v>
      </c>
      <c r="Q82" s="21">
        <v>340904</v>
      </c>
      <c r="R82" s="21">
        <v>88155</v>
      </c>
      <c r="S82" s="21">
        <v>96166</v>
      </c>
      <c r="T82" s="21">
        <v>100102</v>
      </c>
      <c r="U82" s="21">
        <v>284423</v>
      </c>
      <c r="V82" s="21">
        <v>2160371</v>
      </c>
      <c r="W82" s="21">
        <v>8078004</v>
      </c>
      <c r="X82" s="21"/>
      <c r="Y82" s="20"/>
      <c r="Z82" s="23">
        <v>8078004</v>
      </c>
    </row>
    <row r="83" spans="1:26" ht="12.75" hidden="1">
      <c r="A83" s="39" t="s">
        <v>107</v>
      </c>
      <c r="B83" s="19"/>
      <c r="C83" s="19"/>
      <c r="D83" s="20"/>
      <c r="E83" s="21"/>
      <c r="F83" s="21">
        <v>450206</v>
      </c>
      <c r="G83" s="21">
        <v>3426640</v>
      </c>
      <c r="H83" s="21">
        <v>517970</v>
      </c>
      <c r="I83" s="21">
        <v>4394816</v>
      </c>
      <c r="J83" s="21">
        <v>426680</v>
      </c>
      <c r="K83" s="21">
        <v>165870</v>
      </c>
      <c r="L83" s="21"/>
      <c r="M83" s="21">
        <v>592550</v>
      </c>
      <c r="N83" s="21">
        <v>94520</v>
      </c>
      <c r="O83" s="21">
        <v>136179</v>
      </c>
      <c r="P83" s="21">
        <v>81450</v>
      </c>
      <c r="Q83" s="21">
        <v>312149</v>
      </c>
      <c r="R83" s="21">
        <v>100861</v>
      </c>
      <c r="S83" s="21">
        <v>152971</v>
      </c>
      <c r="T83" s="21">
        <v>87311</v>
      </c>
      <c r="U83" s="21">
        <v>341143</v>
      </c>
      <c r="V83" s="21">
        <v>5640658</v>
      </c>
      <c r="W83" s="21"/>
      <c r="X83" s="21"/>
      <c r="Y83" s="20"/>
      <c r="Z83" s="23"/>
    </row>
    <row r="84" spans="1:26" ht="12.75" hidden="1">
      <c r="A84" s="40" t="s">
        <v>110</v>
      </c>
      <c r="B84" s="28">
        <v>33407122</v>
      </c>
      <c r="C84" s="28"/>
      <c r="D84" s="29">
        <v>18554232</v>
      </c>
      <c r="E84" s="30">
        <v>12712296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530140</v>
      </c>
      <c r="S84" s="30"/>
      <c r="T84" s="30"/>
      <c r="U84" s="30">
        <v>530140</v>
      </c>
      <c r="V84" s="30">
        <v>530140</v>
      </c>
      <c r="W84" s="30">
        <v>12712296</v>
      </c>
      <c r="X84" s="30"/>
      <c r="Y84" s="29"/>
      <c r="Z84" s="31">
        <v>12712296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495270186</v>
      </c>
      <c r="D5" s="153">
        <f>SUM(D6:D8)</f>
        <v>0</v>
      </c>
      <c r="E5" s="154">
        <f t="shared" si="0"/>
        <v>411514173</v>
      </c>
      <c r="F5" s="100">
        <f t="shared" si="0"/>
        <v>411631270</v>
      </c>
      <c r="G5" s="100">
        <f t="shared" si="0"/>
        <v>163123924</v>
      </c>
      <c r="H5" s="100">
        <f t="shared" si="0"/>
        <v>20448722</v>
      </c>
      <c r="I5" s="100">
        <f t="shared" si="0"/>
        <v>18491779</v>
      </c>
      <c r="J5" s="100">
        <f t="shared" si="0"/>
        <v>202064425</v>
      </c>
      <c r="K5" s="100">
        <f t="shared" si="0"/>
        <v>15700272</v>
      </c>
      <c r="L5" s="100">
        <f t="shared" si="0"/>
        <v>15700272</v>
      </c>
      <c r="M5" s="100">
        <f t="shared" si="0"/>
        <v>71013829</v>
      </c>
      <c r="N5" s="100">
        <f t="shared" si="0"/>
        <v>102414373</v>
      </c>
      <c r="O5" s="100">
        <f t="shared" si="0"/>
        <v>787148</v>
      </c>
      <c r="P5" s="100">
        <f t="shared" si="0"/>
        <v>9747839</v>
      </c>
      <c r="Q5" s="100">
        <f t="shared" si="0"/>
        <v>0</v>
      </c>
      <c r="R5" s="100">
        <f t="shared" si="0"/>
        <v>10534987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315013785</v>
      </c>
      <c r="X5" s="100">
        <f t="shared" si="0"/>
        <v>411514176</v>
      </c>
      <c r="Y5" s="100">
        <f t="shared" si="0"/>
        <v>-96500391</v>
      </c>
      <c r="Z5" s="137">
        <f>+IF(X5&lt;&gt;0,+(Y5/X5)*100,0)</f>
        <v>-23.450076966485838</v>
      </c>
      <c r="AA5" s="153">
        <f>SUM(AA6:AA8)</f>
        <v>411631270</v>
      </c>
    </row>
    <row r="6" spans="1:27" ht="12.75">
      <c r="A6" s="138" t="s">
        <v>75</v>
      </c>
      <c r="B6" s="136"/>
      <c r="C6" s="155"/>
      <c r="D6" s="155"/>
      <c r="E6" s="156">
        <v>12636</v>
      </c>
      <c r="F6" s="60">
        <v>12636</v>
      </c>
      <c r="G6" s="60">
        <v>1950</v>
      </c>
      <c r="H6" s="60">
        <v>2160471</v>
      </c>
      <c r="I6" s="60">
        <v>2720</v>
      </c>
      <c r="J6" s="60">
        <v>2165141</v>
      </c>
      <c r="K6" s="60">
        <v>2720</v>
      </c>
      <c r="L6" s="60">
        <v>2720</v>
      </c>
      <c r="M6" s="60">
        <v>2777</v>
      </c>
      <c r="N6" s="60">
        <v>8217</v>
      </c>
      <c r="O6" s="60">
        <v>2777</v>
      </c>
      <c r="P6" s="60">
        <v>2777</v>
      </c>
      <c r="Q6" s="60"/>
      <c r="R6" s="60">
        <v>5554</v>
      </c>
      <c r="S6" s="60"/>
      <c r="T6" s="60"/>
      <c r="U6" s="60"/>
      <c r="V6" s="60"/>
      <c r="W6" s="60">
        <v>2178912</v>
      </c>
      <c r="X6" s="60">
        <v>12636</v>
      </c>
      <c r="Y6" s="60">
        <v>2166276</v>
      </c>
      <c r="Z6" s="140">
        <v>17143.68</v>
      </c>
      <c r="AA6" s="155">
        <v>12636</v>
      </c>
    </row>
    <row r="7" spans="1:27" ht="12.75">
      <c r="A7" s="138" t="s">
        <v>76</v>
      </c>
      <c r="B7" s="136"/>
      <c r="C7" s="157">
        <v>495270186</v>
      </c>
      <c r="D7" s="157"/>
      <c r="E7" s="158">
        <v>411501537</v>
      </c>
      <c r="F7" s="159">
        <v>409342000</v>
      </c>
      <c r="G7" s="159">
        <v>163121974</v>
      </c>
      <c r="H7" s="159">
        <v>18288251</v>
      </c>
      <c r="I7" s="159">
        <v>18345183</v>
      </c>
      <c r="J7" s="159">
        <v>199755408</v>
      </c>
      <c r="K7" s="159">
        <v>15553676</v>
      </c>
      <c r="L7" s="159">
        <v>15553676</v>
      </c>
      <c r="M7" s="159">
        <v>70750684</v>
      </c>
      <c r="N7" s="159">
        <v>101858036</v>
      </c>
      <c r="O7" s="159">
        <v>524003</v>
      </c>
      <c r="P7" s="159">
        <v>9604869</v>
      </c>
      <c r="Q7" s="159"/>
      <c r="R7" s="159">
        <v>10128872</v>
      </c>
      <c r="S7" s="159"/>
      <c r="T7" s="159"/>
      <c r="U7" s="159"/>
      <c r="V7" s="159"/>
      <c r="W7" s="159">
        <v>311742316</v>
      </c>
      <c r="X7" s="159">
        <v>411501540</v>
      </c>
      <c r="Y7" s="159">
        <v>-99759224</v>
      </c>
      <c r="Z7" s="141">
        <v>-24.24</v>
      </c>
      <c r="AA7" s="157">
        <v>409342000</v>
      </c>
    </row>
    <row r="8" spans="1:27" ht="12.75">
      <c r="A8" s="138" t="s">
        <v>77</v>
      </c>
      <c r="B8" s="136"/>
      <c r="C8" s="155"/>
      <c r="D8" s="155"/>
      <c r="E8" s="156"/>
      <c r="F8" s="60">
        <v>2276634</v>
      </c>
      <c r="G8" s="60"/>
      <c r="H8" s="60"/>
      <c r="I8" s="60">
        <v>143876</v>
      </c>
      <c r="J8" s="60">
        <v>143876</v>
      </c>
      <c r="K8" s="60">
        <v>143876</v>
      </c>
      <c r="L8" s="60">
        <v>143876</v>
      </c>
      <c r="M8" s="60">
        <v>260368</v>
      </c>
      <c r="N8" s="60">
        <v>548120</v>
      </c>
      <c r="O8" s="60">
        <v>260368</v>
      </c>
      <c r="P8" s="60">
        <v>140193</v>
      </c>
      <c r="Q8" s="60"/>
      <c r="R8" s="60">
        <v>400561</v>
      </c>
      <c r="S8" s="60"/>
      <c r="T8" s="60"/>
      <c r="U8" s="60"/>
      <c r="V8" s="60"/>
      <c r="W8" s="60">
        <v>1092557</v>
      </c>
      <c r="X8" s="60"/>
      <c r="Y8" s="60">
        <v>1092557</v>
      </c>
      <c r="Z8" s="140">
        <v>0</v>
      </c>
      <c r="AA8" s="155">
        <v>2276634</v>
      </c>
    </row>
    <row r="9" spans="1:27" ht="12.75">
      <c r="A9" s="135" t="s">
        <v>78</v>
      </c>
      <c r="B9" s="136"/>
      <c r="C9" s="153">
        <f aca="true" t="shared" si="1" ref="C9:Y9">SUM(C10:C14)</f>
        <v>10083165</v>
      </c>
      <c r="D9" s="153">
        <f>SUM(D10:D14)</f>
        <v>0</v>
      </c>
      <c r="E9" s="154">
        <f t="shared" si="1"/>
        <v>137049</v>
      </c>
      <c r="F9" s="100">
        <f t="shared" si="1"/>
        <v>137049</v>
      </c>
      <c r="G9" s="100">
        <f t="shared" si="1"/>
        <v>0</v>
      </c>
      <c r="H9" s="100">
        <f t="shared" si="1"/>
        <v>673806</v>
      </c>
      <c r="I9" s="100">
        <f t="shared" si="1"/>
        <v>124737</v>
      </c>
      <c r="J9" s="100">
        <f t="shared" si="1"/>
        <v>798543</v>
      </c>
      <c r="K9" s="100">
        <f t="shared" si="1"/>
        <v>124737</v>
      </c>
      <c r="L9" s="100">
        <f t="shared" si="1"/>
        <v>124737</v>
      </c>
      <c r="M9" s="100">
        <f t="shared" si="1"/>
        <v>520417</v>
      </c>
      <c r="N9" s="100">
        <f t="shared" si="1"/>
        <v>769891</v>
      </c>
      <c r="O9" s="100">
        <f t="shared" si="1"/>
        <v>226667</v>
      </c>
      <c r="P9" s="100">
        <f t="shared" si="1"/>
        <v>41909</v>
      </c>
      <c r="Q9" s="100">
        <f t="shared" si="1"/>
        <v>0</v>
      </c>
      <c r="R9" s="100">
        <f t="shared" si="1"/>
        <v>268576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1837010</v>
      </c>
      <c r="X9" s="100">
        <f t="shared" si="1"/>
        <v>137052</v>
      </c>
      <c r="Y9" s="100">
        <f t="shared" si="1"/>
        <v>1699958</v>
      </c>
      <c r="Z9" s="137">
        <f>+IF(X9&lt;&gt;0,+(Y9/X9)*100,0)</f>
        <v>1240.3744564107053</v>
      </c>
      <c r="AA9" s="153">
        <f>SUM(AA10:AA14)</f>
        <v>137049</v>
      </c>
    </row>
    <row r="10" spans="1:27" ht="12.75">
      <c r="A10" s="138" t="s">
        <v>79</v>
      </c>
      <c r="B10" s="136"/>
      <c r="C10" s="155"/>
      <c r="D10" s="155"/>
      <c r="E10" s="156">
        <v>103462</v>
      </c>
      <c r="F10" s="60">
        <v>105568</v>
      </c>
      <c r="G10" s="60"/>
      <c r="H10" s="60"/>
      <c r="I10" s="60">
        <v>16535</v>
      </c>
      <c r="J10" s="60">
        <v>16535</v>
      </c>
      <c r="K10" s="60">
        <v>16535</v>
      </c>
      <c r="L10" s="60">
        <v>16535</v>
      </c>
      <c r="M10" s="60">
        <v>7162</v>
      </c>
      <c r="N10" s="60">
        <v>40232</v>
      </c>
      <c r="O10" s="60">
        <v>7162</v>
      </c>
      <c r="P10" s="60">
        <v>7162</v>
      </c>
      <c r="Q10" s="60"/>
      <c r="R10" s="60">
        <v>14324</v>
      </c>
      <c r="S10" s="60"/>
      <c r="T10" s="60"/>
      <c r="U10" s="60"/>
      <c r="V10" s="60"/>
      <c r="W10" s="60">
        <v>71091</v>
      </c>
      <c r="X10" s="60">
        <v>103464</v>
      </c>
      <c r="Y10" s="60">
        <v>-32373</v>
      </c>
      <c r="Z10" s="140">
        <v>-31.29</v>
      </c>
      <c r="AA10" s="155">
        <v>105568</v>
      </c>
    </row>
    <row r="11" spans="1:27" ht="12.75">
      <c r="A11" s="138" t="s">
        <v>80</v>
      </c>
      <c r="B11" s="136"/>
      <c r="C11" s="155"/>
      <c r="D11" s="155"/>
      <c r="E11" s="156">
        <v>2106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2112</v>
      </c>
      <c r="Y11" s="60">
        <v>-2112</v>
      </c>
      <c r="Z11" s="140">
        <v>-100</v>
      </c>
      <c r="AA11" s="155"/>
    </row>
    <row r="12" spans="1:27" ht="12.75">
      <c r="A12" s="138" t="s">
        <v>81</v>
      </c>
      <c r="B12" s="136"/>
      <c r="C12" s="155">
        <v>10083165</v>
      </c>
      <c r="D12" s="155"/>
      <c r="E12" s="156">
        <v>31481</v>
      </c>
      <c r="F12" s="60">
        <v>31481</v>
      </c>
      <c r="G12" s="60"/>
      <c r="H12" s="60">
        <v>673806</v>
      </c>
      <c r="I12" s="60">
        <v>108202</v>
      </c>
      <c r="J12" s="60">
        <v>782008</v>
      </c>
      <c r="K12" s="60">
        <v>108202</v>
      </c>
      <c r="L12" s="60">
        <v>108202</v>
      </c>
      <c r="M12" s="60">
        <v>513255</v>
      </c>
      <c r="N12" s="60">
        <v>729659</v>
      </c>
      <c r="O12" s="60">
        <v>219505</v>
      </c>
      <c r="P12" s="60">
        <v>34747</v>
      </c>
      <c r="Q12" s="60"/>
      <c r="R12" s="60">
        <v>254252</v>
      </c>
      <c r="S12" s="60"/>
      <c r="T12" s="60"/>
      <c r="U12" s="60"/>
      <c r="V12" s="60"/>
      <c r="W12" s="60">
        <v>1765919</v>
      </c>
      <c r="X12" s="60">
        <v>31476</v>
      </c>
      <c r="Y12" s="60">
        <v>1734443</v>
      </c>
      <c r="Z12" s="140">
        <v>5510.37</v>
      </c>
      <c r="AA12" s="155">
        <v>31481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3097490</v>
      </c>
      <c r="D15" s="153">
        <f>SUM(D16:D18)</f>
        <v>0</v>
      </c>
      <c r="E15" s="154">
        <f t="shared" si="2"/>
        <v>89966672</v>
      </c>
      <c r="F15" s="100">
        <f t="shared" si="2"/>
        <v>87501956</v>
      </c>
      <c r="G15" s="100">
        <f t="shared" si="2"/>
        <v>0</v>
      </c>
      <c r="H15" s="100">
        <f t="shared" si="2"/>
        <v>0</v>
      </c>
      <c r="I15" s="100">
        <f t="shared" si="2"/>
        <v>7575</v>
      </c>
      <c r="J15" s="100">
        <f t="shared" si="2"/>
        <v>7575</v>
      </c>
      <c r="K15" s="100">
        <f t="shared" si="2"/>
        <v>7575</v>
      </c>
      <c r="L15" s="100">
        <f t="shared" si="2"/>
        <v>7575</v>
      </c>
      <c r="M15" s="100">
        <f t="shared" si="2"/>
        <v>1613</v>
      </c>
      <c r="N15" s="100">
        <f t="shared" si="2"/>
        <v>16763</v>
      </c>
      <c r="O15" s="100">
        <f t="shared" si="2"/>
        <v>1613</v>
      </c>
      <c r="P15" s="100">
        <f t="shared" si="2"/>
        <v>1613</v>
      </c>
      <c r="Q15" s="100">
        <f t="shared" si="2"/>
        <v>0</v>
      </c>
      <c r="R15" s="100">
        <f t="shared" si="2"/>
        <v>3226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27564</v>
      </c>
      <c r="X15" s="100">
        <f t="shared" si="2"/>
        <v>89966676</v>
      </c>
      <c r="Y15" s="100">
        <f t="shared" si="2"/>
        <v>-89939112</v>
      </c>
      <c r="Z15" s="137">
        <f>+IF(X15&lt;&gt;0,+(Y15/X15)*100,0)</f>
        <v>-99.96936198909916</v>
      </c>
      <c r="AA15" s="153">
        <f>SUM(AA16:AA18)</f>
        <v>87501956</v>
      </c>
    </row>
    <row r="16" spans="1:27" ht="12.75">
      <c r="A16" s="138" t="s">
        <v>85</v>
      </c>
      <c r="B16" s="136"/>
      <c r="C16" s="155">
        <v>3097490</v>
      </c>
      <c r="D16" s="155"/>
      <c r="E16" s="156">
        <v>85550454</v>
      </c>
      <c r="F16" s="60">
        <v>85559300</v>
      </c>
      <c r="G16" s="60"/>
      <c r="H16" s="60"/>
      <c r="I16" s="60">
        <v>7575</v>
      </c>
      <c r="J16" s="60">
        <v>7575</v>
      </c>
      <c r="K16" s="60">
        <v>7575</v>
      </c>
      <c r="L16" s="60">
        <v>7575</v>
      </c>
      <c r="M16" s="60">
        <v>1613</v>
      </c>
      <c r="N16" s="60">
        <v>16763</v>
      </c>
      <c r="O16" s="60">
        <v>1613</v>
      </c>
      <c r="P16" s="60">
        <v>1613</v>
      </c>
      <c r="Q16" s="60"/>
      <c r="R16" s="60">
        <v>3226</v>
      </c>
      <c r="S16" s="60"/>
      <c r="T16" s="60"/>
      <c r="U16" s="60"/>
      <c r="V16" s="60"/>
      <c r="W16" s="60">
        <v>27564</v>
      </c>
      <c r="X16" s="60">
        <v>85550460</v>
      </c>
      <c r="Y16" s="60">
        <v>-85522896</v>
      </c>
      <c r="Z16" s="140">
        <v>-99.97</v>
      </c>
      <c r="AA16" s="155">
        <v>85559300</v>
      </c>
    </row>
    <row r="17" spans="1:27" ht="12.75">
      <c r="A17" s="138" t="s">
        <v>86</v>
      </c>
      <c r="B17" s="136"/>
      <c r="C17" s="155"/>
      <c r="D17" s="155"/>
      <c r="E17" s="156">
        <v>4416218</v>
      </c>
      <c r="F17" s="60">
        <v>1942656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4416216</v>
      </c>
      <c r="Y17" s="60">
        <v>-4416216</v>
      </c>
      <c r="Z17" s="140">
        <v>-100</v>
      </c>
      <c r="AA17" s="155">
        <v>1942656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62639825</v>
      </c>
      <c r="D19" s="153">
        <f>SUM(D20:D23)</f>
        <v>0</v>
      </c>
      <c r="E19" s="154">
        <f t="shared" si="3"/>
        <v>91644058</v>
      </c>
      <c r="F19" s="100">
        <f t="shared" si="3"/>
        <v>91309081</v>
      </c>
      <c r="G19" s="100">
        <f t="shared" si="3"/>
        <v>757692</v>
      </c>
      <c r="H19" s="100">
        <f t="shared" si="3"/>
        <v>4203221</v>
      </c>
      <c r="I19" s="100">
        <f t="shared" si="3"/>
        <v>4286840</v>
      </c>
      <c r="J19" s="100">
        <f t="shared" si="3"/>
        <v>9247753</v>
      </c>
      <c r="K19" s="100">
        <f t="shared" si="3"/>
        <v>4286840</v>
      </c>
      <c r="L19" s="100">
        <f t="shared" si="3"/>
        <v>4286840</v>
      </c>
      <c r="M19" s="100">
        <f t="shared" si="3"/>
        <v>4874313</v>
      </c>
      <c r="N19" s="100">
        <f t="shared" si="3"/>
        <v>13447993</v>
      </c>
      <c r="O19" s="100">
        <f t="shared" si="3"/>
        <v>3489747</v>
      </c>
      <c r="P19" s="100">
        <f t="shared" si="3"/>
        <v>3193051</v>
      </c>
      <c r="Q19" s="100">
        <f t="shared" si="3"/>
        <v>0</v>
      </c>
      <c r="R19" s="100">
        <f t="shared" si="3"/>
        <v>6682798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29378544</v>
      </c>
      <c r="X19" s="100">
        <f t="shared" si="3"/>
        <v>91644060</v>
      </c>
      <c r="Y19" s="100">
        <f t="shared" si="3"/>
        <v>-62265516</v>
      </c>
      <c r="Z19" s="137">
        <f>+IF(X19&lt;&gt;0,+(Y19/X19)*100,0)</f>
        <v>-67.94277337778357</v>
      </c>
      <c r="AA19" s="153">
        <f>SUM(AA20:AA23)</f>
        <v>91309081</v>
      </c>
    </row>
    <row r="20" spans="1:27" ht="12.75">
      <c r="A20" s="138" t="s">
        <v>89</v>
      </c>
      <c r="B20" s="136"/>
      <c r="C20" s="155">
        <v>34356771</v>
      </c>
      <c r="D20" s="155"/>
      <c r="E20" s="156">
        <v>36458385</v>
      </c>
      <c r="F20" s="60">
        <v>36123407</v>
      </c>
      <c r="G20" s="60"/>
      <c r="H20" s="60"/>
      <c r="I20" s="60">
        <v>2446653</v>
      </c>
      <c r="J20" s="60">
        <v>2446653</v>
      </c>
      <c r="K20" s="60">
        <v>2446653</v>
      </c>
      <c r="L20" s="60">
        <v>2446653</v>
      </c>
      <c r="M20" s="60">
        <v>3475748</v>
      </c>
      <c r="N20" s="60">
        <v>8369054</v>
      </c>
      <c r="O20" s="60">
        <v>2784018</v>
      </c>
      <c r="P20" s="60">
        <v>2783448</v>
      </c>
      <c r="Q20" s="60"/>
      <c r="R20" s="60">
        <v>5567466</v>
      </c>
      <c r="S20" s="60"/>
      <c r="T20" s="60"/>
      <c r="U20" s="60"/>
      <c r="V20" s="60"/>
      <c r="W20" s="60">
        <v>16383173</v>
      </c>
      <c r="X20" s="60">
        <v>36458388</v>
      </c>
      <c r="Y20" s="60">
        <v>-20075215</v>
      </c>
      <c r="Z20" s="140">
        <v>-55.06</v>
      </c>
      <c r="AA20" s="155">
        <v>36123407</v>
      </c>
    </row>
    <row r="21" spans="1:27" ht="12.75">
      <c r="A21" s="138" t="s">
        <v>90</v>
      </c>
      <c r="B21" s="136"/>
      <c r="C21" s="155">
        <v>13115871</v>
      </c>
      <c r="D21" s="155"/>
      <c r="E21" s="156">
        <v>38800376</v>
      </c>
      <c r="F21" s="60">
        <v>38800376</v>
      </c>
      <c r="G21" s="60">
        <v>755867</v>
      </c>
      <c r="H21" s="60">
        <v>4201396</v>
      </c>
      <c r="I21" s="60">
        <v>585915</v>
      </c>
      <c r="J21" s="60">
        <v>5543178</v>
      </c>
      <c r="K21" s="60">
        <v>585915</v>
      </c>
      <c r="L21" s="60">
        <v>585915</v>
      </c>
      <c r="M21" s="60">
        <v>117091</v>
      </c>
      <c r="N21" s="60">
        <v>1288921</v>
      </c>
      <c r="O21" s="60">
        <v>322053</v>
      </c>
      <c r="P21" s="60">
        <v>36662</v>
      </c>
      <c r="Q21" s="60"/>
      <c r="R21" s="60">
        <v>358715</v>
      </c>
      <c r="S21" s="60"/>
      <c r="T21" s="60"/>
      <c r="U21" s="60"/>
      <c r="V21" s="60"/>
      <c r="W21" s="60">
        <v>7190814</v>
      </c>
      <c r="X21" s="60">
        <v>38800380</v>
      </c>
      <c r="Y21" s="60">
        <v>-31609566</v>
      </c>
      <c r="Z21" s="140">
        <v>-81.47</v>
      </c>
      <c r="AA21" s="155">
        <v>38800376</v>
      </c>
    </row>
    <row r="22" spans="1:27" ht="12.75">
      <c r="A22" s="138" t="s">
        <v>91</v>
      </c>
      <c r="B22" s="136"/>
      <c r="C22" s="157">
        <v>6526695</v>
      </c>
      <c r="D22" s="157"/>
      <c r="E22" s="158">
        <v>5598743</v>
      </c>
      <c r="F22" s="159">
        <v>5598744</v>
      </c>
      <c r="G22" s="159"/>
      <c r="H22" s="159"/>
      <c r="I22" s="159">
        <v>648523</v>
      </c>
      <c r="J22" s="159">
        <v>648523</v>
      </c>
      <c r="K22" s="159">
        <v>648523</v>
      </c>
      <c r="L22" s="159">
        <v>648523</v>
      </c>
      <c r="M22" s="159">
        <v>651903</v>
      </c>
      <c r="N22" s="159">
        <v>1948949</v>
      </c>
      <c r="O22" s="159">
        <v>257767</v>
      </c>
      <c r="P22" s="159">
        <v>251708</v>
      </c>
      <c r="Q22" s="159"/>
      <c r="R22" s="159">
        <v>509475</v>
      </c>
      <c r="S22" s="159"/>
      <c r="T22" s="159"/>
      <c r="U22" s="159"/>
      <c r="V22" s="159"/>
      <c r="W22" s="159">
        <v>3106947</v>
      </c>
      <c r="X22" s="159">
        <v>5598744</v>
      </c>
      <c r="Y22" s="159">
        <v>-2491797</v>
      </c>
      <c r="Z22" s="141">
        <v>-44.51</v>
      </c>
      <c r="AA22" s="157">
        <v>5598744</v>
      </c>
    </row>
    <row r="23" spans="1:27" ht="12.75">
      <c r="A23" s="138" t="s">
        <v>92</v>
      </c>
      <c r="B23" s="136"/>
      <c r="C23" s="155">
        <v>8640488</v>
      </c>
      <c r="D23" s="155"/>
      <c r="E23" s="156">
        <v>10786554</v>
      </c>
      <c r="F23" s="60">
        <v>10786554</v>
      </c>
      <c r="G23" s="60">
        <v>1825</v>
      </c>
      <c r="H23" s="60">
        <v>1825</v>
      </c>
      <c r="I23" s="60">
        <v>605749</v>
      </c>
      <c r="J23" s="60">
        <v>609399</v>
      </c>
      <c r="K23" s="60">
        <v>605749</v>
      </c>
      <c r="L23" s="60">
        <v>605749</v>
      </c>
      <c r="M23" s="60">
        <v>629571</v>
      </c>
      <c r="N23" s="60">
        <v>1841069</v>
      </c>
      <c r="O23" s="60">
        <v>125909</v>
      </c>
      <c r="P23" s="60">
        <v>121233</v>
      </c>
      <c r="Q23" s="60"/>
      <c r="R23" s="60">
        <v>247142</v>
      </c>
      <c r="S23" s="60"/>
      <c r="T23" s="60"/>
      <c r="U23" s="60"/>
      <c r="V23" s="60"/>
      <c r="W23" s="60">
        <v>2697610</v>
      </c>
      <c r="X23" s="60">
        <v>10786548</v>
      </c>
      <c r="Y23" s="60">
        <v>-8088938</v>
      </c>
      <c r="Z23" s="140">
        <v>-74.99</v>
      </c>
      <c r="AA23" s="155">
        <v>10786554</v>
      </c>
    </row>
    <row r="24" spans="1:27" ht="12.75">
      <c r="A24" s="135" t="s">
        <v>93</v>
      </c>
      <c r="B24" s="142" t="s">
        <v>94</v>
      </c>
      <c r="C24" s="153">
        <v>23527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571114193</v>
      </c>
      <c r="D25" s="168">
        <f>+D5+D9+D15+D19+D24</f>
        <v>0</v>
      </c>
      <c r="E25" s="169">
        <f t="shared" si="4"/>
        <v>593261952</v>
      </c>
      <c r="F25" s="73">
        <f t="shared" si="4"/>
        <v>590579356</v>
      </c>
      <c r="G25" s="73">
        <f t="shared" si="4"/>
        <v>163881616</v>
      </c>
      <c r="H25" s="73">
        <f t="shared" si="4"/>
        <v>25325749</v>
      </c>
      <c r="I25" s="73">
        <f t="shared" si="4"/>
        <v>22910931</v>
      </c>
      <c r="J25" s="73">
        <f t="shared" si="4"/>
        <v>212118296</v>
      </c>
      <c r="K25" s="73">
        <f t="shared" si="4"/>
        <v>20119424</v>
      </c>
      <c r="L25" s="73">
        <f t="shared" si="4"/>
        <v>20119424</v>
      </c>
      <c r="M25" s="73">
        <f t="shared" si="4"/>
        <v>76410172</v>
      </c>
      <c r="N25" s="73">
        <f t="shared" si="4"/>
        <v>116649020</v>
      </c>
      <c r="O25" s="73">
        <f t="shared" si="4"/>
        <v>4505175</v>
      </c>
      <c r="P25" s="73">
        <f t="shared" si="4"/>
        <v>12984412</v>
      </c>
      <c r="Q25" s="73">
        <f t="shared" si="4"/>
        <v>0</v>
      </c>
      <c r="R25" s="73">
        <f t="shared" si="4"/>
        <v>17489587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346256903</v>
      </c>
      <c r="X25" s="73">
        <f t="shared" si="4"/>
        <v>593261964</v>
      </c>
      <c r="Y25" s="73">
        <f t="shared" si="4"/>
        <v>-247005061</v>
      </c>
      <c r="Z25" s="170">
        <f>+IF(X25&lt;&gt;0,+(Y25/X25)*100,0)</f>
        <v>-41.63507455198999</v>
      </c>
      <c r="AA25" s="168">
        <f>+AA5+AA9+AA15+AA19+AA24</f>
        <v>590579356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357390492</v>
      </c>
      <c r="D28" s="153">
        <f>SUM(D29:D31)</f>
        <v>0</v>
      </c>
      <c r="E28" s="154">
        <f t="shared" si="5"/>
        <v>208559396</v>
      </c>
      <c r="F28" s="100">
        <f t="shared" si="5"/>
        <v>181705379</v>
      </c>
      <c r="G28" s="100">
        <f t="shared" si="5"/>
        <v>73286187</v>
      </c>
      <c r="H28" s="100">
        <f t="shared" si="5"/>
        <v>59814596</v>
      </c>
      <c r="I28" s="100">
        <f t="shared" si="5"/>
        <v>6469065</v>
      </c>
      <c r="J28" s="100">
        <f t="shared" si="5"/>
        <v>139569848</v>
      </c>
      <c r="K28" s="100">
        <f t="shared" si="5"/>
        <v>25370276</v>
      </c>
      <c r="L28" s="100">
        <f t="shared" si="5"/>
        <v>25370276</v>
      </c>
      <c r="M28" s="100">
        <f t="shared" si="5"/>
        <v>11613330</v>
      </c>
      <c r="N28" s="100">
        <f t="shared" si="5"/>
        <v>62353882</v>
      </c>
      <c r="O28" s="100">
        <f t="shared" si="5"/>
        <v>11613330</v>
      </c>
      <c r="P28" s="100">
        <f t="shared" si="5"/>
        <v>9192123</v>
      </c>
      <c r="Q28" s="100">
        <f t="shared" si="5"/>
        <v>0</v>
      </c>
      <c r="R28" s="100">
        <f t="shared" si="5"/>
        <v>20805453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222729183</v>
      </c>
      <c r="X28" s="100">
        <f t="shared" si="5"/>
        <v>208559400</v>
      </c>
      <c r="Y28" s="100">
        <f t="shared" si="5"/>
        <v>14169783</v>
      </c>
      <c r="Z28" s="137">
        <f>+IF(X28&lt;&gt;0,+(Y28/X28)*100,0)</f>
        <v>6.794123400815308</v>
      </c>
      <c r="AA28" s="153">
        <f>SUM(AA29:AA31)</f>
        <v>181705379</v>
      </c>
    </row>
    <row r="29" spans="1:27" ht="12.75">
      <c r="A29" s="138" t="s">
        <v>75</v>
      </c>
      <c r="B29" s="136"/>
      <c r="C29" s="155">
        <v>81028403</v>
      </c>
      <c r="D29" s="155"/>
      <c r="E29" s="156">
        <v>45415824</v>
      </c>
      <c r="F29" s="60">
        <v>46401165</v>
      </c>
      <c r="G29" s="60">
        <v>395629</v>
      </c>
      <c r="H29" s="60">
        <v>313709</v>
      </c>
      <c r="I29" s="60">
        <v>2872444</v>
      </c>
      <c r="J29" s="60">
        <v>3581782</v>
      </c>
      <c r="K29" s="60">
        <v>10212597</v>
      </c>
      <c r="L29" s="60">
        <v>10212597</v>
      </c>
      <c r="M29" s="60">
        <v>3667763</v>
      </c>
      <c r="N29" s="60">
        <v>24092957</v>
      </c>
      <c r="O29" s="60">
        <v>3667763</v>
      </c>
      <c r="P29" s="60">
        <v>4025292</v>
      </c>
      <c r="Q29" s="60"/>
      <c r="R29" s="60">
        <v>7693055</v>
      </c>
      <c r="S29" s="60"/>
      <c r="T29" s="60"/>
      <c r="U29" s="60"/>
      <c r="V29" s="60"/>
      <c r="W29" s="60">
        <v>35367794</v>
      </c>
      <c r="X29" s="60">
        <v>45415824</v>
      </c>
      <c r="Y29" s="60">
        <v>-10048030</v>
      </c>
      <c r="Z29" s="140">
        <v>-22.12</v>
      </c>
      <c r="AA29" s="155">
        <v>46401165</v>
      </c>
    </row>
    <row r="30" spans="1:27" ht="12.75">
      <c r="A30" s="138" t="s">
        <v>76</v>
      </c>
      <c r="B30" s="136"/>
      <c r="C30" s="157">
        <v>256674713</v>
      </c>
      <c r="D30" s="157"/>
      <c r="E30" s="158">
        <v>160764833</v>
      </c>
      <c r="F30" s="159">
        <v>126579000</v>
      </c>
      <c r="G30" s="159">
        <v>72890558</v>
      </c>
      <c r="H30" s="159">
        <v>59500887</v>
      </c>
      <c r="I30" s="159">
        <v>2104265</v>
      </c>
      <c r="J30" s="159">
        <v>134495710</v>
      </c>
      <c r="K30" s="159">
        <v>13665323</v>
      </c>
      <c r="L30" s="159">
        <v>13665323</v>
      </c>
      <c r="M30" s="159">
        <v>6217404</v>
      </c>
      <c r="N30" s="159">
        <v>33548050</v>
      </c>
      <c r="O30" s="159">
        <v>6217404</v>
      </c>
      <c r="P30" s="159">
        <v>3438668</v>
      </c>
      <c r="Q30" s="159"/>
      <c r="R30" s="159">
        <v>9656072</v>
      </c>
      <c r="S30" s="159"/>
      <c r="T30" s="159"/>
      <c r="U30" s="159"/>
      <c r="V30" s="159"/>
      <c r="W30" s="159">
        <v>177699832</v>
      </c>
      <c r="X30" s="159">
        <v>160764840</v>
      </c>
      <c r="Y30" s="159">
        <v>16934992</v>
      </c>
      <c r="Z30" s="141">
        <v>10.53</v>
      </c>
      <c r="AA30" s="157">
        <v>126579000</v>
      </c>
    </row>
    <row r="31" spans="1:27" ht="12.75">
      <c r="A31" s="138" t="s">
        <v>77</v>
      </c>
      <c r="B31" s="136"/>
      <c r="C31" s="155">
        <v>19687376</v>
      </c>
      <c r="D31" s="155"/>
      <c r="E31" s="156">
        <v>2378739</v>
      </c>
      <c r="F31" s="60">
        <v>8725214</v>
      </c>
      <c r="G31" s="60"/>
      <c r="H31" s="60"/>
      <c r="I31" s="60">
        <v>1492356</v>
      </c>
      <c r="J31" s="60">
        <v>1492356</v>
      </c>
      <c r="K31" s="60">
        <v>1492356</v>
      </c>
      <c r="L31" s="60">
        <v>1492356</v>
      </c>
      <c r="M31" s="60">
        <v>1728163</v>
      </c>
      <c r="N31" s="60">
        <v>4712875</v>
      </c>
      <c r="O31" s="60">
        <v>1728163</v>
      </c>
      <c r="P31" s="60">
        <v>1728163</v>
      </c>
      <c r="Q31" s="60"/>
      <c r="R31" s="60">
        <v>3456326</v>
      </c>
      <c r="S31" s="60"/>
      <c r="T31" s="60"/>
      <c r="U31" s="60"/>
      <c r="V31" s="60"/>
      <c r="W31" s="60">
        <v>9661557</v>
      </c>
      <c r="X31" s="60">
        <v>2378736</v>
      </c>
      <c r="Y31" s="60">
        <v>7282821</v>
      </c>
      <c r="Z31" s="140">
        <v>306.16</v>
      </c>
      <c r="AA31" s="155">
        <v>8725214</v>
      </c>
    </row>
    <row r="32" spans="1:27" ht="12.75">
      <c r="A32" s="135" t="s">
        <v>78</v>
      </c>
      <c r="B32" s="136"/>
      <c r="C32" s="153">
        <f aca="true" t="shared" si="6" ref="C32:Y32">SUM(C33:C37)</f>
        <v>39048596</v>
      </c>
      <c r="D32" s="153">
        <f>SUM(D33:D37)</f>
        <v>0</v>
      </c>
      <c r="E32" s="154">
        <f t="shared" si="6"/>
        <v>46700720</v>
      </c>
      <c r="F32" s="100">
        <f t="shared" si="6"/>
        <v>46061406</v>
      </c>
      <c r="G32" s="100">
        <f t="shared" si="6"/>
        <v>0</v>
      </c>
      <c r="H32" s="100">
        <f t="shared" si="6"/>
        <v>0</v>
      </c>
      <c r="I32" s="100">
        <f t="shared" si="6"/>
        <v>2416832</v>
      </c>
      <c r="J32" s="100">
        <f t="shared" si="6"/>
        <v>2416832</v>
      </c>
      <c r="K32" s="100">
        <f t="shared" si="6"/>
        <v>2416832</v>
      </c>
      <c r="L32" s="100">
        <f t="shared" si="6"/>
        <v>2416832</v>
      </c>
      <c r="M32" s="100">
        <f t="shared" si="6"/>
        <v>3350861</v>
      </c>
      <c r="N32" s="100">
        <f t="shared" si="6"/>
        <v>8184525</v>
      </c>
      <c r="O32" s="100">
        <f t="shared" si="6"/>
        <v>3350861</v>
      </c>
      <c r="P32" s="100">
        <f t="shared" si="6"/>
        <v>3350861</v>
      </c>
      <c r="Q32" s="100">
        <f t="shared" si="6"/>
        <v>0</v>
      </c>
      <c r="R32" s="100">
        <f t="shared" si="6"/>
        <v>6701722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17303079</v>
      </c>
      <c r="X32" s="100">
        <f t="shared" si="6"/>
        <v>46700724</v>
      </c>
      <c r="Y32" s="100">
        <f t="shared" si="6"/>
        <v>-29397645</v>
      </c>
      <c r="Z32" s="137">
        <f>+IF(X32&lt;&gt;0,+(Y32/X32)*100,0)</f>
        <v>-62.949013381462784</v>
      </c>
      <c r="AA32" s="153">
        <f>SUM(AA33:AA37)</f>
        <v>46061406</v>
      </c>
    </row>
    <row r="33" spans="1:27" ht="12.75">
      <c r="A33" s="138" t="s">
        <v>79</v>
      </c>
      <c r="B33" s="136"/>
      <c r="C33" s="155">
        <v>13997161</v>
      </c>
      <c r="D33" s="155"/>
      <c r="E33" s="156">
        <v>3266938</v>
      </c>
      <c r="F33" s="60">
        <v>13254720</v>
      </c>
      <c r="G33" s="60"/>
      <c r="H33" s="60"/>
      <c r="I33" s="60">
        <v>624852</v>
      </c>
      <c r="J33" s="60">
        <v>624852</v>
      </c>
      <c r="K33" s="60">
        <v>624852</v>
      </c>
      <c r="L33" s="60">
        <v>624852</v>
      </c>
      <c r="M33" s="60">
        <v>1109368</v>
      </c>
      <c r="N33" s="60">
        <v>2359072</v>
      </c>
      <c r="O33" s="60">
        <v>1109368</v>
      </c>
      <c r="P33" s="60">
        <v>1109368</v>
      </c>
      <c r="Q33" s="60"/>
      <c r="R33" s="60">
        <v>2218736</v>
      </c>
      <c r="S33" s="60"/>
      <c r="T33" s="60"/>
      <c r="U33" s="60"/>
      <c r="V33" s="60"/>
      <c r="W33" s="60">
        <v>5202660</v>
      </c>
      <c r="X33" s="60">
        <v>3266940</v>
      </c>
      <c r="Y33" s="60">
        <v>1935720</v>
      </c>
      <c r="Z33" s="140">
        <v>59.25</v>
      </c>
      <c r="AA33" s="155">
        <v>13254720</v>
      </c>
    </row>
    <row r="34" spans="1:27" ht="12.75">
      <c r="A34" s="138" t="s">
        <v>80</v>
      </c>
      <c r="B34" s="136"/>
      <c r="C34" s="155"/>
      <c r="D34" s="155"/>
      <c r="E34" s="156">
        <v>11836196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11836200</v>
      </c>
      <c r="Y34" s="60">
        <v>-11836200</v>
      </c>
      <c r="Z34" s="140">
        <v>-100</v>
      </c>
      <c r="AA34" s="155"/>
    </row>
    <row r="35" spans="1:27" ht="12.75">
      <c r="A35" s="138" t="s">
        <v>81</v>
      </c>
      <c r="B35" s="136"/>
      <c r="C35" s="155">
        <v>25051435</v>
      </c>
      <c r="D35" s="155"/>
      <c r="E35" s="156">
        <v>31597586</v>
      </c>
      <c r="F35" s="60">
        <v>32806686</v>
      </c>
      <c r="G35" s="60"/>
      <c r="H35" s="60"/>
      <c r="I35" s="60">
        <v>1791980</v>
      </c>
      <c r="J35" s="60">
        <v>1791980</v>
      </c>
      <c r="K35" s="60">
        <v>1791980</v>
      </c>
      <c r="L35" s="60">
        <v>1791980</v>
      </c>
      <c r="M35" s="60">
        <v>2241493</v>
      </c>
      <c r="N35" s="60">
        <v>5825453</v>
      </c>
      <c r="O35" s="60">
        <v>2241493</v>
      </c>
      <c r="P35" s="60">
        <v>2241493</v>
      </c>
      <c r="Q35" s="60"/>
      <c r="R35" s="60">
        <v>4482986</v>
      </c>
      <c r="S35" s="60"/>
      <c r="T35" s="60"/>
      <c r="U35" s="60"/>
      <c r="V35" s="60"/>
      <c r="W35" s="60">
        <v>12100419</v>
      </c>
      <c r="X35" s="60">
        <v>31597584</v>
      </c>
      <c r="Y35" s="60">
        <v>-19497165</v>
      </c>
      <c r="Z35" s="140">
        <v>-61.7</v>
      </c>
      <c r="AA35" s="155">
        <v>32806686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15625017</v>
      </c>
      <c r="D38" s="153">
        <f>SUM(D39:D41)</f>
        <v>0</v>
      </c>
      <c r="E38" s="154">
        <f t="shared" si="7"/>
        <v>40586451</v>
      </c>
      <c r="F38" s="100">
        <f t="shared" si="7"/>
        <v>30389432</v>
      </c>
      <c r="G38" s="100">
        <f t="shared" si="7"/>
        <v>0</v>
      </c>
      <c r="H38" s="100">
        <f t="shared" si="7"/>
        <v>0</v>
      </c>
      <c r="I38" s="100">
        <f t="shared" si="7"/>
        <v>1409534</v>
      </c>
      <c r="J38" s="100">
        <f t="shared" si="7"/>
        <v>1409534</v>
      </c>
      <c r="K38" s="100">
        <f t="shared" si="7"/>
        <v>1063891</v>
      </c>
      <c r="L38" s="100">
        <f t="shared" si="7"/>
        <v>1063891</v>
      </c>
      <c r="M38" s="100">
        <f t="shared" si="7"/>
        <v>590184</v>
      </c>
      <c r="N38" s="100">
        <f t="shared" si="7"/>
        <v>2717966</v>
      </c>
      <c r="O38" s="100">
        <f t="shared" si="7"/>
        <v>590184</v>
      </c>
      <c r="P38" s="100">
        <f t="shared" si="7"/>
        <v>590184</v>
      </c>
      <c r="Q38" s="100">
        <f t="shared" si="7"/>
        <v>0</v>
      </c>
      <c r="R38" s="100">
        <f t="shared" si="7"/>
        <v>1180368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5307868</v>
      </c>
      <c r="X38" s="100">
        <f t="shared" si="7"/>
        <v>40586448</v>
      </c>
      <c r="Y38" s="100">
        <f t="shared" si="7"/>
        <v>-35278580</v>
      </c>
      <c r="Z38" s="137">
        <f>+IF(X38&lt;&gt;0,+(Y38/X38)*100,0)</f>
        <v>-86.92206817408609</v>
      </c>
      <c r="AA38" s="153">
        <f>SUM(AA39:AA41)</f>
        <v>30389432</v>
      </c>
    </row>
    <row r="39" spans="1:27" ht="12.75">
      <c r="A39" s="138" t="s">
        <v>85</v>
      </c>
      <c r="B39" s="136"/>
      <c r="C39" s="155">
        <v>8028905</v>
      </c>
      <c r="D39" s="155"/>
      <c r="E39" s="156">
        <v>18786265</v>
      </c>
      <c r="F39" s="60">
        <v>18038928</v>
      </c>
      <c r="G39" s="60"/>
      <c r="H39" s="60"/>
      <c r="I39" s="60">
        <v>499695</v>
      </c>
      <c r="J39" s="60">
        <v>499695</v>
      </c>
      <c r="K39" s="60">
        <v>499695</v>
      </c>
      <c r="L39" s="60">
        <v>499695</v>
      </c>
      <c r="M39" s="60">
        <v>590184</v>
      </c>
      <c r="N39" s="60">
        <v>1589574</v>
      </c>
      <c r="O39" s="60">
        <v>590184</v>
      </c>
      <c r="P39" s="60">
        <v>590184</v>
      </c>
      <c r="Q39" s="60"/>
      <c r="R39" s="60">
        <v>1180368</v>
      </c>
      <c r="S39" s="60"/>
      <c r="T39" s="60"/>
      <c r="U39" s="60"/>
      <c r="V39" s="60"/>
      <c r="W39" s="60">
        <v>3269637</v>
      </c>
      <c r="X39" s="60">
        <v>18786264</v>
      </c>
      <c r="Y39" s="60">
        <v>-15516627</v>
      </c>
      <c r="Z39" s="140">
        <v>-82.6</v>
      </c>
      <c r="AA39" s="155">
        <v>18038928</v>
      </c>
    </row>
    <row r="40" spans="1:27" ht="12.75">
      <c r="A40" s="138" t="s">
        <v>86</v>
      </c>
      <c r="B40" s="136"/>
      <c r="C40" s="155">
        <v>7596112</v>
      </c>
      <c r="D40" s="155"/>
      <c r="E40" s="156">
        <v>21800186</v>
      </c>
      <c r="F40" s="60">
        <v>12350504</v>
      </c>
      <c r="G40" s="60"/>
      <c r="H40" s="60"/>
      <c r="I40" s="60">
        <v>909839</v>
      </c>
      <c r="J40" s="60">
        <v>909839</v>
      </c>
      <c r="K40" s="60">
        <v>564196</v>
      </c>
      <c r="L40" s="60">
        <v>564196</v>
      </c>
      <c r="M40" s="60"/>
      <c r="N40" s="60">
        <v>1128392</v>
      </c>
      <c r="O40" s="60"/>
      <c r="P40" s="60"/>
      <c r="Q40" s="60"/>
      <c r="R40" s="60"/>
      <c r="S40" s="60"/>
      <c r="T40" s="60"/>
      <c r="U40" s="60"/>
      <c r="V40" s="60"/>
      <c r="W40" s="60">
        <v>2038231</v>
      </c>
      <c r="X40" s="60">
        <v>21800184</v>
      </c>
      <c r="Y40" s="60">
        <v>-19761953</v>
      </c>
      <c r="Z40" s="140">
        <v>-90.65</v>
      </c>
      <c r="AA40" s="155">
        <v>12350504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48968085</v>
      </c>
      <c r="D42" s="153">
        <f>SUM(D43:D46)</f>
        <v>0</v>
      </c>
      <c r="E42" s="154">
        <f t="shared" si="8"/>
        <v>158707714</v>
      </c>
      <c r="F42" s="100">
        <f t="shared" si="8"/>
        <v>160770104</v>
      </c>
      <c r="G42" s="100">
        <f t="shared" si="8"/>
        <v>0</v>
      </c>
      <c r="H42" s="100">
        <f t="shared" si="8"/>
        <v>0</v>
      </c>
      <c r="I42" s="100">
        <f t="shared" si="8"/>
        <v>7384729</v>
      </c>
      <c r="J42" s="100">
        <f t="shared" si="8"/>
        <v>7384729</v>
      </c>
      <c r="K42" s="100">
        <f t="shared" si="8"/>
        <v>6374457</v>
      </c>
      <c r="L42" s="100">
        <f t="shared" si="8"/>
        <v>6374457</v>
      </c>
      <c r="M42" s="100">
        <f t="shared" si="8"/>
        <v>27453311</v>
      </c>
      <c r="N42" s="100">
        <f t="shared" si="8"/>
        <v>40202225</v>
      </c>
      <c r="O42" s="100">
        <f t="shared" si="8"/>
        <v>27453311</v>
      </c>
      <c r="P42" s="100">
        <f t="shared" si="8"/>
        <v>15760398</v>
      </c>
      <c r="Q42" s="100">
        <f t="shared" si="8"/>
        <v>0</v>
      </c>
      <c r="R42" s="100">
        <f t="shared" si="8"/>
        <v>43213709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90800663</v>
      </c>
      <c r="X42" s="100">
        <f t="shared" si="8"/>
        <v>158707728</v>
      </c>
      <c r="Y42" s="100">
        <f t="shared" si="8"/>
        <v>-67907065</v>
      </c>
      <c r="Z42" s="137">
        <f>+IF(X42&lt;&gt;0,+(Y42/X42)*100,0)</f>
        <v>-42.78749740529334</v>
      </c>
      <c r="AA42" s="153">
        <f>SUM(AA43:AA46)</f>
        <v>160770104</v>
      </c>
    </row>
    <row r="43" spans="1:27" ht="12.75">
      <c r="A43" s="138" t="s">
        <v>89</v>
      </c>
      <c r="B43" s="136"/>
      <c r="C43" s="155">
        <v>4961594</v>
      </c>
      <c r="D43" s="155"/>
      <c r="E43" s="156">
        <v>89657088</v>
      </c>
      <c r="F43" s="60">
        <v>91719467</v>
      </c>
      <c r="G43" s="60"/>
      <c r="H43" s="60"/>
      <c r="I43" s="60">
        <v>1451681</v>
      </c>
      <c r="J43" s="60">
        <v>1451681</v>
      </c>
      <c r="K43" s="60">
        <v>295214</v>
      </c>
      <c r="L43" s="60">
        <v>295214</v>
      </c>
      <c r="M43" s="60">
        <v>18582990</v>
      </c>
      <c r="N43" s="60">
        <v>19173418</v>
      </c>
      <c r="O43" s="60">
        <v>18582990</v>
      </c>
      <c r="P43" s="60">
        <v>6890077</v>
      </c>
      <c r="Q43" s="60"/>
      <c r="R43" s="60">
        <v>25473067</v>
      </c>
      <c r="S43" s="60"/>
      <c r="T43" s="60"/>
      <c r="U43" s="60"/>
      <c r="V43" s="60"/>
      <c r="W43" s="60">
        <v>46098166</v>
      </c>
      <c r="X43" s="60">
        <v>89657088</v>
      </c>
      <c r="Y43" s="60">
        <v>-43558922</v>
      </c>
      <c r="Z43" s="140">
        <v>-48.58</v>
      </c>
      <c r="AA43" s="155">
        <v>91719467</v>
      </c>
    </row>
    <row r="44" spans="1:27" ht="12.75">
      <c r="A44" s="138" t="s">
        <v>90</v>
      </c>
      <c r="B44" s="136"/>
      <c r="C44" s="155">
        <v>41363265</v>
      </c>
      <c r="D44" s="155"/>
      <c r="E44" s="156">
        <v>58971115</v>
      </c>
      <c r="F44" s="60">
        <v>58971115</v>
      </c>
      <c r="G44" s="60"/>
      <c r="H44" s="60"/>
      <c r="I44" s="60">
        <v>5550626</v>
      </c>
      <c r="J44" s="60">
        <v>5550626</v>
      </c>
      <c r="K44" s="60">
        <v>5696821</v>
      </c>
      <c r="L44" s="60">
        <v>5696821</v>
      </c>
      <c r="M44" s="60">
        <v>2814563</v>
      </c>
      <c r="N44" s="60">
        <v>14208205</v>
      </c>
      <c r="O44" s="60">
        <v>2814563</v>
      </c>
      <c r="P44" s="60">
        <v>2814563</v>
      </c>
      <c r="Q44" s="60"/>
      <c r="R44" s="60">
        <v>5629126</v>
      </c>
      <c r="S44" s="60"/>
      <c r="T44" s="60"/>
      <c r="U44" s="60"/>
      <c r="V44" s="60"/>
      <c r="W44" s="60">
        <v>25387957</v>
      </c>
      <c r="X44" s="60">
        <v>58971120</v>
      </c>
      <c r="Y44" s="60">
        <v>-33583163</v>
      </c>
      <c r="Z44" s="140">
        <v>-56.95</v>
      </c>
      <c r="AA44" s="155">
        <v>58971115</v>
      </c>
    </row>
    <row r="45" spans="1:27" ht="12.75">
      <c r="A45" s="138" t="s">
        <v>91</v>
      </c>
      <c r="B45" s="136"/>
      <c r="C45" s="157">
        <v>2643226</v>
      </c>
      <c r="D45" s="157"/>
      <c r="E45" s="158">
        <v>2405011</v>
      </c>
      <c r="F45" s="159">
        <v>2405022</v>
      </c>
      <c r="G45" s="159"/>
      <c r="H45" s="159"/>
      <c r="I45" s="159">
        <v>154862</v>
      </c>
      <c r="J45" s="159">
        <v>154862</v>
      </c>
      <c r="K45" s="159">
        <v>154862</v>
      </c>
      <c r="L45" s="159">
        <v>154862</v>
      </c>
      <c r="M45" s="159">
        <v>5714528</v>
      </c>
      <c r="N45" s="159">
        <v>6024252</v>
      </c>
      <c r="O45" s="159">
        <v>5714528</v>
      </c>
      <c r="P45" s="159">
        <v>5714528</v>
      </c>
      <c r="Q45" s="159"/>
      <c r="R45" s="159">
        <v>11429056</v>
      </c>
      <c r="S45" s="159"/>
      <c r="T45" s="159"/>
      <c r="U45" s="159"/>
      <c r="V45" s="159"/>
      <c r="W45" s="159">
        <v>17608170</v>
      </c>
      <c r="X45" s="159">
        <v>2405016</v>
      </c>
      <c r="Y45" s="159">
        <v>15203154</v>
      </c>
      <c r="Z45" s="141">
        <v>632.14</v>
      </c>
      <c r="AA45" s="157">
        <v>2405022</v>
      </c>
    </row>
    <row r="46" spans="1:27" ht="12.75">
      <c r="A46" s="138" t="s">
        <v>92</v>
      </c>
      <c r="B46" s="136"/>
      <c r="C46" s="155"/>
      <c r="D46" s="155"/>
      <c r="E46" s="156">
        <v>7674500</v>
      </c>
      <c r="F46" s="60">
        <v>7674500</v>
      </c>
      <c r="G46" s="60"/>
      <c r="H46" s="60"/>
      <c r="I46" s="60">
        <v>227560</v>
      </c>
      <c r="J46" s="60">
        <v>227560</v>
      </c>
      <c r="K46" s="60">
        <v>227560</v>
      </c>
      <c r="L46" s="60">
        <v>227560</v>
      </c>
      <c r="M46" s="60">
        <v>341230</v>
      </c>
      <c r="N46" s="60">
        <v>796350</v>
      </c>
      <c r="O46" s="60">
        <v>341230</v>
      </c>
      <c r="P46" s="60">
        <v>341230</v>
      </c>
      <c r="Q46" s="60"/>
      <c r="R46" s="60">
        <v>682460</v>
      </c>
      <c r="S46" s="60"/>
      <c r="T46" s="60"/>
      <c r="U46" s="60"/>
      <c r="V46" s="60"/>
      <c r="W46" s="60">
        <v>1706370</v>
      </c>
      <c r="X46" s="60">
        <v>7674504</v>
      </c>
      <c r="Y46" s="60">
        <v>-5968134</v>
      </c>
      <c r="Z46" s="140">
        <v>-77.77</v>
      </c>
      <c r="AA46" s="155">
        <v>7674500</v>
      </c>
    </row>
    <row r="47" spans="1:27" ht="12.75">
      <c r="A47" s="135" t="s">
        <v>93</v>
      </c>
      <c r="B47" s="142" t="s">
        <v>94</v>
      </c>
      <c r="C47" s="153">
        <v>7089720</v>
      </c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468121910</v>
      </c>
      <c r="D48" s="168">
        <f>+D28+D32+D38+D42+D47</f>
        <v>0</v>
      </c>
      <c r="E48" s="169">
        <f t="shared" si="9"/>
        <v>454554281</v>
      </c>
      <c r="F48" s="73">
        <f t="shared" si="9"/>
        <v>418926321</v>
      </c>
      <c r="G48" s="73">
        <f t="shared" si="9"/>
        <v>73286187</v>
      </c>
      <c r="H48" s="73">
        <f t="shared" si="9"/>
        <v>59814596</v>
      </c>
      <c r="I48" s="73">
        <f t="shared" si="9"/>
        <v>17680160</v>
      </c>
      <c r="J48" s="73">
        <f t="shared" si="9"/>
        <v>150780943</v>
      </c>
      <c r="K48" s="73">
        <f t="shared" si="9"/>
        <v>35225456</v>
      </c>
      <c r="L48" s="73">
        <f t="shared" si="9"/>
        <v>35225456</v>
      </c>
      <c r="M48" s="73">
        <f t="shared" si="9"/>
        <v>43007686</v>
      </c>
      <c r="N48" s="73">
        <f t="shared" si="9"/>
        <v>113458598</v>
      </c>
      <c r="O48" s="73">
        <f t="shared" si="9"/>
        <v>43007686</v>
      </c>
      <c r="P48" s="73">
        <f t="shared" si="9"/>
        <v>28893566</v>
      </c>
      <c r="Q48" s="73">
        <f t="shared" si="9"/>
        <v>0</v>
      </c>
      <c r="R48" s="73">
        <f t="shared" si="9"/>
        <v>71901252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336140793</v>
      </c>
      <c r="X48" s="73">
        <f t="shared" si="9"/>
        <v>454554300</v>
      </c>
      <c r="Y48" s="73">
        <f t="shared" si="9"/>
        <v>-118413507</v>
      </c>
      <c r="Z48" s="170">
        <f>+IF(X48&lt;&gt;0,+(Y48/X48)*100,0)</f>
        <v>-26.05046459795892</v>
      </c>
      <c r="AA48" s="168">
        <f>+AA28+AA32+AA38+AA42+AA47</f>
        <v>418926321</v>
      </c>
    </row>
    <row r="49" spans="1:27" ht="12.75">
      <c r="A49" s="148" t="s">
        <v>49</v>
      </c>
      <c r="B49" s="149"/>
      <c r="C49" s="171">
        <f aca="true" t="shared" si="10" ref="C49:Y49">+C25-C48</f>
        <v>102992283</v>
      </c>
      <c r="D49" s="171">
        <f>+D25-D48</f>
        <v>0</v>
      </c>
      <c r="E49" s="172">
        <f t="shared" si="10"/>
        <v>138707671</v>
      </c>
      <c r="F49" s="173">
        <f t="shared" si="10"/>
        <v>171653035</v>
      </c>
      <c r="G49" s="173">
        <f t="shared" si="10"/>
        <v>90595429</v>
      </c>
      <c r="H49" s="173">
        <f t="shared" si="10"/>
        <v>-34488847</v>
      </c>
      <c r="I49" s="173">
        <f t="shared" si="10"/>
        <v>5230771</v>
      </c>
      <c r="J49" s="173">
        <f t="shared" si="10"/>
        <v>61337353</v>
      </c>
      <c r="K49" s="173">
        <f t="shared" si="10"/>
        <v>-15106032</v>
      </c>
      <c r="L49" s="173">
        <f t="shared" si="10"/>
        <v>-15106032</v>
      </c>
      <c r="M49" s="173">
        <f t="shared" si="10"/>
        <v>33402486</v>
      </c>
      <c r="N49" s="173">
        <f t="shared" si="10"/>
        <v>3190422</v>
      </c>
      <c r="O49" s="173">
        <f t="shared" si="10"/>
        <v>-38502511</v>
      </c>
      <c r="P49" s="173">
        <f t="shared" si="10"/>
        <v>-15909154</v>
      </c>
      <c r="Q49" s="173">
        <f t="shared" si="10"/>
        <v>0</v>
      </c>
      <c r="R49" s="173">
        <f t="shared" si="10"/>
        <v>-54411665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10116110</v>
      </c>
      <c r="X49" s="173">
        <f>IF(F25=F48,0,X25-X48)</f>
        <v>138707664</v>
      </c>
      <c r="Y49" s="173">
        <f t="shared" si="10"/>
        <v>-128591554</v>
      </c>
      <c r="Z49" s="174">
        <f>+IF(X49&lt;&gt;0,+(Y49/X49)*100,0)</f>
        <v>-92.70688460300218</v>
      </c>
      <c r="AA49" s="171">
        <f>+AA25-AA48</f>
        <v>171653035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69082052</v>
      </c>
      <c r="D5" s="155">
        <v>0</v>
      </c>
      <c r="E5" s="156">
        <v>90657825</v>
      </c>
      <c r="F5" s="60">
        <v>0</v>
      </c>
      <c r="G5" s="60">
        <v>2212808</v>
      </c>
      <c r="H5" s="60">
        <v>15311719</v>
      </c>
      <c r="I5" s="60">
        <v>15636056</v>
      </c>
      <c r="J5" s="60">
        <v>33160583</v>
      </c>
      <c r="K5" s="60">
        <v>3059718</v>
      </c>
      <c r="L5" s="60">
        <v>3059718</v>
      </c>
      <c r="M5" s="60">
        <v>-12783465</v>
      </c>
      <c r="N5" s="60">
        <v>-6664029</v>
      </c>
      <c r="O5" s="60">
        <v>-11418373</v>
      </c>
      <c r="P5" s="60">
        <v>1206632</v>
      </c>
      <c r="Q5" s="60">
        <v>0</v>
      </c>
      <c r="R5" s="60">
        <v>-10211741</v>
      </c>
      <c r="S5" s="60">
        <v>0</v>
      </c>
      <c r="T5" s="60">
        <v>0</v>
      </c>
      <c r="U5" s="60">
        <v>0</v>
      </c>
      <c r="V5" s="60">
        <v>0</v>
      </c>
      <c r="W5" s="60">
        <v>16284813</v>
      </c>
      <c r="X5" s="60">
        <v>90657828</v>
      </c>
      <c r="Y5" s="60">
        <v>-74373015</v>
      </c>
      <c r="Z5" s="140">
        <v>-82.04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2751166</v>
      </c>
      <c r="H6" s="60">
        <v>0</v>
      </c>
      <c r="I6" s="60">
        <v>0</v>
      </c>
      <c r="J6" s="60">
        <v>2751166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2751166</v>
      </c>
      <c r="X6" s="60"/>
      <c r="Y6" s="60">
        <v>2751166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34356771</v>
      </c>
      <c r="D7" s="155">
        <v>0</v>
      </c>
      <c r="E7" s="156">
        <v>36458385</v>
      </c>
      <c r="F7" s="60">
        <v>0</v>
      </c>
      <c r="G7" s="60">
        <v>0</v>
      </c>
      <c r="H7" s="60">
        <v>0</v>
      </c>
      <c r="I7" s="60">
        <v>2435629</v>
      </c>
      <c r="J7" s="60">
        <v>2435629</v>
      </c>
      <c r="K7" s="60">
        <v>2435629</v>
      </c>
      <c r="L7" s="60">
        <v>2435629</v>
      </c>
      <c r="M7" s="60">
        <v>2773051</v>
      </c>
      <c r="N7" s="60">
        <v>7644309</v>
      </c>
      <c r="O7" s="60">
        <v>2081321</v>
      </c>
      <c r="P7" s="60">
        <v>2081321</v>
      </c>
      <c r="Q7" s="60">
        <v>0</v>
      </c>
      <c r="R7" s="60">
        <v>4162642</v>
      </c>
      <c r="S7" s="60">
        <v>0</v>
      </c>
      <c r="T7" s="60">
        <v>0</v>
      </c>
      <c r="U7" s="60">
        <v>0</v>
      </c>
      <c r="V7" s="60">
        <v>0</v>
      </c>
      <c r="W7" s="60">
        <v>14242580</v>
      </c>
      <c r="X7" s="60">
        <v>36458388</v>
      </c>
      <c r="Y7" s="60">
        <v>-22215808</v>
      </c>
      <c r="Z7" s="140">
        <v>-60.93</v>
      </c>
      <c r="AA7" s="155">
        <v>0</v>
      </c>
    </row>
    <row r="8" spans="1:27" ht="12.75">
      <c r="A8" s="183" t="s">
        <v>104</v>
      </c>
      <c r="B8" s="182"/>
      <c r="C8" s="155">
        <v>13115871</v>
      </c>
      <c r="D8" s="155">
        <v>0</v>
      </c>
      <c r="E8" s="156">
        <v>38800376</v>
      </c>
      <c r="F8" s="60">
        <v>0</v>
      </c>
      <c r="G8" s="60">
        <v>774756</v>
      </c>
      <c r="H8" s="60">
        <v>4220285</v>
      </c>
      <c r="I8" s="60">
        <v>558395</v>
      </c>
      <c r="J8" s="60">
        <v>5553436</v>
      </c>
      <c r="K8" s="60">
        <v>558395</v>
      </c>
      <c r="L8" s="60">
        <v>558395</v>
      </c>
      <c r="M8" s="60">
        <v>92183</v>
      </c>
      <c r="N8" s="60">
        <v>1208973</v>
      </c>
      <c r="O8" s="60">
        <v>297145</v>
      </c>
      <c r="P8" s="60">
        <v>35462</v>
      </c>
      <c r="Q8" s="60">
        <v>0</v>
      </c>
      <c r="R8" s="60">
        <v>332607</v>
      </c>
      <c r="S8" s="60">
        <v>0</v>
      </c>
      <c r="T8" s="60">
        <v>0</v>
      </c>
      <c r="U8" s="60">
        <v>0</v>
      </c>
      <c r="V8" s="60">
        <v>0</v>
      </c>
      <c r="W8" s="60">
        <v>7095016</v>
      </c>
      <c r="X8" s="60">
        <v>38800380</v>
      </c>
      <c r="Y8" s="60">
        <v>-31705364</v>
      </c>
      <c r="Z8" s="140">
        <v>-81.71</v>
      </c>
      <c r="AA8" s="155">
        <v>0</v>
      </c>
    </row>
    <row r="9" spans="1:27" ht="12.75">
      <c r="A9" s="183" t="s">
        <v>105</v>
      </c>
      <c r="B9" s="182"/>
      <c r="C9" s="155">
        <v>6526695</v>
      </c>
      <c r="D9" s="155">
        <v>0</v>
      </c>
      <c r="E9" s="156">
        <v>5598743</v>
      </c>
      <c r="F9" s="60">
        <v>0</v>
      </c>
      <c r="G9" s="60">
        <v>0</v>
      </c>
      <c r="H9" s="60">
        <v>0</v>
      </c>
      <c r="I9" s="60">
        <v>643097</v>
      </c>
      <c r="J9" s="60">
        <v>643097</v>
      </c>
      <c r="K9" s="60">
        <v>643097</v>
      </c>
      <c r="L9" s="60">
        <v>643097</v>
      </c>
      <c r="M9" s="60">
        <v>645844</v>
      </c>
      <c r="N9" s="60">
        <v>1932038</v>
      </c>
      <c r="O9" s="60">
        <v>251708</v>
      </c>
      <c r="P9" s="60">
        <v>251708</v>
      </c>
      <c r="Q9" s="60">
        <v>0</v>
      </c>
      <c r="R9" s="60">
        <v>503416</v>
      </c>
      <c r="S9" s="60">
        <v>0</v>
      </c>
      <c r="T9" s="60">
        <v>0</v>
      </c>
      <c r="U9" s="60">
        <v>0</v>
      </c>
      <c r="V9" s="60">
        <v>0</v>
      </c>
      <c r="W9" s="60">
        <v>3078551</v>
      </c>
      <c r="X9" s="60">
        <v>5598744</v>
      </c>
      <c r="Y9" s="60">
        <v>-2520193</v>
      </c>
      <c r="Z9" s="140">
        <v>-45.01</v>
      </c>
      <c r="AA9" s="155">
        <v>0</v>
      </c>
    </row>
    <row r="10" spans="1:27" ht="12.75">
      <c r="A10" s="183" t="s">
        <v>106</v>
      </c>
      <c r="B10" s="182"/>
      <c r="C10" s="155">
        <v>8640488</v>
      </c>
      <c r="D10" s="155">
        <v>0</v>
      </c>
      <c r="E10" s="156">
        <v>10786554</v>
      </c>
      <c r="F10" s="54">
        <v>0</v>
      </c>
      <c r="G10" s="54">
        <v>1825</v>
      </c>
      <c r="H10" s="54">
        <v>1825</v>
      </c>
      <c r="I10" s="54">
        <v>601544</v>
      </c>
      <c r="J10" s="54">
        <v>605194</v>
      </c>
      <c r="K10" s="54">
        <v>601544</v>
      </c>
      <c r="L10" s="54">
        <v>601544</v>
      </c>
      <c r="M10" s="54">
        <v>624231</v>
      </c>
      <c r="N10" s="54">
        <v>1827319</v>
      </c>
      <c r="O10" s="54">
        <v>120569</v>
      </c>
      <c r="P10" s="54">
        <v>120569</v>
      </c>
      <c r="Q10" s="54">
        <v>0</v>
      </c>
      <c r="R10" s="54">
        <v>241138</v>
      </c>
      <c r="S10" s="54">
        <v>0</v>
      </c>
      <c r="T10" s="54">
        <v>0</v>
      </c>
      <c r="U10" s="54">
        <v>0</v>
      </c>
      <c r="V10" s="54">
        <v>0</v>
      </c>
      <c r="W10" s="54">
        <v>2673651</v>
      </c>
      <c r="X10" s="54">
        <v>10786560</v>
      </c>
      <c r="Y10" s="54">
        <v>-8112909</v>
      </c>
      <c r="Z10" s="184">
        <v>-75.21</v>
      </c>
      <c r="AA10" s="130">
        <v>0</v>
      </c>
    </row>
    <row r="11" spans="1:27" ht="12.75">
      <c r="A11" s="183" t="s">
        <v>107</v>
      </c>
      <c r="B11" s="185"/>
      <c r="C11" s="155">
        <v>23527</v>
      </c>
      <c r="D11" s="155">
        <v>0</v>
      </c>
      <c r="E11" s="156">
        <v>0</v>
      </c>
      <c r="F11" s="60">
        <v>0</v>
      </c>
      <c r="G11" s="60">
        <v>0</v>
      </c>
      <c r="H11" s="60">
        <v>2050737</v>
      </c>
      <c r="I11" s="60">
        <v>351</v>
      </c>
      <c r="J11" s="60">
        <v>2051088</v>
      </c>
      <c r="K11" s="60">
        <v>351</v>
      </c>
      <c r="L11" s="60">
        <v>351</v>
      </c>
      <c r="M11" s="60">
        <v>0</v>
      </c>
      <c r="N11" s="60">
        <v>702</v>
      </c>
      <c r="O11" s="60">
        <v>94520</v>
      </c>
      <c r="P11" s="60">
        <v>94520</v>
      </c>
      <c r="Q11" s="60">
        <v>0</v>
      </c>
      <c r="R11" s="60">
        <v>189040</v>
      </c>
      <c r="S11" s="60">
        <v>0</v>
      </c>
      <c r="T11" s="60">
        <v>0</v>
      </c>
      <c r="U11" s="60">
        <v>0</v>
      </c>
      <c r="V11" s="60">
        <v>0</v>
      </c>
      <c r="W11" s="60">
        <v>2240830</v>
      </c>
      <c r="X11" s="60"/>
      <c r="Y11" s="60">
        <v>2240830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1176541</v>
      </c>
      <c r="D12" s="155">
        <v>0</v>
      </c>
      <c r="E12" s="156">
        <v>0</v>
      </c>
      <c r="F12" s="60">
        <v>2276634</v>
      </c>
      <c r="G12" s="60">
        <v>1950</v>
      </c>
      <c r="H12" s="60">
        <v>109734</v>
      </c>
      <c r="I12" s="60">
        <v>145876</v>
      </c>
      <c r="J12" s="60">
        <v>257560</v>
      </c>
      <c r="K12" s="60">
        <v>145876</v>
      </c>
      <c r="L12" s="60">
        <v>145876</v>
      </c>
      <c r="M12" s="60">
        <v>140877</v>
      </c>
      <c r="N12" s="60">
        <v>432629</v>
      </c>
      <c r="O12" s="60">
        <v>140877</v>
      </c>
      <c r="P12" s="60">
        <v>140877</v>
      </c>
      <c r="Q12" s="60">
        <v>0</v>
      </c>
      <c r="R12" s="60">
        <v>281754</v>
      </c>
      <c r="S12" s="60">
        <v>0</v>
      </c>
      <c r="T12" s="60">
        <v>0</v>
      </c>
      <c r="U12" s="60">
        <v>0</v>
      </c>
      <c r="V12" s="60">
        <v>0</v>
      </c>
      <c r="W12" s="60">
        <v>971943</v>
      </c>
      <c r="X12" s="60"/>
      <c r="Y12" s="60">
        <v>971943</v>
      </c>
      <c r="Z12" s="140">
        <v>0</v>
      </c>
      <c r="AA12" s="155">
        <v>2276634</v>
      </c>
    </row>
    <row r="13" spans="1:27" ht="12.75">
      <c r="A13" s="181" t="s">
        <v>109</v>
      </c>
      <c r="B13" s="185"/>
      <c r="C13" s="155">
        <v>2660776</v>
      </c>
      <c r="D13" s="155">
        <v>0</v>
      </c>
      <c r="E13" s="156">
        <v>2775291</v>
      </c>
      <c r="F13" s="60">
        <v>0</v>
      </c>
      <c r="G13" s="60">
        <v>0</v>
      </c>
      <c r="H13" s="60">
        <v>0</v>
      </c>
      <c r="I13" s="60">
        <v>858231</v>
      </c>
      <c r="J13" s="60">
        <v>858231</v>
      </c>
      <c r="K13" s="60">
        <v>858231</v>
      </c>
      <c r="L13" s="60">
        <v>858231</v>
      </c>
      <c r="M13" s="60">
        <v>0</v>
      </c>
      <c r="N13" s="60">
        <v>1716462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2574693</v>
      </c>
      <c r="X13" s="60">
        <v>2775288</v>
      </c>
      <c r="Y13" s="60">
        <v>-200595</v>
      </c>
      <c r="Z13" s="140">
        <v>-7.23</v>
      </c>
      <c r="AA13" s="155">
        <v>0</v>
      </c>
    </row>
    <row r="14" spans="1:27" ht="12.75">
      <c r="A14" s="181" t="s">
        <v>110</v>
      </c>
      <c r="B14" s="185"/>
      <c r="C14" s="155">
        <v>33407122</v>
      </c>
      <c r="D14" s="155">
        <v>0</v>
      </c>
      <c r="E14" s="156">
        <v>27692887</v>
      </c>
      <c r="F14" s="60">
        <v>0</v>
      </c>
      <c r="G14" s="60">
        <v>0</v>
      </c>
      <c r="H14" s="60">
        <v>0</v>
      </c>
      <c r="I14" s="60">
        <v>1492209</v>
      </c>
      <c r="J14" s="60">
        <v>1492209</v>
      </c>
      <c r="K14" s="60">
        <v>0</v>
      </c>
      <c r="L14" s="60">
        <v>0</v>
      </c>
      <c r="M14" s="60">
        <v>7659617</v>
      </c>
      <c r="N14" s="60">
        <v>7659617</v>
      </c>
      <c r="O14" s="60">
        <v>7659617</v>
      </c>
      <c r="P14" s="60">
        <v>7659617</v>
      </c>
      <c r="Q14" s="60">
        <v>0</v>
      </c>
      <c r="R14" s="60">
        <v>15319234</v>
      </c>
      <c r="S14" s="60">
        <v>0</v>
      </c>
      <c r="T14" s="60">
        <v>0</v>
      </c>
      <c r="U14" s="60">
        <v>0</v>
      </c>
      <c r="V14" s="60">
        <v>0</v>
      </c>
      <c r="W14" s="60">
        <v>24471060</v>
      </c>
      <c r="X14" s="60">
        <v>27692892</v>
      </c>
      <c r="Y14" s="60">
        <v>-3221832</v>
      </c>
      <c r="Z14" s="140">
        <v>-11.63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10083165</v>
      </c>
      <c r="D16" s="155">
        <v>0</v>
      </c>
      <c r="E16" s="156">
        <v>31481</v>
      </c>
      <c r="F16" s="60">
        <v>0</v>
      </c>
      <c r="G16" s="60">
        <v>2117000</v>
      </c>
      <c r="H16" s="60">
        <v>800532</v>
      </c>
      <c r="I16" s="60">
        <v>89342</v>
      </c>
      <c r="J16" s="60">
        <v>3006874</v>
      </c>
      <c r="K16" s="60">
        <v>89342</v>
      </c>
      <c r="L16" s="60">
        <v>89342</v>
      </c>
      <c r="M16" s="60">
        <v>511256</v>
      </c>
      <c r="N16" s="60">
        <v>689940</v>
      </c>
      <c r="O16" s="60">
        <v>217506</v>
      </c>
      <c r="P16" s="60">
        <v>32748</v>
      </c>
      <c r="Q16" s="60">
        <v>0</v>
      </c>
      <c r="R16" s="60">
        <v>250254</v>
      </c>
      <c r="S16" s="60">
        <v>0</v>
      </c>
      <c r="T16" s="60">
        <v>0</v>
      </c>
      <c r="U16" s="60">
        <v>0</v>
      </c>
      <c r="V16" s="60">
        <v>0</v>
      </c>
      <c r="W16" s="60">
        <v>3947068</v>
      </c>
      <c r="X16" s="60">
        <v>31476</v>
      </c>
      <c r="Y16" s="60">
        <v>3915592</v>
      </c>
      <c r="Z16" s="140">
        <v>12439.93</v>
      </c>
      <c r="AA16" s="155">
        <v>0</v>
      </c>
    </row>
    <row r="17" spans="1:27" ht="12.75">
      <c r="A17" s="181" t="s">
        <v>113</v>
      </c>
      <c r="B17" s="185"/>
      <c r="C17" s="155">
        <v>2745</v>
      </c>
      <c r="D17" s="155">
        <v>0</v>
      </c>
      <c r="E17" s="156">
        <v>2106</v>
      </c>
      <c r="F17" s="60">
        <v>0</v>
      </c>
      <c r="G17" s="60">
        <v>0</v>
      </c>
      <c r="H17" s="60">
        <v>673806</v>
      </c>
      <c r="I17" s="60">
        <v>0</v>
      </c>
      <c r="J17" s="60">
        <v>673806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673806</v>
      </c>
      <c r="X17" s="60">
        <v>2112</v>
      </c>
      <c r="Y17" s="60">
        <v>671694</v>
      </c>
      <c r="Z17" s="140">
        <v>31803.69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388376893</v>
      </c>
      <c r="D19" s="155">
        <v>0</v>
      </c>
      <c r="E19" s="156">
        <v>274088227</v>
      </c>
      <c r="F19" s="60">
        <v>0</v>
      </c>
      <c r="G19" s="60">
        <v>116198947</v>
      </c>
      <c r="H19" s="60">
        <v>2151947</v>
      </c>
      <c r="I19" s="60">
        <v>247528</v>
      </c>
      <c r="J19" s="60">
        <v>118598422</v>
      </c>
      <c r="K19" s="60">
        <v>869322</v>
      </c>
      <c r="L19" s="60">
        <v>869322</v>
      </c>
      <c r="M19" s="60">
        <v>75778013</v>
      </c>
      <c r="N19" s="60">
        <v>77516657</v>
      </c>
      <c r="O19" s="60">
        <v>35013</v>
      </c>
      <c r="P19" s="60">
        <v>0</v>
      </c>
      <c r="Q19" s="60">
        <v>0</v>
      </c>
      <c r="R19" s="60">
        <v>35013</v>
      </c>
      <c r="S19" s="60">
        <v>0</v>
      </c>
      <c r="T19" s="60">
        <v>0</v>
      </c>
      <c r="U19" s="60">
        <v>0</v>
      </c>
      <c r="V19" s="60">
        <v>0</v>
      </c>
      <c r="W19" s="60">
        <v>196150092</v>
      </c>
      <c r="X19" s="60">
        <v>274088232</v>
      </c>
      <c r="Y19" s="60">
        <v>-77938140</v>
      </c>
      <c r="Z19" s="140">
        <v>-28.44</v>
      </c>
      <c r="AA19" s="155">
        <v>0</v>
      </c>
    </row>
    <row r="20" spans="1:27" ht="12.75">
      <c r="A20" s="181" t="s">
        <v>35</v>
      </c>
      <c r="B20" s="185"/>
      <c r="C20" s="155">
        <v>3107490</v>
      </c>
      <c r="D20" s="155">
        <v>0</v>
      </c>
      <c r="E20" s="156">
        <v>17738446</v>
      </c>
      <c r="F20" s="54">
        <v>588290086</v>
      </c>
      <c r="G20" s="54">
        <v>5164</v>
      </c>
      <c r="H20" s="54">
        <v>5164</v>
      </c>
      <c r="I20" s="54">
        <v>202673</v>
      </c>
      <c r="J20" s="54">
        <v>213001</v>
      </c>
      <c r="K20" s="54">
        <v>455919</v>
      </c>
      <c r="L20" s="54">
        <v>455919</v>
      </c>
      <c r="M20" s="54">
        <v>848353</v>
      </c>
      <c r="N20" s="54">
        <v>1760191</v>
      </c>
      <c r="O20" s="54">
        <v>4905060</v>
      </c>
      <c r="P20" s="54">
        <v>1360958</v>
      </c>
      <c r="Q20" s="54">
        <v>0</v>
      </c>
      <c r="R20" s="54">
        <v>6266018</v>
      </c>
      <c r="S20" s="54">
        <v>0</v>
      </c>
      <c r="T20" s="54">
        <v>0</v>
      </c>
      <c r="U20" s="54">
        <v>0</v>
      </c>
      <c r="V20" s="54">
        <v>0</v>
      </c>
      <c r="W20" s="54">
        <v>8239210</v>
      </c>
      <c r="X20" s="54">
        <v>17738448</v>
      </c>
      <c r="Y20" s="54">
        <v>-9499238</v>
      </c>
      <c r="Z20" s="184">
        <v>-53.55</v>
      </c>
      <c r="AA20" s="130">
        <v>588290086</v>
      </c>
    </row>
    <row r="21" spans="1:27" ht="12.75">
      <c r="A21" s="181" t="s">
        <v>115</v>
      </c>
      <c r="B21" s="185"/>
      <c r="C21" s="155">
        <v>554057</v>
      </c>
      <c r="D21" s="155">
        <v>0</v>
      </c>
      <c r="E21" s="156">
        <v>3081177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120212</v>
      </c>
      <c r="N21" s="60">
        <v>120212</v>
      </c>
      <c r="O21" s="60">
        <v>120212</v>
      </c>
      <c r="P21" s="82">
        <v>0</v>
      </c>
      <c r="Q21" s="60">
        <v>0</v>
      </c>
      <c r="R21" s="60">
        <v>120212</v>
      </c>
      <c r="S21" s="60">
        <v>0</v>
      </c>
      <c r="T21" s="60">
        <v>0</v>
      </c>
      <c r="U21" s="60">
        <v>0</v>
      </c>
      <c r="V21" s="60">
        <v>0</v>
      </c>
      <c r="W21" s="82">
        <v>240424</v>
      </c>
      <c r="X21" s="60">
        <v>3081180</v>
      </c>
      <c r="Y21" s="60">
        <v>-2840756</v>
      </c>
      <c r="Z21" s="140">
        <v>-92.2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571114193</v>
      </c>
      <c r="D22" s="188">
        <f>SUM(D5:D21)</f>
        <v>0</v>
      </c>
      <c r="E22" s="189">
        <f t="shared" si="0"/>
        <v>507711498</v>
      </c>
      <c r="F22" s="190">
        <f t="shared" si="0"/>
        <v>590566720</v>
      </c>
      <c r="G22" s="190">
        <f t="shared" si="0"/>
        <v>124063616</v>
      </c>
      <c r="H22" s="190">
        <f t="shared" si="0"/>
        <v>25325749</v>
      </c>
      <c r="I22" s="190">
        <f t="shared" si="0"/>
        <v>22910931</v>
      </c>
      <c r="J22" s="190">
        <f t="shared" si="0"/>
        <v>172300296</v>
      </c>
      <c r="K22" s="190">
        <f t="shared" si="0"/>
        <v>9717424</v>
      </c>
      <c r="L22" s="190">
        <f t="shared" si="0"/>
        <v>9717424</v>
      </c>
      <c r="M22" s="190">
        <f t="shared" si="0"/>
        <v>76410172</v>
      </c>
      <c r="N22" s="190">
        <f t="shared" si="0"/>
        <v>95845020</v>
      </c>
      <c r="O22" s="190">
        <f t="shared" si="0"/>
        <v>4505175</v>
      </c>
      <c r="P22" s="190">
        <f t="shared" si="0"/>
        <v>12984412</v>
      </c>
      <c r="Q22" s="190">
        <f t="shared" si="0"/>
        <v>0</v>
      </c>
      <c r="R22" s="190">
        <f t="shared" si="0"/>
        <v>17489587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285634903</v>
      </c>
      <c r="X22" s="190">
        <f t="shared" si="0"/>
        <v>507711528</v>
      </c>
      <c r="Y22" s="190">
        <f t="shared" si="0"/>
        <v>-222076625</v>
      </c>
      <c r="Z22" s="191">
        <f>+IF(X22&lt;&gt;0,+(Y22/X22)*100,0)</f>
        <v>-43.740709586566645</v>
      </c>
      <c r="AA22" s="188">
        <f>SUM(AA5:AA21)</f>
        <v>590566720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159913775</v>
      </c>
      <c r="D25" s="155">
        <v>0</v>
      </c>
      <c r="E25" s="156">
        <v>101623694</v>
      </c>
      <c r="F25" s="60">
        <v>0</v>
      </c>
      <c r="G25" s="60">
        <v>14446673</v>
      </c>
      <c r="H25" s="60">
        <v>13842130</v>
      </c>
      <c r="I25" s="60">
        <v>11401193</v>
      </c>
      <c r="J25" s="60">
        <v>39689996</v>
      </c>
      <c r="K25" s="60">
        <v>14202266</v>
      </c>
      <c r="L25" s="60">
        <v>14202266</v>
      </c>
      <c r="M25" s="60">
        <v>16362821</v>
      </c>
      <c r="N25" s="60">
        <v>44767353</v>
      </c>
      <c r="O25" s="60">
        <v>16362821</v>
      </c>
      <c r="P25" s="60">
        <v>14999010</v>
      </c>
      <c r="Q25" s="60">
        <v>0</v>
      </c>
      <c r="R25" s="60">
        <v>31361831</v>
      </c>
      <c r="S25" s="60">
        <v>0</v>
      </c>
      <c r="T25" s="60">
        <v>0</v>
      </c>
      <c r="U25" s="60">
        <v>0</v>
      </c>
      <c r="V25" s="60">
        <v>0</v>
      </c>
      <c r="W25" s="60">
        <v>115819180</v>
      </c>
      <c r="X25" s="60">
        <v>101623968</v>
      </c>
      <c r="Y25" s="60">
        <v>14195212</v>
      </c>
      <c r="Z25" s="140">
        <v>13.97</v>
      </c>
      <c r="AA25" s="155">
        <v>0</v>
      </c>
    </row>
    <row r="26" spans="1:27" ht="12.75">
      <c r="A26" s="183" t="s">
        <v>38</v>
      </c>
      <c r="B26" s="182"/>
      <c r="C26" s="155">
        <v>18555372</v>
      </c>
      <c r="D26" s="155">
        <v>0</v>
      </c>
      <c r="E26" s="156">
        <v>18391752</v>
      </c>
      <c r="F26" s="60">
        <v>0</v>
      </c>
      <c r="G26" s="60">
        <v>1359215</v>
      </c>
      <c r="H26" s="60">
        <v>1472831</v>
      </c>
      <c r="I26" s="60">
        <v>1274417</v>
      </c>
      <c r="J26" s="60">
        <v>4106463</v>
      </c>
      <c r="K26" s="60">
        <v>1359215</v>
      </c>
      <c r="L26" s="60">
        <v>1359215</v>
      </c>
      <c r="M26" s="60">
        <v>1497719</v>
      </c>
      <c r="N26" s="60">
        <v>4216149</v>
      </c>
      <c r="O26" s="60">
        <v>1497719</v>
      </c>
      <c r="P26" s="60">
        <v>1855248</v>
      </c>
      <c r="Q26" s="60">
        <v>0</v>
      </c>
      <c r="R26" s="60">
        <v>3352967</v>
      </c>
      <c r="S26" s="60">
        <v>0</v>
      </c>
      <c r="T26" s="60">
        <v>0</v>
      </c>
      <c r="U26" s="60">
        <v>0</v>
      </c>
      <c r="V26" s="60">
        <v>0</v>
      </c>
      <c r="W26" s="60">
        <v>11675579</v>
      </c>
      <c r="X26" s="60">
        <v>18391752</v>
      </c>
      <c r="Y26" s="60">
        <v>-6716173</v>
      </c>
      <c r="Z26" s="140">
        <v>-36.52</v>
      </c>
      <c r="AA26" s="155">
        <v>0</v>
      </c>
    </row>
    <row r="27" spans="1:27" ht="12.75">
      <c r="A27" s="183" t="s">
        <v>118</v>
      </c>
      <c r="B27" s="182"/>
      <c r="C27" s="155">
        <v>70028039</v>
      </c>
      <c r="D27" s="155">
        <v>0</v>
      </c>
      <c r="E27" s="156">
        <v>51538601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51538596</v>
      </c>
      <c r="Y27" s="60">
        <v>-51538596</v>
      </c>
      <c r="Z27" s="140">
        <v>-100</v>
      </c>
      <c r="AA27" s="155">
        <v>0</v>
      </c>
    </row>
    <row r="28" spans="1:27" ht="12.75">
      <c r="A28" s="183" t="s">
        <v>39</v>
      </c>
      <c r="B28" s="182"/>
      <c r="C28" s="155">
        <v>43837995</v>
      </c>
      <c r="D28" s="155">
        <v>0</v>
      </c>
      <c r="E28" s="156">
        <v>41220501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41220504</v>
      </c>
      <c r="Y28" s="60">
        <v>-41220504</v>
      </c>
      <c r="Z28" s="140">
        <v>-100</v>
      </c>
      <c r="AA28" s="155">
        <v>0</v>
      </c>
    </row>
    <row r="29" spans="1:27" ht="12.75">
      <c r="A29" s="183" t="s">
        <v>40</v>
      </c>
      <c r="B29" s="182"/>
      <c r="C29" s="155">
        <v>27104634</v>
      </c>
      <c r="D29" s="155">
        <v>0</v>
      </c>
      <c r="E29" s="156">
        <v>522766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522768</v>
      </c>
      <c r="Y29" s="60">
        <v>-522768</v>
      </c>
      <c r="Z29" s="140">
        <v>-100</v>
      </c>
      <c r="AA29" s="155">
        <v>0</v>
      </c>
    </row>
    <row r="30" spans="1:27" ht="12.75">
      <c r="A30" s="183" t="s">
        <v>119</v>
      </c>
      <c r="B30" s="182"/>
      <c r="C30" s="155">
        <v>36735780</v>
      </c>
      <c r="D30" s="155">
        <v>0</v>
      </c>
      <c r="E30" s="156">
        <v>66075510</v>
      </c>
      <c r="F30" s="60">
        <v>0</v>
      </c>
      <c r="G30" s="60">
        <v>20072106</v>
      </c>
      <c r="H30" s="60">
        <v>3543062</v>
      </c>
      <c r="I30" s="60">
        <v>1156467</v>
      </c>
      <c r="J30" s="60">
        <v>24771635</v>
      </c>
      <c r="K30" s="60">
        <v>0</v>
      </c>
      <c r="L30" s="60">
        <v>0</v>
      </c>
      <c r="M30" s="60">
        <v>16692913</v>
      </c>
      <c r="N30" s="60">
        <v>16692913</v>
      </c>
      <c r="O30" s="60">
        <v>16692913</v>
      </c>
      <c r="P30" s="60">
        <v>5000000</v>
      </c>
      <c r="Q30" s="60">
        <v>0</v>
      </c>
      <c r="R30" s="60">
        <v>21692913</v>
      </c>
      <c r="S30" s="60">
        <v>0</v>
      </c>
      <c r="T30" s="60">
        <v>0</v>
      </c>
      <c r="U30" s="60">
        <v>0</v>
      </c>
      <c r="V30" s="60">
        <v>0</v>
      </c>
      <c r="W30" s="60">
        <v>63157461</v>
      </c>
      <c r="X30" s="60">
        <v>66075516</v>
      </c>
      <c r="Y30" s="60">
        <v>-2918055</v>
      </c>
      <c r="Z30" s="140">
        <v>-4.42</v>
      </c>
      <c r="AA30" s="155">
        <v>0</v>
      </c>
    </row>
    <row r="31" spans="1:27" ht="12.75">
      <c r="A31" s="183" t="s">
        <v>120</v>
      </c>
      <c r="B31" s="182"/>
      <c r="C31" s="155">
        <v>15358133</v>
      </c>
      <c r="D31" s="155">
        <v>0</v>
      </c>
      <c r="E31" s="156">
        <v>38501355</v>
      </c>
      <c r="F31" s="60">
        <v>0</v>
      </c>
      <c r="G31" s="60">
        <v>9830</v>
      </c>
      <c r="H31" s="60">
        <v>0</v>
      </c>
      <c r="I31" s="60">
        <v>563818</v>
      </c>
      <c r="J31" s="60">
        <v>573648</v>
      </c>
      <c r="K31" s="60">
        <v>1465828</v>
      </c>
      <c r="L31" s="60">
        <v>1465828</v>
      </c>
      <c r="M31" s="60">
        <v>293543</v>
      </c>
      <c r="N31" s="60">
        <v>3225199</v>
      </c>
      <c r="O31" s="60">
        <v>293543</v>
      </c>
      <c r="P31" s="60">
        <v>293543</v>
      </c>
      <c r="Q31" s="60">
        <v>0</v>
      </c>
      <c r="R31" s="60">
        <v>587086</v>
      </c>
      <c r="S31" s="60">
        <v>0</v>
      </c>
      <c r="T31" s="60">
        <v>0</v>
      </c>
      <c r="U31" s="60">
        <v>0</v>
      </c>
      <c r="V31" s="60">
        <v>0</v>
      </c>
      <c r="W31" s="60">
        <v>4385933</v>
      </c>
      <c r="X31" s="60">
        <v>38501352</v>
      </c>
      <c r="Y31" s="60">
        <v>-34115419</v>
      </c>
      <c r="Z31" s="140">
        <v>-88.61</v>
      </c>
      <c r="AA31" s="155">
        <v>0</v>
      </c>
    </row>
    <row r="32" spans="1:27" ht="12.75">
      <c r="A32" s="183" t="s">
        <v>121</v>
      </c>
      <c r="B32" s="182"/>
      <c r="C32" s="155">
        <v>40686785</v>
      </c>
      <c r="D32" s="155">
        <v>0</v>
      </c>
      <c r="E32" s="156">
        <v>48013329</v>
      </c>
      <c r="F32" s="60">
        <v>0</v>
      </c>
      <c r="G32" s="60">
        <v>37107922</v>
      </c>
      <c r="H32" s="60">
        <v>2334079</v>
      </c>
      <c r="I32" s="60">
        <v>2905882</v>
      </c>
      <c r="J32" s="60">
        <v>42347883</v>
      </c>
      <c r="K32" s="60">
        <v>10564409</v>
      </c>
      <c r="L32" s="60">
        <v>10564409</v>
      </c>
      <c r="M32" s="60">
        <v>5011990</v>
      </c>
      <c r="N32" s="60">
        <v>26140808</v>
      </c>
      <c r="O32" s="60">
        <v>5011990</v>
      </c>
      <c r="P32" s="60">
        <v>3597065</v>
      </c>
      <c r="Q32" s="60">
        <v>0</v>
      </c>
      <c r="R32" s="60">
        <v>8609055</v>
      </c>
      <c r="S32" s="60">
        <v>0</v>
      </c>
      <c r="T32" s="60">
        <v>0</v>
      </c>
      <c r="U32" s="60">
        <v>0</v>
      </c>
      <c r="V32" s="60">
        <v>0</v>
      </c>
      <c r="W32" s="60">
        <v>77097746</v>
      </c>
      <c r="X32" s="60">
        <v>48013332</v>
      </c>
      <c r="Y32" s="60">
        <v>29084414</v>
      </c>
      <c r="Z32" s="140">
        <v>60.58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1017587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1017588</v>
      </c>
      <c r="Y33" s="60">
        <v>-1017588</v>
      </c>
      <c r="Z33" s="140">
        <v>-100</v>
      </c>
      <c r="AA33" s="155">
        <v>0</v>
      </c>
    </row>
    <row r="34" spans="1:27" ht="12.75">
      <c r="A34" s="183" t="s">
        <v>43</v>
      </c>
      <c r="B34" s="182"/>
      <c r="C34" s="155">
        <v>55901397</v>
      </c>
      <c r="D34" s="155">
        <v>0</v>
      </c>
      <c r="E34" s="156">
        <v>45670714</v>
      </c>
      <c r="F34" s="60">
        <v>418926321</v>
      </c>
      <c r="G34" s="60">
        <v>290441</v>
      </c>
      <c r="H34" s="60">
        <v>38622494</v>
      </c>
      <c r="I34" s="60">
        <v>378383</v>
      </c>
      <c r="J34" s="60">
        <v>39291318</v>
      </c>
      <c r="K34" s="60">
        <v>7633738</v>
      </c>
      <c r="L34" s="60">
        <v>7633738</v>
      </c>
      <c r="M34" s="60">
        <v>3148700</v>
      </c>
      <c r="N34" s="60">
        <v>18416176</v>
      </c>
      <c r="O34" s="60">
        <v>3148700</v>
      </c>
      <c r="P34" s="60">
        <v>3148700</v>
      </c>
      <c r="Q34" s="60">
        <v>0</v>
      </c>
      <c r="R34" s="60">
        <v>6297400</v>
      </c>
      <c r="S34" s="60">
        <v>0</v>
      </c>
      <c r="T34" s="60">
        <v>0</v>
      </c>
      <c r="U34" s="60">
        <v>0</v>
      </c>
      <c r="V34" s="60">
        <v>0</v>
      </c>
      <c r="W34" s="60">
        <v>64004894</v>
      </c>
      <c r="X34" s="60">
        <v>45670716</v>
      </c>
      <c r="Y34" s="60">
        <v>18334178</v>
      </c>
      <c r="Z34" s="140">
        <v>40.14</v>
      </c>
      <c r="AA34" s="155">
        <v>418926321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41978472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41978472</v>
      </c>
      <c r="Y35" s="60">
        <v>-41978472</v>
      </c>
      <c r="Z35" s="140">
        <v>-100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468121910</v>
      </c>
      <c r="D36" s="188">
        <f>SUM(D25:D35)</f>
        <v>0</v>
      </c>
      <c r="E36" s="189">
        <f t="shared" si="1"/>
        <v>454554281</v>
      </c>
      <c r="F36" s="190">
        <f t="shared" si="1"/>
        <v>418926321</v>
      </c>
      <c r="G36" s="190">
        <f t="shared" si="1"/>
        <v>73286187</v>
      </c>
      <c r="H36" s="190">
        <f t="shared" si="1"/>
        <v>59814596</v>
      </c>
      <c r="I36" s="190">
        <f t="shared" si="1"/>
        <v>17680160</v>
      </c>
      <c r="J36" s="190">
        <f t="shared" si="1"/>
        <v>150780943</v>
      </c>
      <c r="K36" s="190">
        <f t="shared" si="1"/>
        <v>35225456</v>
      </c>
      <c r="L36" s="190">
        <f t="shared" si="1"/>
        <v>35225456</v>
      </c>
      <c r="M36" s="190">
        <f t="shared" si="1"/>
        <v>43007686</v>
      </c>
      <c r="N36" s="190">
        <f t="shared" si="1"/>
        <v>113458598</v>
      </c>
      <c r="O36" s="190">
        <f t="shared" si="1"/>
        <v>43007686</v>
      </c>
      <c r="P36" s="190">
        <f t="shared" si="1"/>
        <v>28893566</v>
      </c>
      <c r="Q36" s="190">
        <f t="shared" si="1"/>
        <v>0</v>
      </c>
      <c r="R36" s="190">
        <f t="shared" si="1"/>
        <v>71901252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336140793</v>
      </c>
      <c r="X36" s="190">
        <f t="shared" si="1"/>
        <v>454554564</v>
      </c>
      <c r="Y36" s="190">
        <f t="shared" si="1"/>
        <v>-118413771</v>
      </c>
      <c r="Z36" s="191">
        <f>+IF(X36&lt;&gt;0,+(Y36/X36)*100,0)</f>
        <v>-26.05050754698835</v>
      </c>
      <c r="AA36" s="188">
        <f>SUM(AA25:AA35)</f>
        <v>418926321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102992283</v>
      </c>
      <c r="D38" s="199">
        <f>+D22-D36</f>
        <v>0</v>
      </c>
      <c r="E38" s="200">
        <f t="shared" si="2"/>
        <v>53157217</v>
      </c>
      <c r="F38" s="106">
        <f t="shared" si="2"/>
        <v>171640399</v>
      </c>
      <c r="G38" s="106">
        <f t="shared" si="2"/>
        <v>50777429</v>
      </c>
      <c r="H38" s="106">
        <f t="shared" si="2"/>
        <v>-34488847</v>
      </c>
      <c r="I38" s="106">
        <f t="shared" si="2"/>
        <v>5230771</v>
      </c>
      <c r="J38" s="106">
        <f t="shared" si="2"/>
        <v>21519353</v>
      </c>
      <c r="K38" s="106">
        <f t="shared" si="2"/>
        <v>-25508032</v>
      </c>
      <c r="L38" s="106">
        <f t="shared" si="2"/>
        <v>-25508032</v>
      </c>
      <c r="M38" s="106">
        <f t="shared" si="2"/>
        <v>33402486</v>
      </c>
      <c r="N38" s="106">
        <f t="shared" si="2"/>
        <v>-17613578</v>
      </c>
      <c r="O38" s="106">
        <f t="shared" si="2"/>
        <v>-38502511</v>
      </c>
      <c r="P38" s="106">
        <f t="shared" si="2"/>
        <v>-15909154</v>
      </c>
      <c r="Q38" s="106">
        <f t="shared" si="2"/>
        <v>0</v>
      </c>
      <c r="R38" s="106">
        <f t="shared" si="2"/>
        <v>-54411665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-50505890</v>
      </c>
      <c r="X38" s="106">
        <f>IF(F22=F36,0,X22-X36)</f>
        <v>53156964</v>
      </c>
      <c r="Y38" s="106">
        <f t="shared" si="2"/>
        <v>-103662854</v>
      </c>
      <c r="Z38" s="201">
        <f>+IF(X38&lt;&gt;0,+(Y38/X38)*100,0)</f>
        <v>-195.01274376768393</v>
      </c>
      <c r="AA38" s="199">
        <f>+AA22-AA36</f>
        <v>171640399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85550454</v>
      </c>
      <c r="F39" s="60">
        <v>12636</v>
      </c>
      <c r="G39" s="60">
        <v>39818000</v>
      </c>
      <c r="H39" s="60">
        <v>0</v>
      </c>
      <c r="I39" s="60">
        <v>0</v>
      </c>
      <c r="J39" s="60">
        <v>39818000</v>
      </c>
      <c r="K39" s="60">
        <v>10402000</v>
      </c>
      <c r="L39" s="60">
        <v>10402000</v>
      </c>
      <c r="M39" s="60">
        <v>0</v>
      </c>
      <c r="N39" s="60">
        <v>20804000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60622000</v>
      </c>
      <c r="X39" s="60">
        <v>85550460</v>
      </c>
      <c r="Y39" s="60">
        <v>-24928460</v>
      </c>
      <c r="Z39" s="140">
        <v>-29.14</v>
      </c>
      <c r="AA39" s="155">
        <v>12636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102992283</v>
      </c>
      <c r="D42" s="206">
        <f>SUM(D38:D41)</f>
        <v>0</v>
      </c>
      <c r="E42" s="207">
        <f t="shared" si="3"/>
        <v>138707671</v>
      </c>
      <c r="F42" s="88">
        <f t="shared" si="3"/>
        <v>171653035</v>
      </c>
      <c r="G42" s="88">
        <f t="shared" si="3"/>
        <v>90595429</v>
      </c>
      <c r="H42" s="88">
        <f t="shared" si="3"/>
        <v>-34488847</v>
      </c>
      <c r="I42" s="88">
        <f t="shared" si="3"/>
        <v>5230771</v>
      </c>
      <c r="J42" s="88">
        <f t="shared" si="3"/>
        <v>61337353</v>
      </c>
      <c r="K42" s="88">
        <f t="shared" si="3"/>
        <v>-15106032</v>
      </c>
      <c r="L42" s="88">
        <f t="shared" si="3"/>
        <v>-15106032</v>
      </c>
      <c r="M42" s="88">
        <f t="shared" si="3"/>
        <v>33402486</v>
      </c>
      <c r="N42" s="88">
        <f t="shared" si="3"/>
        <v>3190422</v>
      </c>
      <c r="O42" s="88">
        <f t="shared" si="3"/>
        <v>-38502511</v>
      </c>
      <c r="P42" s="88">
        <f t="shared" si="3"/>
        <v>-15909154</v>
      </c>
      <c r="Q42" s="88">
        <f t="shared" si="3"/>
        <v>0</v>
      </c>
      <c r="R42" s="88">
        <f t="shared" si="3"/>
        <v>-54411665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10116110</v>
      </c>
      <c r="X42" s="88">
        <f t="shared" si="3"/>
        <v>138707424</v>
      </c>
      <c r="Y42" s="88">
        <f t="shared" si="3"/>
        <v>-128591314</v>
      </c>
      <c r="Z42" s="208">
        <f>+IF(X42&lt;&gt;0,+(Y42/X42)*100,0)</f>
        <v>-92.70687198401147</v>
      </c>
      <c r="AA42" s="206">
        <f>SUM(AA38:AA41)</f>
        <v>171653035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102992283</v>
      </c>
      <c r="D44" s="210">
        <f>+D42-D43</f>
        <v>0</v>
      </c>
      <c r="E44" s="211">
        <f t="shared" si="4"/>
        <v>138707671</v>
      </c>
      <c r="F44" s="77">
        <f t="shared" si="4"/>
        <v>171653035</v>
      </c>
      <c r="G44" s="77">
        <f t="shared" si="4"/>
        <v>90595429</v>
      </c>
      <c r="H44" s="77">
        <f t="shared" si="4"/>
        <v>-34488847</v>
      </c>
      <c r="I44" s="77">
        <f t="shared" si="4"/>
        <v>5230771</v>
      </c>
      <c r="J44" s="77">
        <f t="shared" si="4"/>
        <v>61337353</v>
      </c>
      <c r="K44" s="77">
        <f t="shared" si="4"/>
        <v>-15106032</v>
      </c>
      <c r="L44" s="77">
        <f t="shared" si="4"/>
        <v>-15106032</v>
      </c>
      <c r="M44" s="77">
        <f t="shared" si="4"/>
        <v>33402486</v>
      </c>
      <c r="N44" s="77">
        <f t="shared" si="4"/>
        <v>3190422</v>
      </c>
      <c r="O44" s="77">
        <f t="shared" si="4"/>
        <v>-38502511</v>
      </c>
      <c r="P44" s="77">
        <f t="shared" si="4"/>
        <v>-15909154</v>
      </c>
      <c r="Q44" s="77">
        <f t="shared" si="4"/>
        <v>0</v>
      </c>
      <c r="R44" s="77">
        <f t="shared" si="4"/>
        <v>-54411665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10116110</v>
      </c>
      <c r="X44" s="77">
        <f t="shared" si="4"/>
        <v>138707424</v>
      </c>
      <c r="Y44" s="77">
        <f t="shared" si="4"/>
        <v>-128591314</v>
      </c>
      <c r="Z44" s="212">
        <f>+IF(X44&lt;&gt;0,+(Y44/X44)*100,0)</f>
        <v>-92.70687198401147</v>
      </c>
      <c r="AA44" s="210">
        <f>+AA42-AA43</f>
        <v>171653035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102992283</v>
      </c>
      <c r="D46" s="206">
        <f>SUM(D44:D45)</f>
        <v>0</v>
      </c>
      <c r="E46" s="207">
        <f t="shared" si="5"/>
        <v>138707671</v>
      </c>
      <c r="F46" s="88">
        <f t="shared" si="5"/>
        <v>171653035</v>
      </c>
      <c r="G46" s="88">
        <f t="shared" si="5"/>
        <v>90595429</v>
      </c>
      <c r="H46" s="88">
        <f t="shared" si="5"/>
        <v>-34488847</v>
      </c>
      <c r="I46" s="88">
        <f t="shared" si="5"/>
        <v>5230771</v>
      </c>
      <c r="J46" s="88">
        <f t="shared" si="5"/>
        <v>61337353</v>
      </c>
      <c r="K46" s="88">
        <f t="shared" si="5"/>
        <v>-15106032</v>
      </c>
      <c r="L46" s="88">
        <f t="shared" si="5"/>
        <v>-15106032</v>
      </c>
      <c r="M46" s="88">
        <f t="shared" si="5"/>
        <v>33402486</v>
      </c>
      <c r="N46" s="88">
        <f t="shared" si="5"/>
        <v>3190422</v>
      </c>
      <c r="O46" s="88">
        <f t="shared" si="5"/>
        <v>-38502511</v>
      </c>
      <c r="P46" s="88">
        <f t="shared" si="5"/>
        <v>-15909154</v>
      </c>
      <c r="Q46" s="88">
        <f t="shared" si="5"/>
        <v>0</v>
      </c>
      <c r="R46" s="88">
        <f t="shared" si="5"/>
        <v>-54411665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10116110</v>
      </c>
      <c r="X46" s="88">
        <f t="shared" si="5"/>
        <v>138707424</v>
      </c>
      <c r="Y46" s="88">
        <f t="shared" si="5"/>
        <v>-128591314</v>
      </c>
      <c r="Z46" s="208">
        <f>+IF(X46&lt;&gt;0,+(Y46/X46)*100,0)</f>
        <v>-92.70687198401147</v>
      </c>
      <c r="AA46" s="206">
        <f>SUM(AA44:AA45)</f>
        <v>171653035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102992283</v>
      </c>
      <c r="D48" s="217">
        <f>SUM(D46:D47)</f>
        <v>0</v>
      </c>
      <c r="E48" s="218">
        <f t="shared" si="6"/>
        <v>138707671</v>
      </c>
      <c r="F48" s="219">
        <f t="shared" si="6"/>
        <v>171653035</v>
      </c>
      <c r="G48" s="219">
        <f t="shared" si="6"/>
        <v>90595429</v>
      </c>
      <c r="H48" s="220">
        <f t="shared" si="6"/>
        <v>-34488847</v>
      </c>
      <c r="I48" s="220">
        <f t="shared" si="6"/>
        <v>5230771</v>
      </c>
      <c r="J48" s="220">
        <f t="shared" si="6"/>
        <v>61337353</v>
      </c>
      <c r="K48" s="220">
        <f t="shared" si="6"/>
        <v>-15106032</v>
      </c>
      <c r="L48" s="220">
        <f t="shared" si="6"/>
        <v>-15106032</v>
      </c>
      <c r="M48" s="219">
        <f t="shared" si="6"/>
        <v>33402486</v>
      </c>
      <c r="N48" s="219">
        <f t="shared" si="6"/>
        <v>3190422</v>
      </c>
      <c r="O48" s="220">
        <f t="shared" si="6"/>
        <v>-38502511</v>
      </c>
      <c r="P48" s="220">
        <f t="shared" si="6"/>
        <v>-15909154</v>
      </c>
      <c r="Q48" s="220">
        <f t="shared" si="6"/>
        <v>0</v>
      </c>
      <c r="R48" s="220">
        <f t="shared" si="6"/>
        <v>-54411665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10116110</v>
      </c>
      <c r="X48" s="220">
        <f t="shared" si="6"/>
        <v>138707424</v>
      </c>
      <c r="Y48" s="220">
        <f t="shared" si="6"/>
        <v>-128591314</v>
      </c>
      <c r="Z48" s="221">
        <f>+IF(X48&lt;&gt;0,+(Y48/X48)*100,0)</f>
        <v>-92.70687198401147</v>
      </c>
      <c r="AA48" s="222">
        <f>SUM(AA46:AA47)</f>
        <v>171653035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506093</v>
      </c>
      <c r="D5" s="153">
        <f>SUM(D6:D8)</f>
        <v>0</v>
      </c>
      <c r="E5" s="154">
        <f t="shared" si="0"/>
        <v>7196811</v>
      </c>
      <c r="F5" s="100">
        <f t="shared" si="0"/>
        <v>7196811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7196808</v>
      </c>
      <c r="Y5" s="100">
        <f t="shared" si="0"/>
        <v>-7196808</v>
      </c>
      <c r="Z5" s="137">
        <f>+IF(X5&lt;&gt;0,+(Y5/X5)*100,0)</f>
        <v>-100</v>
      </c>
      <c r="AA5" s="153">
        <f>SUM(AA6:AA8)</f>
        <v>7196811</v>
      </c>
    </row>
    <row r="6" spans="1:27" ht="12.75">
      <c r="A6" s="138" t="s">
        <v>75</v>
      </c>
      <c r="B6" s="136"/>
      <c r="C6" s="155"/>
      <c r="D6" s="155"/>
      <c r="E6" s="156">
        <v>22324</v>
      </c>
      <c r="F6" s="60">
        <v>22324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22320</v>
      </c>
      <c r="Y6" s="60">
        <v>-22320</v>
      </c>
      <c r="Z6" s="140">
        <v>-100</v>
      </c>
      <c r="AA6" s="62">
        <v>22324</v>
      </c>
    </row>
    <row r="7" spans="1:27" ht="12.75">
      <c r="A7" s="138" t="s">
        <v>76</v>
      </c>
      <c r="B7" s="136"/>
      <c r="C7" s="157"/>
      <c r="D7" s="157"/>
      <c r="E7" s="158">
        <v>7174487</v>
      </c>
      <c r="F7" s="159">
        <v>7174487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7174488</v>
      </c>
      <c r="Y7" s="159">
        <v>-7174488</v>
      </c>
      <c r="Z7" s="141">
        <v>-100</v>
      </c>
      <c r="AA7" s="225">
        <v>7174487</v>
      </c>
    </row>
    <row r="8" spans="1:27" ht="12.75">
      <c r="A8" s="138" t="s">
        <v>77</v>
      </c>
      <c r="B8" s="136"/>
      <c r="C8" s="155">
        <v>506093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21142170</v>
      </c>
      <c r="F9" s="100">
        <f t="shared" si="1"/>
        <v>21142170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345013</v>
      </c>
      <c r="R9" s="100">
        <f t="shared" si="1"/>
        <v>345013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345013</v>
      </c>
      <c r="X9" s="100">
        <f t="shared" si="1"/>
        <v>21142152</v>
      </c>
      <c r="Y9" s="100">
        <f t="shared" si="1"/>
        <v>-20797139</v>
      </c>
      <c r="Z9" s="137">
        <f>+IF(X9&lt;&gt;0,+(Y9/X9)*100,0)</f>
        <v>-98.36812733159803</v>
      </c>
      <c r="AA9" s="102">
        <f>SUM(AA10:AA14)</f>
        <v>21142170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21142170</v>
      </c>
      <c r="F12" s="60">
        <v>21142170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345013</v>
      </c>
      <c r="R12" s="60">
        <v>345013</v>
      </c>
      <c r="S12" s="60"/>
      <c r="T12" s="60"/>
      <c r="U12" s="60"/>
      <c r="V12" s="60"/>
      <c r="W12" s="60">
        <v>345013</v>
      </c>
      <c r="X12" s="60">
        <v>21142152</v>
      </c>
      <c r="Y12" s="60">
        <v>-20797139</v>
      </c>
      <c r="Z12" s="140">
        <v>-98.37</v>
      </c>
      <c r="AA12" s="62">
        <v>21142170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9222520</v>
      </c>
      <c r="D15" s="153">
        <f>SUM(D16:D18)</f>
        <v>0</v>
      </c>
      <c r="E15" s="154">
        <f t="shared" si="2"/>
        <v>28059070</v>
      </c>
      <c r="F15" s="100">
        <f t="shared" si="2"/>
        <v>28059070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3597065</v>
      </c>
      <c r="P15" s="100">
        <f t="shared" si="2"/>
        <v>0</v>
      </c>
      <c r="Q15" s="100">
        <f t="shared" si="2"/>
        <v>1885823</v>
      </c>
      <c r="R15" s="100">
        <f t="shared" si="2"/>
        <v>5482888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5482888</v>
      </c>
      <c r="X15" s="100">
        <f t="shared" si="2"/>
        <v>28059072</v>
      </c>
      <c r="Y15" s="100">
        <f t="shared" si="2"/>
        <v>-22576184</v>
      </c>
      <c r="Z15" s="137">
        <f>+IF(X15&lt;&gt;0,+(Y15/X15)*100,0)</f>
        <v>-80.45948205272077</v>
      </c>
      <c r="AA15" s="102">
        <f>SUM(AA16:AA18)</f>
        <v>28059070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9222520</v>
      </c>
      <c r="D17" s="155"/>
      <c r="E17" s="156">
        <v>28059070</v>
      </c>
      <c r="F17" s="60">
        <v>28059070</v>
      </c>
      <c r="G17" s="60"/>
      <c r="H17" s="60"/>
      <c r="I17" s="60"/>
      <c r="J17" s="60"/>
      <c r="K17" s="60"/>
      <c r="L17" s="60"/>
      <c r="M17" s="60"/>
      <c r="N17" s="60"/>
      <c r="O17" s="60">
        <v>3597065</v>
      </c>
      <c r="P17" s="60"/>
      <c r="Q17" s="60">
        <v>1885823</v>
      </c>
      <c r="R17" s="60">
        <v>5482888</v>
      </c>
      <c r="S17" s="60"/>
      <c r="T17" s="60"/>
      <c r="U17" s="60"/>
      <c r="V17" s="60"/>
      <c r="W17" s="60">
        <v>5482888</v>
      </c>
      <c r="X17" s="60">
        <v>28059072</v>
      </c>
      <c r="Y17" s="60">
        <v>-22576184</v>
      </c>
      <c r="Z17" s="140">
        <v>-80.46</v>
      </c>
      <c r="AA17" s="62">
        <v>28059070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78667416</v>
      </c>
      <c r="D19" s="153">
        <f>SUM(D20:D23)</f>
        <v>0</v>
      </c>
      <c r="E19" s="154">
        <f t="shared" si="3"/>
        <v>78587950</v>
      </c>
      <c r="F19" s="100">
        <f t="shared" si="3"/>
        <v>78587950</v>
      </c>
      <c r="G19" s="100">
        <f t="shared" si="3"/>
        <v>34927981</v>
      </c>
      <c r="H19" s="100">
        <f t="shared" si="3"/>
        <v>9780021</v>
      </c>
      <c r="I19" s="100">
        <f t="shared" si="3"/>
        <v>8319199</v>
      </c>
      <c r="J19" s="100">
        <f t="shared" si="3"/>
        <v>53027201</v>
      </c>
      <c r="K19" s="100">
        <f t="shared" si="3"/>
        <v>9880816</v>
      </c>
      <c r="L19" s="100">
        <f t="shared" si="3"/>
        <v>6234114</v>
      </c>
      <c r="M19" s="100">
        <f t="shared" si="3"/>
        <v>20041828</v>
      </c>
      <c r="N19" s="100">
        <f t="shared" si="3"/>
        <v>36156758</v>
      </c>
      <c r="O19" s="100">
        <f t="shared" si="3"/>
        <v>2887871</v>
      </c>
      <c r="P19" s="100">
        <f t="shared" si="3"/>
        <v>3597065</v>
      </c>
      <c r="Q19" s="100">
        <f t="shared" si="3"/>
        <v>2958389</v>
      </c>
      <c r="R19" s="100">
        <f t="shared" si="3"/>
        <v>9443325</v>
      </c>
      <c r="S19" s="100">
        <f t="shared" si="3"/>
        <v>4207378</v>
      </c>
      <c r="T19" s="100">
        <f t="shared" si="3"/>
        <v>3657897</v>
      </c>
      <c r="U19" s="100">
        <f t="shared" si="3"/>
        <v>7231633</v>
      </c>
      <c r="V19" s="100">
        <f t="shared" si="3"/>
        <v>15096908</v>
      </c>
      <c r="W19" s="100">
        <f t="shared" si="3"/>
        <v>113724192</v>
      </c>
      <c r="X19" s="100">
        <f t="shared" si="3"/>
        <v>78588216</v>
      </c>
      <c r="Y19" s="100">
        <f t="shared" si="3"/>
        <v>35135976</v>
      </c>
      <c r="Z19" s="137">
        <f>+IF(X19&lt;&gt;0,+(Y19/X19)*100,0)</f>
        <v>44.70896247345785</v>
      </c>
      <c r="AA19" s="102">
        <f>SUM(AA20:AA23)</f>
        <v>78587950</v>
      </c>
    </row>
    <row r="20" spans="1:27" ht="12.75">
      <c r="A20" s="138" t="s">
        <v>89</v>
      </c>
      <c r="B20" s="136"/>
      <c r="C20" s="155"/>
      <c r="D20" s="155"/>
      <c r="E20" s="156">
        <v>9650000</v>
      </c>
      <c r="F20" s="60">
        <v>9650000</v>
      </c>
      <c r="G20" s="60"/>
      <c r="H20" s="60">
        <v>3650243</v>
      </c>
      <c r="I20" s="60">
        <v>2976201</v>
      </c>
      <c r="J20" s="60">
        <v>6626444</v>
      </c>
      <c r="K20" s="60">
        <v>767520</v>
      </c>
      <c r="L20" s="60">
        <v>767520</v>
      </c>
      <c r="M20" s="60">
        <v>10990119</v>
      </c>
      <c r="N20" s="60">
        <v>12525159</v>
      </c>
      <c r="O20" s="60">
        <v>576259</v>
      </c>
      <c r="P20" s="60">
        <v>3597065</v>
      </c>
      <c r="Q20" s="60"/>
      <c r="R20" s="60">
        <v>4173324</v>
      </c>
      <c r="S20" s="60">
        <v>215354</v>
      </c>
      <c r="T20" s="60"/>
      <c r="U20" s="60"/>
      <c r="V20" s="60">
        <v>215354</v>
      </c>
      <c r="W20" s="60">
        <v>23540281</v>
      </c>
      <c r="X20" s="60">
        <v>9650256</v>
      </c>
      <c r="Y20" s="60">
        <v>13890025</v>
      </c>
      <c r="Z20" s="140">
        <v>143.93</v>
      </c>
      <c r="AA20" s="62">
        <v>9650000</v>
      </c>
    </row>
    <row r="21" spans="1:27" ht="12.75">
      <c r="A21" s="138" t="s">
        <v>90</v>
      </c>
      <c r="B21" s="136"/>
      <c r="C21" s="155">
        <v>78667416</v>
      </c>
      <c r="D21" s="155"/>
      <c r="E21" s="156">
        <v>39674000</v>
      </c>
      <c r="F21" s="60">
        <v>39674000</v>
      </c>
      <c r="G21" s="60">
        <v>34927981</v>
      </c>
      <c r="H21" s="60">
        <v>6129778</v>
      </c>
      <c r="I21" s="60">
        <v>5342998</v>
      </c>
      <c r="J21" s="60">
        <v>46400757</v>
      </c>
      <c r="K21" s="60">
        <v>9113296</v>
      </c>
      <c r="L21" s="60">
        <v>5466594</v>
      </c>
      <c r="M21" s="60">
        <v>9051709</v>
      </c>
      <c r="N21" s="60">
        <v>23631599</v>
      </c>
      <c r="O21" s="60">
        <v>2311612</v>
      </c>
      <c r="P21" s="60"/>
      <c r="Q21" s="60">
        <v>342001</v>
      </c>
      <c r="R21" s="60">
        <v>2653613</v>
      </c>
      <c r="S21" s="60">
        <v>1646656</v>
      </c>
      <c r="T21" s="60"/>
      <c r="U21" s="60">
        <v>7231633</v>
      </c>
      <c r="V21" s="60">
        <v>8878289</v>
      </c>
      <c r="W21" s="60">
        <v>81564258</v>
      </c>
      <c r="X21" s="60">
        <v>39674004</v>
      </c>
      <c r="Y21" s="60">
        <v>41890254</v>
      </c>
      <c r="Z21" s="140">
        <v>105.59</v>
      </c>
      <c r="AA21" s="62">
        <v>39674000</v>
      </c>
    </row>
    <row r="22" spans="1:27" ht="12.75">
      <c r="A22" s="138" t="s">
        <v>91</v>
      </c>
      <c r="B22" s="136"/>
      <c r="C22" s="157"/>
      <c r="D22" s="157"/>
      <c r="E22" s="158">
        <v>27157950</v>
      </c>
      <c r="F22" s="159">
        <v>27157950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>
        <v>2616388</v>
      </c>
      <c r="R22" s="159">
        <v>2616388</v>
      </c>
      <c r="S22" s="159"/>
      <c r="T22" s="159"/>
      <c r="U22" s="159"/>
      <c r="V22" s="159"/>
      <c r="W22" s="159">
        <v>2616388</v>
      </c>
      <c r="X22" s="159">
        <v>27157956</v>
      </c>
      <c r="Y22" s="159">
        <v>-24541568</v>
      </c>
      <c r="Z22" s="141">
        <v>-90.37</v>
      </c>
      <c r="AA22" s="225">
        <v>27157950</v>
      </c>
    </row>
    <row r="23" spans="1:27" ht="12.75">
      <c r="A23" s="138" t="s">
        <v>92</v>
      </c>
      <c r="B23" s="136"/>
      <c r="C23" s="155"/>
      <c r="D23" s="155"/>
      <c r="E23" s="156">
        <v>2106000</v>
      </c>
      <c r="F23" s="60">
        <v>2106000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>
        <v>2345368</v>
      </c>
      <c r="T23" s="60">
        <v>3657897</v>
      </c>
      <c r="U23" s="60"/>
      <c r="V23" s="60">
        <v>6003265</v>
      </c>
      <c r="W23" s="60">
        <v>6003265</v>
      </c>
      <c r="X23" s="60">
        <v>2106000</v>
      </c>
      <c r="Y23" s="60">
        <v>3897265</v>
      </c>
      <c r="Z23" s="140">
        <v>185.06</v>
      </c>
      <c r="AA23" s="62">
        <v>2106000</v>
      </c>
    </row>
    <row r="24" spans="1:27" ht="12.75">
      <c r="A24" s="135" t="s">
        <v>93</v>
      </c>
      <c r="B24" s="142"/>
      <c r="C24" s="153">
        <v>1211599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89607628</v>
      </c>
      <c r="D25" s="217">
        <f>+D5+D9+D15+D19+D24</f>
        <v>0</v>
      </c>
      <c r="E25" s="230">
        <f t="shared" si="4"/>
        <v>134986001</v>
      </c>
      <c r="F25" s="219">
        <f t="shared" si="4"/>
        <v>134986001</v>
      </c>
      <c r="G25" s="219">
        <f t="shared" si="4"/>
        <v>34927981</v>
      </c>
      <c r="H25" s="219">
        <f t="shared" si="4"/>
        <v>9780021</v>
      </c>
      <c r="I25" s="219">
        <f t="shared" si="4"/>
        <v>8319199</v>
      </c>
      <c r="J25" s="219">
        <f t="shared" si="4"/>
        <v>53027201</v>
      </c>
      <c r="K25" s="219">
        <f t="shared" si="4"/>
        <v>9880816</v>
      </c>
      <c r="L25" s="219">
        <f t="shared" si="4"/>
        <v>6234114</v>
      </c>
      <c r="M25" s="219">
        <f t="shared" si="4"/>
        <v>20041828</v>
      </c>
      <c r="N25" s="219">
        <f t="shared" si="4"/>
        <v>36156758</v>
      </c>
      <c r="O25" s="219">
        <f t="shared" si="4"/>
        <v>6484936</v>
      </c>
      <c r="P25" s="219">
        <f t="shared" si="4"/>
        <v>3597065</v>
      </c>
      <c r="Q25" s="219">
        <f t="shared" si="4"/>
        <v>5189225</v>
      </c>
      <c r="R25" s="219">
        <f t="shared" si="4"/>
        <v>15271226</v>
      </c>
      <c r="S25" s="219">
        <f t="shared" si="4"/>
        <v>4207378</v>
      </c>
      <c r="T25" s="219">
        <f t="shared" si="4"/>
        <v>3657897</v>
      </c>
      <c r="U25" s="219">
        <f t="shared" si="4"/>
        <v>7231633</v>
      </c>
      <c r="V25" s="219">
        <f t="shared" si="4"/>
        <v>15096908</v>
      </c>
      <c r="W25" s="219">
        <f t="shared" si="4"/>
        <v>119552093</v>
      </c>
      <c r="X25" s="219">
        <f t="shared" si="4"/>
        <v>134986248</v>
      </c>
      <c r="Y25" s="219">
        <f t="shared" si="4"/>
        <v>-15434155</v>
      </c>
      <c r="Z25" s="231">
        <f>+IF(X25&lt;&gt;0,+(Y25/X25)*100,0)</f>
        <v>-11.433872137849182</v>
      </c>
      <c r="AA25" s="232">
        <f>+AA5+AA9+AA15+AA19+AA24</f>
        <v>134986001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89607628</v>
      </c>
      <c r="D28" s="155"/>
      <c r="E28" s="156">
        <v>124024716</v>
      </c>
      <c r="F28" s="60">
        <v>124024716</v>
      </c>
      <c r="G28" s="60">
        <v>34927981</v>
      </c>
      <c r="H28" s="60">
        <v>9780012</v>
      </c>
      <c r="I28" s="60">
        <v>8319199</v>
      </c>
      <c r="J28" s="60">
        <v>53027192</v>
      </c>
      <c r="K28" s="60">
        <v>9880816</v>
      </c>
      <c r="L28" s="60">
        <v>6234114</v>
      </c>
      <c r="M28" s="60">
        <v>20041828</v>
      </c>
      <c r="N28" s="60">
        <v>36156758</v>
      </c>
      <c r="O28" s="60">
        <v>6484936</v>
      </c>
      <c r="P28" s="60">
        <v>3597065</v>
      </c>
      <c r="Q28" s="60">
        <v>5189225</v>
      </c>
      <c r="R28" s="60">
        <v>15271226</v>
      </c>
      <c r="S28" s="60">
        <v>4207378</v>
      </c>
      <c r="T28" s="60">
        <v>3657897</v>
      </c>
      <c r="U28" s="60">
        <v>7231633</v>
      </c>
      <c r="V28" s="60">
        <v>15096908</v>
      </c>
      <c r="W28" s="60">
        <v>119552084</v>
      </c>
      <c r="X28" s="60">
        <v>124024956</v>
      </c>
      <c r="Y28" s="60">
        <v>-4472872</v>
      </c>
      <c r="Z28" s="140">
        <v>-3.61</v>
      </c>
      <c r="AA28" s="155">
        <v>124024716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89607628</v>
      </c>
      <c r="D32" s="210">
        <f>SUM(D28:D31)</f>
        <v>0</v>
      </c>
      <c r="E32" s="211">
        <f t="shared" si="5"/>
        <v>124024716</v>
      </c>
      <c r="F32" s="77">
        <f t="shared" si="5"/>
        <v>124024716</v>
      </c>
      <c r="G32" s="77">
        <f t="shared" si="5"/>
        <v>34927981</v>
      </c>
      <c r="H32" s="77">
        <f t="shared" si="5"/>
        <v>9780012</v>
      </c>
      <c r="I32" s="77">
        <f t="shared" si="5"/>
        <v>8319199</v>
      </c>
      <c r="J32" s="77">
        <f t="shared" si="5"/>
        <v>53027192</v>
      </c>
      <c r="K32" s="77">
        <f t="shared" si="5"/>
        <v>9880816</v>
      </c>
      <c r="L32" s="77">
        <f t="shared" si="5"/>
        <v>6234114</v>
      </c>
      <c r="M32" s="77">
        <f t="shared" si="5"/>
        <v>20041828</v>
      </c>
      <c r="N32" s="77">
        <f t="shared" si="5"/>
        <v>36156758</v>
      </c>
      <c r="O32" s="77">
        <f t="shared" si="5"/>
        <v>6484936</v>
      </c>
      <c r="P32" s="77">
        <f t="shared" si="5"/>
        <v>3597065</v>
      </c>
      <c r="Q32" s="77">
        <f t="shared" si="5"/>
        <v>5189225</v>
      </c>
      <c r="R32" s="77">
        <f t="shared" si="5"/>
        <v>15271226</v>
      </c>
      <c r="S32" s="77">
        <f t="shared" si="5"/>
        <v>4207378</v>
      </c>
      <c r="T32" s="77">
        <f t="shared" si="5"/>
        <v>3657897</v>
      </c>
      <c r="U32" s="77">
        <f t="shared" si="5"/>
        <v>7231633</v>
      </c>
      <c r="V32" s="77">
        <f t="shared" si="5"/>
        <v>15096908</v>
      </c>
      <c r="W32" s="77">
        <f t="shared" si="5"/>
        <v>119552084</v>
      </c>
      <c r="X32" s="77">
        <f t="shared" si="5"/>
        <v>124024956</v>
      </c>
      <c r="Y32" s="77">
        <f t="shared" si="5"/>
        <v>-4472872</v>
      </c>
      <c r="Z32" s="212">
        <f>+IF(X32&lt;&gt;0,+(Y32/X32)*100,0)</f>
        <v>-3.606429015786145</v>
      </c>
      <c r="AA32" s="79">
        <f>SUM(AA28:AA31)</f>
        <v>124024716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10961285</v>
      </c>
      <c r="F35" s="60">
        <v>10961285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10961280</v>
      </c>
      <c r="Y35" s="60">
        <v>-10961280</v>
      </c>
      <c r="Z35" s="140">
        <v>-100</v>
      </c>
      <c r="AA35" s="62">
        <v>10961285</v>
      </c>
    </row>
    <row r="36" spans="1:27" ht="12.75">
      <c r="A36" s="238" t="s">
        <v>139</v>
      </c>
      <c r="B36" s="149"/>
      <c r="C36" s="222">
        <f aca="true" t="shared" si="6" ref="C36:Y36">SUM(C32:C35)</f>
        <v>89607628</v>
      </c>
      <c r="D36" s="222">
        <f>SUM(D32:D35)</f>
        <v>0</v>
      </c>
      <c r="E36" s="218">
        <f t="shared" si="6"/>
        <v>134986001</v>
      </c>
      <c r="F36" s="220">
        <f t="shared" si="6"/>
        <v>134986001</v>
      </c>
      <c r="G36" s="220">
        <f t="shared" si="6"/>
        <v>34927981</v>
      </c>
      <c r="H36" s="220">
        <f t="shared" si="6"/>
        <v>9780012</v>
      </c>
      <c r="I36" s="220">
        <f t="shared" si="6"/>
        <v>8319199</v>
      </c>
      <c r="J36" s="220">
        <f t="shared" si="6"/>
        <v>53027192</v>
      </c>
      <c r="K36" s="220">
        <f t="shared" si="6"/>
        <v>9880816</v>
      </c>
      <c r="L36" s="220">
        <f t="shared" si="6"/>
        <v>6234114</v>
      </c>
      <c r="M36" s="220">
        <f t="shared" si="6"/>
        <v>20041828</v>
      </c>
      <c r="N36" s="220">
        <f t="shared" si="6"/>
        <v>36156758</v>
      </c>
      <c r="O36" s="220">
        <f t="shared" si="6"/>
        <v>6484936</v>
      </c>
      <c r="P36" s="220">
        <f t="shared" si="6"/>
        <v>3597065</v>
      </c>
      <c r="Q36" s="220">
        <f t="shared" si="6"/>
        <v>5189225</v>
      </c>
      <c r="R36" s="220">
        <f t="shared" si="6"/>
        <v>15271226</v>
      </c>
      <c r="S36" s="220">
        <f t="shared" si="6"/>
        <v>4207378</v>
      </c>
      <c r="T36" s="220">
        <f t="shared" si="6"/>
        <v>3657897</v>
      </c>
      <c r="U36" s="220">
        <f t="shared" si="6"/>
        <v>7231633</v>
      </c>
      <c r="V36" s="220">
        <f t="shared" si="6"/>
        <v>15096908</v>
      </c>
      <c r="W36" s="220">
        <f t="shared" si="6"/>
        <v>119552084</v>
      </c>
      <c r="X36" s="220">
        <f t="shared" si="6"/>
        <v>134986236</v>
      </c>
      <c r="Y36" s="220">
        <f t="shared" si="6"/>
        <v>-15434152</v>
      </c>
      <c r="Z36" s="221">
        <f>+IF(X36&lt;&gt;0,+(Y36/X36)*100,0)</f>
        <v>-11.433870931848192</v>
      </c>
      <c r="AA36" s="239">
        <f>SUM(AA32:AA35)</f>
        <v>134986001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11640553</v>
      </c>
      <c r="D6" s="155"/>
      <c r="E6" s="59">
        <v>90591814</v>
      </c>
      <c r="F6" s="60">
        <v>494160455</v>
      </c>
      <c r="G6" s="60">
        <v>101868582</v>
      </c>
      <c r="H6" s="60">
        <v>67388683</v>
      </c>
      <c r="I6" s="60">
        <v>45359436</v>
      </c>
      <c r="J6" s="60">
        <v>45359436</v>
      </c>
      <c r="K6" s="60">
        <v>49178106</v>
      </c>
      <c r="L6" s="60">
        <v>67388683</v>
      </c>
      <c r="M6" s="60">
        <v>88249107</v>
      </c>
      <c r="N6" s="60">
        <v>88249107</v>
      </c>
      <c r="O6" s="60">
        <v>62685660</v>
      </c>
      <c r="P6" s="60">
        <v>24584452</v>
      </c>
      <c r="Q6" s="60">
        <v>91484648</v>
      </c>
      <c r="R6" s="60">
        <v>91484648</v>
      </c>
      <c r="S6" s="60">
        <v>60397095</v>
      </c>
      <c r="T6" s="60">
        <v>41893230</v>
      </c>
      <c r="U6" s="60">
        <v>15760808</v>
      </c>
      <c r="V6" s="60">
        <v>15760808</v>
      </c>
      <c r="W6" s="60">
        <v>15760808</v>
      </c>
      <c r="X6" s="60">
        <v>494160455</v>
      </c>
      <c r="Y6" s="60">
        <v>-478399647</v>
      </c>
      <c r="Z6" s="140">
        <v>-96.81</v>
      </c>
      <c r="AA6" s="62">
        <v>494160455</v>
      </c>
    </row>
    <row r="7" spans="1:27" ht="12.75">
      <c r="A7" s="249" t="s">
        <v>144</v>
      </c>
      <c r="B7" s="182"/>
      <c r="C7" s="155"/>
      <c r="D7" s="155"/>
      <c r="E7" s="59">
        <v>4571441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58712776</v>
      </c>
      <c r="D8" s="155"/>
      <c r="E8" s="59">
        <v>132057078</v>
      </c>
      <c r="F8" s="60">
        <v>130739501</v>
      </c>
      <c r="G8" s="60">
        <v>1034593959</v>
      </c>
      <c r="H8" s="60">
        <v>1034593959</v>
      </c>
      <c r="I8" s="60">
        <v>2036593858</v>
      </c>
      <c r="J8" s="60">
        <v>2036593858</v>
      </c>
      <c r="K8" s="60">
        <v>2036593858</v>
      </c>
      <c r="L8" s="60">
        <v>1034593959</v>
      </c>
      <c r="M8" s="60">
        <v>1034593959</v>
      </c>
      <c r="N8" s="60">
        <v>1034593959</v>
      </c>
      <c r="O8" s="60">
        <v>1034593959</v>
      </c>
      <c r="P8" s="60">
        <v>1034593959</v>
      </c>
      <c r="Q8" s="60">
        <v>1034593959</v>
      </c>
      <c r="R8" s="60">
        <v>1034593959</v>
      </c>
      <c r="S8" s="60">
        <v>1034593959</v>
      </c>
      <c r="T8" s="60">
        <v>1034593959</v>
      </c>
      <c r="U8" s="60">
        <v>1034593959</v>
      </c>
      <c r="V8" s="60">
        <v>1034593959</v>
      </c>
      <c r="W8" s="60">
        <v>1034593959</v>
      </c>
      <c r="X8" s="60">
        <v>130739501</v>
      </c>
      <c r="Y8" s="60">
        <v>903854458</v>
      </c>
      <c r="Z8" s="140">
        <v>691.34</v>
      </c>
      <c r="AA8" s="62">
        <v>130739501</v>
      </c>
    </row>
    <row r="9" spans="1:27" ht="12.75">
      <c r="A9" s="249" t="s">
        <v>146</v>
      </c>
      <c r="B9" s="182"/>
      <c r="C9" s="155">
        <v>166021041</v>
      </c>
      <c r="D9" s="155"/>
      <c r="E9" s="59">
        <v>111706354</v>
      </c>
      <c r="F9" s="60">
        <v>171873829</v>
      </c>
      <c r="G9" s="60">
        <v>53612437</v>
      </c>
      <c r="H9" s="60">
        <v>53612437</v>
      </c>
      <c r="I9" s="60">
        <v>53612437</v>
      </c>
      <c r="J9" s="60">
        <v>53612437</v>
      </c>
      <c r="K9" s="60">
        <v>60859192</v>
      </c>
      <c r="L9" s="60">
        <v>53612437</v>
      </c>
      <c r="M9" s="60">
        <v>53612437</v>
      </c>
      <c r="N9" s="60">
        <v>53612437</v>
      </c>
      <c r="O9" s="60">
        <v>53612437</v>
      </c>
      <c r="P9" s="60">
        <v>53612437</v>
      </c>
      <c r="Q9" s="60">
        <v>53612437</v>
      </c>
      <c r="R9" s="60">
        <v>53612437</v>
      </c>
      <c r="S9" s="60">
        <v>53612437</v>
      </c>
      <c r="T9" s="60">
        <v>53612437</v>
      </c>
      <c r="U9" s="60">
        <v>53612437</v>
      </c>
      <c r="V9" s="60">
        <v>53612437</v>
      </c>
      <c r="W9" s="60">
        <v>53612437</v>
      </c>
      <c r="X9" s="60">
        <v>171873829</v>
      </c>
      <c r="Y9" s="60">
        <v>-118261392</v>
      </c>
      <c r="Z9" s="140">
        <v>-68.81</v>
      </c>
      <c r="AA9" s="62">
        <v>171873829</v>
      </c>
    </row>
    <row r="10" spans="1:27" ht="12.75">
      <c r="A10" s="249" t="s">
        <v>147</v>
      </c>
      <c r="B10" s="182"/>
      <c r="C10" s="155">
        <v>3685056</v>
      </c>
      <c r="D10" s="155"/>
      <c r="E10" s="59"/>
      <c r="F10" s="60"/>
      <c r="G10" s="159">
        <v>430435</v>
      </c>
      <c r="H10" s="159">
        <v>430435</v>
      </c>
      <c r="I10" s="159">
        <v>430435</v>
      </c>
      <c r="J10" s="60">
        <v>430435</v>
      </c>
      <c r="K10" s="159">
        <v>430435</v>
      </c>
      <c r="L10" s="159">
        <v>430435</v>
      </c>
      <c r="M10" s="60">
        <v>430435</v>
      </c>
      <c r="N10" s="159">
        <v>430435</v>
      </c>
      <c r="O10" s="159">
        <v>430435</v>
      </c>
      <c r="P10" s="159">
        <v>430436</v>
      </c>
      <c r="Q10" s="60">
        <v>430436</v>
      </c>
      <c r="R10" s="159">
        <v>430436</v>
      </c>
      <c r="S10" s="159">
        <v>430436</v>
      </c>
      <c r="T10" s="60">
        <v>430436</v>
      </c>
      <c r="U10" s="159">
        <v>430436</v>
      </c>
      <c r="V10" s="159">
        <v>430436</v>
      </c>
      <c r="W10" s="159">
        <v>430436</v>
      </c>
      <c r="X10" s="60"/>
      <c r="Y10" s="159">
        <v>430436</v>
      </c>
      <c r="Z10" s="141"/>
      <c r="AA10" s="225"/>
    </row>
    <row r="11" spans="1:27" ht="12.75">
      <c r="A11" s="249" t="s">
        <v>148</v>
      </c>
      <c r="B11" s="182"/>
      <c r="C11" s="155">
        <v>3582735</v>
      </c>
      <c r="D11" s="155"/>
      <c r="E11" s="59">
        <v>5860207</v>
      </c>
      <c r="F11" s="60">
        <v>17322644</v>
      </c>
      <c r="G11" s="60">
        <v>5960271</v>
      </c>
      <c r="H11" s="60">
        <v>5960271</v>
      </c>
      <c r="I11" s="60">
        <v>5960271</v>
      </c>
      <c r="J11" s="60">
        <v>5960271</v>
      </c>
      <c r="K11" s="60">
        <v>5960271</v>
      </c>
      <c r="L11" s="60">
        <v>5960271</v>
      </c>
      <c r="M11" s="60">
        <v>5960271</v>
      </c>
      <c r="N11" s="60">
        <v>5960271</v>
      </c>
      <c r="O11" s="60">
        <v>10663294</v>
      </c>
      <c r="P11" s="60">
        <v>10663295</v>
      </c>
      <c r="Q11" s="60">
        <v>10663295</v>
      </c>
      <c r="R11" s="60">
        <v>10663295</v>
      </c>
      <c r="S11" s="60">
        <v>41750848</v>
      </c>
      <c r="T11" s="60">
        <v>60254713</v>
      </c>
      <c r="U11" s="60">
        <v>86387135</v>
      </c>
      <c r="V11" s="60">
        <v>86387135</v>
      </c>
      <c r="W11" s="60">
        <v>86387135</v>
      </c>
      <c r="X11" s="60">
        <v>17322644</v>
      </c>
      <c r="Y11" s="60">
        <v>69064491</v>
      </c>
      <c r="Z11" s="140">
        <v>398.69</v>
      </c>
      <c r="AA11" s="62">
        <v>17322644</v>
      </c>
    </row>
    <row r="12" spans="1:27" ht="12.75">
      <c r="A12" s="250" t="s">
        <v>56</v>
      </c>
      <c r="B12" s="251"/>
      <c r="C12" s="168">
        <f aca="true" t="shared" si="0" ref="C12:Y12">SUM(C6:C11)</f>
        <v>243642161</v>
      </c>
      <c r="D12" s="168">
        <f>SUM(D6:D11)</f>
        <v>0</v>
      </c>
      <c r="E12" s="72">
        <f t="shared" si="0"/>
        <v>344786894</v>
      </c>
      <c r="F12" s="73">
        <f t="shared" si="0"/>
        <v>814096429</v>
      </c>
      <c r="G12" s="73">
        <f t="shared" si="0"/>
        <v>1196465684</v>
      </c>
      <c r="H12" s="73">
        <f t="shared" si="0"/>
        <v>1161985785</v>
      </c>
      <c r="I12" s="73">
        <f t="shared" si="0"/>
        <v>2141956437</v>
      </c>
      <c r="J12" s="73">
        <f t="shared" si="0"/>
        <v>2141956437</v>
      </c>
      <c r="K12" s="73">
        <f t="shared" si="0"/>
        <v>2153021862</v>
      </c>
      <c r="L12" s="73">
        <f t="shared" si="0"/>
        <v>1161985785</v>
      </c>
      <c r="M12" s="73">
        <f t="shared" si="0"/>
        <v>1182846209</v>
      </c>
      <c r="N12" s="73">
        <f t="shared" si="0"/>
        <v>1182846209</v>
      </c>
      <c r="O12" s="73">
        <f t="shared" si="0"/>
        <v>1161985785</v>
      </c>
      <c r="P12" s="73">
        <f t="shared" si="0"/>
        <v>1123884579</v>
      </c>
      <c r="Q12" s="73">
        <f t="shared" si="0"/>
        <v>1190784775</v>
      </c>
      <c r="R12" s="73">
        <f t="shared" si="0"/>
        <v>1190784775</v>
      </c>
      <c r="S12" s="73">
        <f t="shared" si="0"/>
        <v>1190784775</v>
      </c>
      <c r="T12" s="73">
        <f t="shared" si="0"/>
        <v>1190784775</v>
      </c>
      <c r="U12" s="73">
        <f t="shared" si="0"/>
        <v>1190784775</v>
      </c>
      <c r="V12" s="73">
        <f t="shared" si="0"/>
        <v>1190784775</v>
      </c>
      <c r="W12" s="73">
        <f t="shared" si="0"/>
        <v>1190784775</v>
      </c>
      <c r="X12" s="73">
        <f t="shared" si="0"/>
        <v>814096429</v>
      </c>
      <c r="Y12" s="73">
        <f t="shared" si="0"/>
        <v>376688346</v>
      </c>
      <c r="Z12" s="170">
        <f>+IF(X12&lt;&gt;0,+(Y12/X12)*100,0)</f>
        <v>46.27072820632653</v>
      </c>
      <c r="AA12" s="74">
        <f>SUM(AA6:AA11)</f>
        <v>814096429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>
        <v>2007889</v>
      </c>
      <c r="H15" s="60">
        <v>2007889</v>
      </c>
      <c r="I15" s="60">
        <v>2007889</v>
      </c>
      <c r="J15" s="60">
        <v>2007889</v>
      </c>
      <c r="K15" s="60">
        <v>2007889</v>
      </c>
      <c r="L15" s="60">
        <v>2007889</v>
      </c>
      <c r="M15" s="60">
        <v>2007889</v>
      </c>
      <c r="N15" s="60">
        <v>2007889</v>
      </c>
      <c r="O15" s="60">
        <v>2007889</v>
      </c>
      <c r="P15" s="60">
        <v>2007889</v>
      </c>
      <c r="Q15" s="60">
        <v>2007889</v>
      </c>
      <c r="R15" s="60">
        <v>2007889</v>
      </c>
      <c r="S15" s="60">
        <v>2007889</v>
      </c>
      <c r="T15" s="60">
        <v>2007889</v>
      </c>
      <c r="U15" s="60">
        <v>2007889</v>
      </c>
      <c r="V15" s="60">
        <v>2007889</v>
      </c>
      <c r="W15" s="60">
        <v>2007889</v>
      </c>
      <c r="X15" s="60"/>
      <c r="Y15" s="60">
        <v>2007889</v>
      </c>
      <c r="Z15" s="140"/>
      <c r="AA15" s="62"/>
    </row>
    <row r="16" spans="1:27" ht="12.75">
      <c r="A16" s="249" t="s">
        <v>151</v>
      </c>
      <c r="B16" s="182"/>
      <c r="C16" s="155">
        <v>357325</v>
      </c>
      <c r="D16" s="155"/>
      <c r="E16" s="59">
        <v>330712</v>
      </c>
      <c r="F16" s="60"/>
      <c r="G16" s="159">
        <v>10241049</v>
      </c>
      <c r="H16" s="159">
        <v>10241049</v>
      </c>
      <c r="I16" s="159">
        <v>10241049</v>
      </c>
      <c r="J16" s="60">
        <v>10241049</v>
      </c>
      <c r="K16" s="159">
        <v>10241049</v>
      </c>
      <c r="L16" s="159">
        <v>10241049</v>
      </c>
      <c r="M16" s="60">
        <v>10241049</v>
      </c>
      <c r="N16" s="159">
        <v>10241049</v>
      </c>
      <c r="O16" s="159">
        <v>10241049</v>
      </c>
      <c r="P16" s="159">
        <v>10241049</v>
      </c>
      <c r="Q16" s="60">
        <v>10241049</v>
      </c>
      <c r="R16" s="159">
        <v>10241049</v>
      </c>
      <c r="S16" s="159">
        <v>10241049</v>
      </c>
      <c r="T16" s="60">
        <v>10241049</v>
      </c>
      <c r="U16" s="159">
        <v>10241049</v>
      </c>
      <c r="V16" s="159">
        <v>10241049</v>
      </c>
      <c r="W16" s="159">
        <v>10241049</v>
      </c>
      <c r="X16" s="60"/>
      <c r="Y16" s="159">
        <v>10241049</v>
      </c>
      <c r="Z16" s="141"/>
      <c r="AA16" s="225"/>
    </row>
    <row r="17" spans="1:27" ht="12.75">
      <c r="A17" s="249" t="s">
        <v>152</v>
      </c>
      <c r="B17" s="182"/>
      <c r="C17" s="155">
        <v>69903786</v>
      </c>
      <c r="D17" s="155"/>
      <c r="E17" s="59">
        <v>69903786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1090986744</v>
      </c>
      <c r="D19" s="155"/>
      <c r="E19" s="59">
        <v>1280070761</v>
      </c>
      <c r="F19" s="60">
        <v>175832867</v>
      </c>
      <c r="G19" s="60">
        <v>1964227996</v>
      </c>
      <c r="H19" s="60">
        <v>1964227996</v>
      </c>
      <c r="I19" s="60">
        <v>1964227996</v>
      </c>
      <c r="J19" s="60">
        <v>1964227996</v>
      </c>
      <c r="K19" s="60">
        <v>1964227996</v>
      </c>
      <c r="L19" s="60">
        <v>1964227996</v>
      </c>
      <c r="M19" s="60">
        <v>1964227996</v>
      </c>
      <c r="N19" s="60">
        <v>1964227996</v>
      </c>
      <c r="O19" s="60">
        <v>1964227996</v>
      </c>
      <c r="P19" s="60">
        <v>1964227996</v>
      </c>
      <c r="Q19" s="60">
        <v>1964227996</v>
      </c>
      <c r="R19" s="60">
        <v>1964227996</v>
      </c>
      <c r="S19" s="60">
        <v>1964227996</v>
      </c>
      <c r="T19" s="60">
        <v>1964227996</v>
      </c>
      <c r="U19" s="60">
        <v>1964227996</v>
      </c>
      <c r="V19" s="60">
        <v>1964227996</v>
      </c>
      <c r="W19" s="60">
        <v>1964227996</v>
      </c>
      <c r="X19" s="60">
        <v>175832867</v>
      </c>
      <c r="Y19" s="60">
        <v>1788395129</v>
      </c>
      <c r="Z19" s="140">
        <v>1017.1</v>
      </c>
      <c r="AA19" s="62">
        <v>175832867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>
        <v>374026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374026</v>
      </c>
      <c r="Y22" s="60">
        <v>-374026</v>
      </c>
      <c r="Z22" s="140">
        <v>-100</v>
      </c>
      <c r="AA22" s="62">
        <v>374026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1161247855</v>
      </c>
      <c r="D24" s="168">
        <f>SUM(D15:D23)</f>
        <v>0</v>
      </c>
      <c r="E24" s="76">
        <f t="shared" si="1"/>
        <v>1350305259</v>
      </c>
      <c r="F24" s="77">
        <f t="shared" si="1"/>
        <v>176206893</v>
      </c>
      <c r="G24" s="77">
        <f t="shared" si="1"/>
        <v>1976476934</v>
      </c>
      <c r="H24" s="77">
        <f t="shared" si="1"/>
        <v>1976476934</v>
      </c>
      <c r="I24" s="77">
        <f t="shared" si="1"/>
        <v>1976476934</v>
      </c>
      <c r="J24" s="77">
        <f t="shared" si="1"/>
        <v>1976476934</v>
      </c>
      <c r="K24" s="77">
        <f t="shared" si="1"/>
        <v>1976476934</v>
      </c>
      <c r="L24" s="77">
        <f t="shared" si="1"/>
        <v>1976476934</v>
      </c>
      <c r="M24" s="77">
        <f t="shared" si="1"/>
        <v>1976476934</v>
      </c>
      <c r="N24" s="77">
        <f t="shared" si="1"/>
        <v>1976476934</v>
      </c>
      <c r="O24" s="77">
        <f t="shared" si="1"/>
        <v>1976476934</v>
      </c>
      <c r="P24" s="77">
        <f t="shared" si="1"/>
        <v>1976476934</v>
      </c>
      <c r="Q24" s="77">
        <f t="shared" si="1"/>
        <v>1976476934</v>
      </c>
      <c r="R24" s="77">
        <f t="shared" si="1"/>
        <v>1976476934</v>
      </c>
      <c r="S24" s="77">
        <f t="shared" si="1"/>
        <v>1976476934</v>
      </c>
      <c r="T24" s="77">
        <f t="shared" si="1"/>
        <v>1976476934</v>
      </c>
      <c r="U24" s="77">
        <f t="shared" si="1"/>
        <v>1976476934</v>
      </c>
      <c r="V24" s="77">
        <f t="shared" si="1"/>
        <v>1976476934</v>
      </c>
      <c r="W24" s="77">
        <f t="shared" si="1"/>
        <v>1976476934</v>
      </c>
      <c r="X24" s="77">
        <f t="shared" si="1"/>
        <v>176206893</v>
      </c>
      <c r="Y24" s="77">
        <f t="shared" si="1"/>
        <v>1800270041</v>
      </c>
      <c r="Z24" s="212">
        <f>+IF(X24&lt;&gt;0,+(Y24/X24)*100,0)</f>
        <v>1021.6796916111562</v>
      </c>
      <c r="AA24" s="79">
        <f>SUM(AA15:AA23)</f>
        <v>176206893</v>
      </c>
    </row>
    <row r="25" spans="1:27" ht="12.75">
      <c r="A25" s="250" t="s">
        <v>159</v>
      </c>
      <c r="B25" s="251"/>
      <c r="C25" s="168">
        <f aca="true" t="shared" si="2" ref="C25:Y25">+C12+C24</f>
        <v>1404890016</v>
      </c>
      <c r="D25" s="168">
        <f>+D12+D24</f>
        <v>0</v>
      </c>
      <c r="E25" s="72">
        <f t="shared" si="2"/>
        <v>1695092153</v>
      </c>
      <c r="F25" s="73">
        <f t="shared" si="2"/>
        <v>990303322</v>
      </c>
      <c r="G25" s="73">
        <f t="shared" si="2"/>
        <v>3172942618</v>
      </c>
      <c r="H25" s="73">
        <f t="shared" si="2"/>
        <v>3138462719</v>
      </c>
      <c r="I25" s="73">
        <f t="shared" si="2"/>
        <v>4118433371</v>
      </c>
      <c r="J25" s="73">
        <f t="shared" si="2"/>
        <v>4118433371</v>
      </c>
      <c r="K25" s="73">
        <f t="shared" si="2"/>
        <v>4129498796</v>
      </c>
      <c r="L25" s="73">
        <f t="shared" si="2"/>
        <v>3138462719</v>
      </c>
      <c r="M25" s="73">
        <f t="shared" si="2"/>
        <v>3159323143</v>
      </c>
      <c r="N25" s="73">
        <f t="shared" si="2"/>
        <v>3159323143</v>
      </c>
      <c r="O25" s="73">
        <f t="shared" si="2"/>
        <v>3138462719</v>
      </c>
      <c r="P25" s="73">
        <f t="shared" si="2"/>
        <v>3100361513</v>
      </c>
      <c r="Q25" s="73">
        <f t="shared" si="2"/>
        <v>3167261709</v>
      </c>
      <c r="R25" s="73">
        <f t="shared" si="2"/>
        <v>3167261709</v>
      </c>
      <c r="S25" s="73">
        <f t="shared" si="2"/>
        <v>3167261709</v>
      </c>
      <c r="T25" s="73">
        <f t="shared" si="2"/>
        <v>3167261709</v>
      </c>
      <c r="U25" s="73">
        <f t="shared" si="2"/>
        <v>3167261709</v>
      </c>
      <c r="V25" s="73">
        <f t="shared" si="2"/>
        <v>3167261709</v>
      </c>
      <c r="W25" s="73">
        <f t="shared" si="2"/>
        <v>3167261709</v>
      </c>
      <c r="X25" s="73">
        <f t="shared" si="2"/>
        <v>990303322</v>
      </c>
      <c r="Y25" s="73">
        <f t="shared" si="2"/>
        <v>2176958387</v>
      </c>
      <c r="Z25" s="170">
        <f>+IF(X25&lt;&gt;0,+(Y25/X25)*100,0)</f>
        <v>219.82743454838172</v>
      </c>
      <c r="AA25" s="74">
        <f>+AA12+AA24</f>
        <v>990303322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1133200</v>
      </c>
      <c r="D31" s="155"/>
      <c r="E31" s="59">
        <v>3137</v>
      </c>
      <c r="F31" s="60"/>
      <c r="G31" s="60">
        <v>44262922</v>
      </c>
      <c r="H31" s="60">
        <v>44262922</v>
      </c>
      <c r="I31" s="60">
        <v>44262922</v>
      </c>
      <c r="J31" s="60">
        <v>44262922</v>
      </c>
      <c r="K31" s="60">
        <v>44262922</v>
      </c>
      <c r="L31" s="60">
        <v>44262922</v>
      </c>
      <c r="M31" s="60">
        <v>44262922</v>
      </c>
      <c r="N31" s="60">
        <v>44262922</v>
      </c>
      <c r="O31" s="60">
        <v>44262922</v>
      </c>
      <c r="P31" s="60">
        <v>44262922</v>
      </c>
      <c r="Q31" s="60">
        <v>44262922</v>
      </c>
      <c r="R31" s="60">
        <v>44262922</v>
      </c>
      <c r="S31" s="60">
        <v>44262922</v>
      </c>
      <c r="T31" s="60">
        <v>44262922</v>
      </c>
      <c r="U31" s="60">
        <v>44262922</v>
      </c>
      <c r="V31" s="60">
        <v>44262922</v>
      </c>
      <c r="W31" s="60">
        <v>44262922</v>
      </c>
      <c r="X31" s="60"/>
      <c r="Y31" s="60">
        <v>44262922</v>
      </c>
      <c r="Z31" s="140"/>
      <c r="AA31" s="62"/>
    </row>
    <row r="32" spans="1:27" ht="12.75">
      <c r="A32" s="249" t="s">
        <v>164</v>
      </c>
      <c r="B32" s="182"/>
      <c r="C32" s="155">
        <v>187004618</v>
      </c>
      <c r="D32" s="155"/>
      <c r="E32" s="59">
        <v>234457800</v>
      </c>
      <c r="F32" s="60">
        <v>990303322</v>
      </c>
      <c r="G32" s="60">
        <v>185206406</v>
      </c>
      <c r="H32" s="60">
        <v>185206406</v>
      </c>
      <c r="I32" s="60">
        <v>38067146</v>
      </c>
      <c r="J32" s="60">
        <v>38067146</v>
      </c>
      <c r="K32" s="60">
        <v>49132571</v>
      </c>
      <c r="L32" s="60">
        <v>185206406</v>
      </c>
      <c r="M32" s="60">
        <v>185206406</v>
      </c>
      <c r="N32" s="60">
        <v>185206406</v>
      </c>
      <c r="O32" s="60">
        <v>185206406</v>
      </c>
      <c r="P32" s="60">
        <v>185206406</v>
      </c>
      <c r="Q32" s="60">
        <v>185206406</v>
      </c>
      <c r="R32" s="60">
        <v>185206406</v>
      </c>
      <c r="S32" s="60">
        <v>185206406</v>
      </c>
      <c r="T32" s="60">
        <v>185206406</v>
      </c>
      <c r="U32" s="60">
        <v>185206406</v>
      </c>
      <c r="V32" s="60">
        <v>185206406</v>
      </c>
      <c r="W32" s="60">
        <v>185206406</v>
      </c>
      <c r="X32" s="60">
        <v>990303322</v>
      </c>
      <c r="Y32" s="60">
        <v>-805096916</v>
      </c>
      <c r="Z32" s="140">
        <v>-81.3</v>
      </c>
      <c r="AA32" s="62">
        <v>990303322</v>
      </c>
    </row>
    <row r="33" spans="1:27" ht="12.75">
      <c r="A33" s="249" t="s">
        <v>165</v>
      </c>
      <c r="B33" s="182"/>
      <c r="C33" s="155">
        <v>11292783</v>
      </c>
      <c r="D33" s="155"/>
      <c r="E33" s="59">
        <v>15271160</v>
      </c>
      <c r="F33" s="60"/>
      <c r="G33" s="60">
        <v>24537102</v>
      </c>
      <c r="H33" s="60">
        <v>24537102</v>
      </c>
      <c r="I33" s="60">
        <v>24537102</v>
      </c>
      <c r="J33" s="60">
        <v>24537102</v>
      </c>
      <c r="K33" s="60">
        <v>24537102</v>
      </c>
      <c r="L33" s="60">
        <v>24537102</v>
      </c>
      <c r="M33" s="60">
        <v>24537102</v>
      </c>
      <c r="N33" s="60">
        <v>24537102</v>
      </c>
      <c r="O33" s="60">
        <v>24537102</v>
      </c>
      <c r="P33" s="60">
        <v>24537102</v>
      </c>
      <c r="Q33" s="60">
        <v>24537102</v>
      </c>
      <c r="R33" s="60">
        <v>24537102</v>
      </c>
      <c r="S33" s="60">
        <v>24537102</v>
      </c>
      <c r="T33" s="60">
        <v>24537102</v>
      </c>
      <c r="U33" s="60">
        <v>24537102</v>
      </c>
      <c r="V33" s="60">
        <v>24537102</v>
      </c>
      <c r="W33" s="60">
        <v>24537102</v>
      </c>
      <c r="X33" s="60"/>
      <c r="Y33" s="60">
        <v>24537102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199430601</v>
      </c>
      <c r="D34" s="168">
        <f>SUM(D29:D33)</f>
        <v>0</v>
      </c>
      <c r="E34" s="72">
        <f t="shared" si="3"/>
        <v>249732097</v>
      </c>
      <c r="F34" s="73">
        <f t="shared" si="3"/>
        <v>990303322</v>
      </c>
      <c r="G34" s="73">
        <f t="shared" si="3"/>
        <v>254006430</v>
      </c>
      <c r="H34" s="73">
        <f t="shared" si="3"/>
        <v>254006430</v>
      </c>
      <c r="I34" s="73">
        <f t="shared" si="3"/>
        <v>106867170</v>
      </c>
      <c r="J34" s="73">
        <f t="shared" si="3"/>
        <v>106867170</v>
      </c>
      <c r="K34" s="73">
        <f t="shared" si="3"/>
        <v>117932595</v>
      </c>
      <c r="L34" s="73">
        <f t="shared" si="3"/>
        <v>254006430</v>
      </c>
      <c r="M34" s="73">
        <f t="shared" si="3"/>
        <v>254006430</v>
      </c>
      <c r="N34" s="73">
        <f t="shared" si="3"/>
        <v>254006430</v>
      </c>
      <c r="O34" s="73">
        <f t="shared" si="3"/>
        <v>254006430</v>
      </c>
      <c r="P34" s="73">
        <f t="shared" si="3"/>
        <v>254006430</v>
      </c>
      <c r="Q34" s="73">
        <f t="shared" si="3"/>
        <v>254006430</v>
      </c>
      <c r="R34" s="73">
        <f t="shared" si="3"/>
        <v>254006430</v>
      </c>
      <c r="S34" s="73">
        <f t="shared" si="3"/>
        <v>254006430</v>
      </c>
      <c r="T34" s="73">
        <f t="shared" si="3"/>
        <v>254006430</v>
      </c>
      <c r="U34" s="73">
        <f t="shared" si="3"/>
        <v>254006430</v>
      </c>
      <c r="V34" s="73">
        <f t="shared" si="3"/>
        <v>254006430</v>
      </c>
      <c r="W34" s="73">
        <f t="shared" si="3"/>
        <v>254006430</v>
      </c>
      <c r="X34" s="73">
        <f t="shared" si="3"/>
        <v>990303322</v>
      </c>
      <c r="Y34" s="73">
        <f t="shared" si="3"/>
        <v>-736296892</v>
      </c>
      <c r="Z34" s="170">
        <f>+IF(X34&lt;&gt;0,+(Y34/X34)*100,0)</f>
        <v>-74.35064344861402</v>
      </c>
      <c r="AA34" s="74">
        <f>SUM(AA29:AA33)</f>
        <v>990303322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2118678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76003739</v>
      </c>
      <c r="D38" s="155"/>
      <c r="E38" s="59">
        <v>59206172</v>
      </c>
      <c r="F38" s="60"/>
      <c r="G38" s="60">
        <v>87357314</v>
      </c>
      <c r="H38" s="60">
        <v>87357314</v>
      </c>
      <c r="I38" s="60">
        <v>87357314</v>
      </c>
      <c r="J38" s="60">
        <v>87357314</v>
      </c>
      <c r="K38" s="60">
        <v>87357314</v>
      </c>
      <c r="L38" s="60">
        <v>87357314</v>
      </c>
      <c r="M38" s="60">
        <v>87357314</v>
      </c>
      <c r="N38" s="60">
        <v>87357314</v>
      </c>
      <c r="O38" s="60">
        <v>87357314</v>
      </c>
      <c r="P38" s="60">
        <v>87357314</v>
      </c>
      <c r="Q38" s="60">
        <v>87357314</v>
      </c>
      <c r="R38" s="60">
        <v>87357314</v>
      </c>
      <c r="S38" s="60">
        <v>87357314</v>
      </c>
      <c r="T38" s="60">
        <v>87357314</v>
      </c>
      <c r="U38" s="60">
        <v>87357314</v>
      </c>
      <c r="V38" s="60">
        <v>87357314</v>
      </c>
      <c r="W38" s="60">
        <v>87357314</v>
      </c>
      <c r="X38" s="60"/>
      <c r="Y38" s="60">
        <v>87357314</v>
      </c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76003739</v>
      </c>
      <c r="D39" s="168">
        <f>SUM(D37:D38)</f>
        <v>0</v>
      </c>
      <c r="E39" s="76">
        <f t="shared" si="4"/>
        <v>61324850</v>
      </c>
      <c r="F39" s="77">
        <f t="shared" si="4"/>
        <v>0</v>
      </c>
      <c r="G39" s="77">
        <f t="shared" si="4"/>
        <v>87357314</v>
      </c>
      <c r="H39" s="77">
        <f t="shared" si="4"/>
        <v>87357314</v>
      </c>
      <c r="I39" s="77">
        <f t="shared" si="4"/>
        <v>87357314</v>
      </c>
      <c r="J39" s="77">
        <f t="shared" si="4"/>
        <v>87357314</v>
      </c>
      <c r="K39" s="77">
        <f t="shared" si="4"/>
        <v>87357314</v>
      </c>
      <c r="L39" s="77">
        <f t="shared" si="4"/>
        <v>87357314</v>
      </c>
      <c r="M39" s="77">
        <f t="shared" si="4"/>
        <v>87357314</v>
      </c>
      <c r="N39" s="77">
        <f t="shared" si="4"/>
        <v>87357314</v>
      </c>
      <c r="O39" s="77">
        <f t="shared" si="4"/>
        <v>87357314</v>
      </c>
      <c r="P39" s="77">
        <f t="shared" si="4"/>
        <v>87357314</v>
      </c>
      <c r="Q39" s="77">
        <f t="shared" si="4"/>
        <v>87357314</v>
      </c>
      <c r="R39" s="77">
        <f t="shared" si="4"/>
        <v>87357314</v>
      </c>
      <c r="S39" s="77">
        <f t="shared" si="4"/>
        <v>87357314</v>
      </c>
      <c r="T39" s="77">
        <f t="shared" si="4"/>
        <v>87357314</v>
      </c>
      <c r="U39" s="77">
        <f t="shared" si="4"/>
        <v>87357314</v>
      </c>
      <c r="V39" s="77">
        <f t="shared" si="4"/>
        <v>87357314</v>
      </c>
      <c r="W39" s="77">
        <f t="shared" si="4"/>
        <v>87357314</v>
      </c>
      <c r="X39" s="77">
        <f t="shared" si="4"/>
        <v>0</v>
      </c>
      <c r="Y39" s="77">
        <f t="shared" si="4"/>
        <v>87357314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275434340</v>
      </c>
      <c r="D40" s="168">
        <f>+D34+D39</f>
        <v>0</v>
      </c>
      <c r="E40" s="72">
        <f t="shared" si="5"/>
        <v>311056947</v>
      </c>
      <c r="F40" s="73">
        <f t="shared" si="5"/>
        <v>990303322</v>
      </c>
      <c r="G40" s="73">
        <f t="shared" si="5"/>
        <v>341363744</v>
      </c>
      <c r="H40" s="73">
        <f t="shared" si="5"/>
        <v>341363744</v>
      </c>
      <c r="I40" s="73">
        <f t="shared" si="5"/>
        <v>194224484</v>
      </c>
      <c r="J40" s="73">
        <f t="shared" si="5"/>
        <v>194224484</v>
      </c>
      <c r="K40" s="73">
        <f t="shared" si="5"/>
        <v>205289909</v>
      </c>
      <c r="L40" s="73">
        <f t="shared" si="5"/>
        <v>341363744</v>
      </c>
      <c r="M40" s="73">
        <f t="shared" si="5"/>
        <v>341363744</v>
      </c>
      <c r="N40" s="73">
        <f t="shared" si="5"/>
        <v>341363744</v>
      </c>
      <c r="O40" s="73">
        <f t="shared" si="5"/>
        <v>341363744</v>
      </c>
      <c r="P40" s="73">
        <f t="shared" si="5"/>
        <v>341363744</v>
      </c>
      <c r="Q40" s="73">
        <f t="shared" si="5"/>
        <v>341363744</v>
      </c>
      <c r="R40" s="73">
        <f t="shared" si="5"/>
        <v>341363744</v>
      </c>
      <c r="S40" s="73">
        <f t="shared" si="5"/>
        <v>341363744</v>
      </c>
      <c r="T40" s="73">
        <f t="shared" si="5"/>
        <v>341363744</v>
      </c>
      <c r="U40" s="73">
        <f t="shared" si="5"/>
        <v>341363744</v>
      </c>
      <c r="V40" s="73">
        <f t="shared" si="5"/>
        <v>341363744</v>
      </c>
      <c r="W40" s="73">
        <f t="shared" si="5"/>
        <v>341363744</v>
      </c>
      <c r="X40" s="73">
        <f t="shared" si="5"/>
        <v>990303322</v>
      </c>
      <c r="Y40" s="73">
        <f t="shared" si="5"/>
        <v>-648939578</v>
      </c>
      <c r="Z40" s="170">
        <f>+IF(X40&lt;&gt;0,+(Y40/X40)*100,0)</f>
        <v>-65.52937504939523</v>
      </c>
      <c r="AA40" s="74">
        <f>+AA34+AA39</f>
        <v>990303322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1129455676</v>
      </c>
      <c r="D42" s="257">
        <f>+D25-D40</f>
        <v>0</v>
      </c>
      <c r="E42" s="258">
        <f t="shared" si="6"/>
        <v>1384035206</v>
      </c>
      <c r="F42" s="259">
        <f t="shared" si="6"/>
        <v>0</v>
      </c>
      <c r="G42" s="259">
        <f t="shared" si="6"/>
        <v>2831578874</v>
      </c>
      <c r="H42" s="259">
        <f t="shared" si="6"/>
        <v>2797098975</v>
      </c>
      <c r="I42" s="259">
        <f t="shared" si="6"/>
        <v>3924208887</v>
      </c>
      <c r="J42" s="259">
        <f t="shared" si="6"/>
        <v>3924208887</v>
      </c>
      <c r="K42" s="259">
        <f t="shared" si="6"/>
        <v>3924208887</v>
      </c>
      <c r="L42" s="259">
        <f t="shared" si="6"/>
        <v>2797098975</v>
      </c>
      <c r="M42" s="259">
        <f t="shared" si="6"/>
        <v>2817959399</v>
      </c>
      <c r="N42" s="259">
        <f t="shared" si="6"/>
        <v>2817959399</v>
      </c>
      <c r="O42" s="259">
        <f t="shared" si="6"/>
        <v>2797098975</v>
      </c>
      <c r="P42" s="259">
        <f t="shared" si="6"/>
        <v>2758997769</v>
      </c>
      <c r="Q42" s="259">
        <f t="shared" si="6"/>
        <v>2825897965</v>
      </c>
      <c r="R42" s="259">
        <f t="shared" si="6"/>
        <v>2825897965</v>
      </c>
      <c r="S42" s="259">
        <f t="shared" si="6"/>
        <v>2825897965</v>
      </c>
      <c r="T42" s="259">
        <f t="shared" si="6"/>
        <v>2825897965</v>
      </c>
      <c r="U42" s="259">
        <f t="shared" si="6"/>
        <v>2825897965</v>
      </c>
      <c r="V42" s="259">
        <f t="shared" si="6"/>
        <v>2825897965</v>
      </c>
      <c r="W42" s="259">
        <f t="shared" si="6"/>
        <v>2825897965</v>
      </c>
      <c r="X42" s="259">
        <f t="shared" si="6"/>
        <v>0</v>
      </c>
      <c r="Y42" s="259">
        <f t="shared" si="6"/>
        <v>2825897965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1044755213</v>
      </c>
      <c r="D45" s="155"/>
      <c r="E45" s="59">
        <v>1299334743</v>
      </c>
      <c r="F45" s="60"/>
      <c r="G45" s="60">
        <v>2831578874</v>
      </c>
      <c r="H45" s="60">
        <v>2797098975</v>
      </c>
      <c r="I45" s="60">
        <v>3924208887</v>
      </c>
      <c r="J45" s="60">
        <v>3924208887</v>
      </c>
      <c r="K45" s="60">
        <v>3924208887</v>
      </c>
      <c r="L45" s="60">
        <v>2797098975</v>
      </c>
      <c r="M45" s="60">
        <v>2817959399</v>
      </c>
      <c r="N45" s="60">
        <v>2817959399</v>
      </c>
      <c r="O45" s="60">
        <v>2797098975</v>
      </c>
      <c r="P45" s="60">
        <v>2758997769</v>
      </c>
      <c r="Q45" s="60">
        <v>2825897965</v>
      </c>
      <c r="R45" s="60">
        <v>2825897965</v>
      </c>
      <c r="S45" s="60">
        <v>2825897965</v>
      </c>
      <c r="T45" s="60">
        <v>2825897965</v>
      </c>
      <c r="U45" s="60">
        <v>2825897965</v>
      </c>
      <c r="V45" s="60">
        <v>2825897965</v>
      </c>
      <c r="W45" s="60">
        <v>2825897965</v>
      </c>
      <c r="X45" s="60"/>
      <c r="Y45" s="60">
        <v>2825897965</v>
      </c>
      <c r="Z45" s="139"/>
      <c r="AA45" s="62"/>
    </row>
    <row r="46" spans="1:27" ht="12.75">
      <c r="A46" s="249" t="s">
        <v>171</v>
      </c>
      <c r="B46" s="182"/>
      <c r="C46" s="155">
        <v>84700463</v>
      </c>
      <c r="D46" s="155"/>
      <c r="E46" s="59">
        <v>84700463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1129455676</v>
      </c>
      <c r="D48" s="217">
        <f>SUM(D45:D47)</f>
        <v>0</v>
      </c>
      <c r="E48" s="264">
        <f t="shared" si="7"/>
        <v>1384035206</v>
      </c>
      <c r="F48" s="219">
        <f t="shared" si="7"/>
        <v>0</v>
      </c>
      <c r="G48" s="219">
        <f t="shared" si="7"/>
        <v>2831578874</v>
      </c>
      <c r="H48" s="219">
        <f t="shared" si="7"/>
        <v>2797098975</v>
      </c>
      <c r="I48" s="219">
        <f t="shared" si="7"/>
        <v>3924208887</v>
      </c>
      <c r="J48" s="219">
        <f t="shared" si="7"/>
        <v>3924208887</v>
      </c>
      <c r="K48" s="219">
        <f t="shared" si="7"/>
        <v>3924208887</v>
      </c>
      <c r="L48" s="219">
        <f t="shared" si="7"/>
        <v>2797098975</v>
      </c>
      <c r="M48" s="219">
        <f t="shared" si="7"/>
        <v>2817959399</v>
      </c>
      <c r="N48" s="219">
        <f t="shared" si="7"/>
        <v>2817959399</v>
      </c>
      <c r="O48" s="219">
        <f t="shared" si="7"/>
        <v>2797098975</v>
      </c>
      <c r="P48" s="219">
        <f t="shared" si="7"/>
        <v>2758997769</v>
      </c>
      <c r="Q48" s="219">
        <f t="shared" si="7"/>
        <v>2825897965</v>
      </c>
      <c r="R48" s="219">
        <f t="shared" si="7"/>
        <v>2825897965</v>
      </c>
      <c r="S48" s="219">
        <f t="shared" si="7"/>
        <v>2825897965</v>
      </c>
      <c r="T48" s="219">
        <f t="shared" si="7"/>
        <v>2825897965</v>
      </c>
      <c r="U48" s="219">
        <f t="shared" si="7"/>
        <v>2825897965</v>
      </c>
      <c r="V48" s="219">
        <f t="shared" si="7"/>
        <v>2825897965</v>
      </c>
      <c r="W48" s="219">
        <f t="shared" si="7"/>
        <v>2825897965</v>
      </c>
      <c r="X48" s="219">
        <f t="shared" si="7"/>
        <v>0</v>
      </c>
      <c r="Y48" s="219">
        <f t="shared" si="7"/>
        <v>2825897965</v>
      </c>
      <c r="Z48" s="265">
        <f>+IF(X48&lt;&gt;0,+(Y48/X48)*100,0)</f>
        <v>0</v>
      </c>
      <c r="AA48" s="232">
        <f>SUM(AA45:AA47)</f>
        <v>0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60740748</v>
      </c>
      <c r="F6" s="60">
        <v>33153432</v>
      </c>
      <c r="G6" s="60">
        <v>2212808</v>
      </c>
      <c r="H6" s="60">
        <v>15311719</v>
      </c>
      <c r="I6" s="60">
        <v>7700139</v>
      </c>
      <c r="J6" s="60">
        <v>25224666</v>
      </c>
      <c r="K6" s="60">
        <v>3059718</v>
      </c>
      <c r="L6" s="60">
        <v>1696265</v>
      </c>
      <c r="M6" s="60">
        <v>618897</v>
      </c>
      <c r="N6" s="60">
        <v>5374880</v>
      </c>
      <c r="O6" s="60">
        <v>1983989</v>
      </c>
      <c r="P6" s="60">
        <v>1206632</v>
      </c>
      <c r="Q6" s="60">
        <v>2437196</v>
      </c>
      <c r="R6" s="60">
        <v>5627817</v>
      </c>
      <c r="S6" s="60">
        <v>1411526</v>
      </c>
      <c r="T6" s="60">
        <v>3290911</v>
      </c>
      <c r="U6" s="60">
        <v>6468693</v>
      </c>
      <c r="V6" s="60">
        <v>11171130</v>
      </c>
      <c r="W6" s="60">
        <v>47398493</v>
      </c>
      <c r="X6" s="60">
        <v>33153432</v>
      </c>
      <c r="Y6" s="60">
        <v>14245061</v>
      </c>
      <c r="Z6" s="140">
        <v>42.97</v>
      </c>
      <c r="AA6" s="62">
        <v>33153432</v>
      </c>
    </row>
    <row r="7" spans="1:27" ht="12.75">
      <c r="A7" s="249" t="s">
        <v>32</v>
      </c>
      <c r="B7" s="182"/>
      <c r="C7" s="155">
        <v>34253527</v>
      </c>
      <c r="D7" s="155"/>
      <c r="E7" s="59">
        <v>35586804</v>
      </c>
      <c r="F7" s="60">
        <v>39138540</v>
      </c>
      <c r="G7" s="60">
        <v>2751166</v>
      </c>
      <c r="H7" s="60">
        <v>6253958</v>
      </c>
      <c r="I7" s="60">
        <v>4722738</v>
      </c>
      <c r="J7" s="60">
        <v>13727862</v>
      </c>
      <c r="K7" s="60">
        <v>4124400</v>
      </c>
      <c r="L7" s="60">
        <v>1669791</v>
      </c>
      <c r="M7" s="60">
        <v>1027606</v>
      </c>
      <c r="N7" s="60">
        <v>6821797</v>
      </c>
      <c r="O7" s="60">
        <v>2724694</v>
      </c>
      <c r="P7" s="60">
        <v>3106496</v>
      </c>
      <c r="Q7" s="60">
        <v>1252403</v>
      </c>
      <c r="R7" s="60">
        <v>7083593</v>
      </c>
      <c r="S7" s="60">
        <v>1176764</v>
      </c>
      <c r="T7" s="60">
        <v>1075677</v>
      </c>
      <c r="U7" s="60">
        <v>2821728</v>
      </c>
      <c r="V7" s="60">
        <v>5074169</v>
      </c>
      <c r="W7" s="60">
        <v>32707421</v>
      </c>
      <c r="X7" s="60">
        <v>39138540</v>
      </c>
      <c r="Y7" s="60">
        <v>-6431119</v>
      </c>
      <c r="Z7" s="140">
        <v>-16.43</v>
      </c>
      <c r="AA7" s="62">
        <v>39138540</v>
      </c>
    </row>
    <row r="8" spans="1:27" ht="12.75">
      <c r="A8" s="249" t="s">
        <v>178</v>
      </c>
      <c r="B8" s="182"/>
      <c r="C8" s="155">
        <v>14369941</v>
      </c>
      <c r="D8" s="155"/>
      <c r="E8" s="59">
        <v>17508084</v>
      </c>
      <c r="F8" s="60">
        <v>9860460</v>
      </c>
      <c r="G8" s="60">
        <v>2117000</v>
      </c>
      <c r="H8" s="60">
        <v>1584072</v>
      </c>
      <c r="I8" s="60">
        <v>4628261</v>
      </c>
      <c r="J8" s="60">
        <v>8329333</v>
      </c>
      <c r="K8" s="60">
        <v>1398246</v>
      </c>
      <c r="L8" s="60">
        <v>4119512</v>
      </c>
      <c r="M8" s="60">
        <v>4241447</v>
      </c>
      <c r="N8" s="60">
        <v>9759205</v>
      </c>
      <c r="O8" s="60">
        <v>5122566</v>
      </c>
      <c r="P8" s="60">
        <v>1361706</v>
      </c>
      <c r="Q8" s="60">
        <v>26913</v>
      </c>
      <c r="R8" s="60">
        <v>6511185</v>
      </c>
      <c r="S8" s="60">
        <v>2972138</v>
      </c>
      <c r="T8" s="60">
        <v>3479148</v>
      </c>
      <c r="U8" s="60">
        <v>1496978</v>
      </c>
      <c r="V8" s="60">
        <v>7948264</v>
      </c>
      <c r="W8" s="60">
        <v>32547987</v>
      </c>
      <c r="X8" s="60">
        <v>9860460</v>
      </c>
      <c r="Y8" s="60">
        <v>22687527</v>
      </c>
      <c r="Z8" s="140">
        <v>230.09</v>
      </c>
      <c r="AA8" s="62">
        <v>9860460</v>
      </c>
    </row>
    <row r="9" spans="1:27" ht="12.75">
      <c r="A9" s="249" t="s">
        <v>179</v>
      </c>
      <c r="B9" s="182"/>
      <c r="C9" s="155"/>
      <c r="D9" s="155"/>
      <c r="E9" s="59">
        <v>274088232</v>
      </c>
      <c r="F9" s="60">
        <v>282543996</v>
      </c>
      <c r="G9" s="60">
        <v>116223000</v>
      </c>
      <c r="H9" s="60">
        <v>2176000</v>
      </c>
      <c r="I9" s="60">
        <v>169575</v>
      </c>
      <c r="J9" s="60">
        <v>118568575</v>
      </c>
      <c r="K9" s="60">
        <v>855000</v>
      </c>
      <c r="L9" s="60"/>
      <c r="M9" s="60">
        <v>92978000</v>
      </c>
      <c r="N9" s="60">
        <v>93833000</v>
      </c>
      <c r="O9" s="60"/>
      <c r="P9" s="60"/>
      <c r="Q9" s="60">
        <v>69733000</v>
      </c>
      <c r="R9" s="60">
        <v>69733000</v>
      </c>
      <c r="S9" s="60">
        <v>77658</v>
      </c>
      <c r="T9" s="60"/>
      <c r="U9" s="60"/>
      <c r="V9" s="60">
        <v>77658</v>
      </c>
      <c r="W9" s="60">
        <v>282212233</v>
      </c>
      <c r="X9" s="60">
        <v>282543996</v>
      </c>
      <c r="Y9" s="60">
        <v>-331763</v>
      </c>
      <c r="Z9" s="140">
        <v>-0.12</v>
      </c>
      <c r="AA9" s="62">
        <v>282543996</v>
      </c>
    </row>
    <row r="10" spans="1:27" ht="12.75">
      <c r="A10" s="249" t="s">
        <v>180</v>
      </c>
      <c r="B10" s="182"/>
      <c r="C10" s="155">
        <v>388151669</v>
      </c>
      <c r="D10" s="155"/>
      <c r="E10" s="59">
        <v>128289000</v>
      </c>
      <c r="F10" s="60">
        <v>111621000</v>
      </c>
      <c r="G10" s="60"/>
      <c r="H10" s="60"/>
      <c r="I10" s="60"/>
      <c r="J10" s="60"/>
      <c r="K10" s="60">
        <v>10402000</v>
      </c>
      <c r="L10" s="60"/>
      <c r="M10" s="60">
        <v>49814000</v>
      </c>
      <c r="N10" s="60">
        <v>60216000</v>
      </c>
      <c r="O10" s="60"/>
      <c r="P10" s="60"/>
      <c r="Q10" s="60">
        <v>28825000</v>
      </c>
      <c r="R10" s="60">
        <v>28825000</v>
      </c>
      <c r="S10" s="60"/>
      <c r="T10" s="60"/>
      <c r="U10" s="60"/>
      <c r="V10" s="60"/>
      <c r="W10" s="60">
        <v>89041000</v>
      </c>
      <c r="X10" s="60">
        <v>111621000</v>
      </c>
      <c r="Y10" s="60">
        <v>-22580000</v>
      </c>
      <c r="Z10" s="140">
        <v>-20.23</v>
      </c>
      <c r="AA10" s="62">
        <v>111621000</v>
      </c>
    </row>
    <row r="11" spans="1:27" ht="12.75">
      <c r="A11" s="249" t="s">
        <v>181</v>
      </c>
      <c r="B11" s="182"/>
      <c r="C11" s="155">
        <v>36067898</v>
      </c>
      <c r="D11" s="155"/>
      <c r="E11" s="59">
        <v>21329520</v>
      </c>
      <c r="F11" s="60">
        <v>23557188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>
        <v>530140</v>
      </c>
      <c r="T11" s="60"/>
      <c r="U11" s="60"/>
      <c r="V11" s="60">
        <v>530140</v>
      </c>
      <c r="W11" s="60">
        <v>530140</v>
      </c>
      <c r="X11" s="60">
        <v>23557188</v>
      </c>
      <c r="Y11" s="60">
        <v>-23027048</v>
      </c>
      <c r="Z11" s="140">
        <v>-97.75</v>
      </c>
      <c r="AA11" s="62">
        <v>23557188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-374434993</v>
      </c>
      <c r="D14" s="155"/>
      <c r="E14" s="59">
        <v>-359053848</v>
      </c>
      <c r="F14" s="60">
        <v>-464915820</v>
      </c>
      <c r="G14" s="60">
        <v>-37962577</v>
      </c>
      <c r="H14" s="60">
        <v>-50025636</v>
      </c>
      <c r="I14" s="60">
        <v>-39250003</v>
      </c>
      <c r="J14" s="60">
        <v>-127238216</v>
      </c>
      <c r="K14" s="60">
        <v>-16020694</v>
      </c>
      <c r="L14" s="60">
        <v>-50598040</v>
      </c>
      <c r="M14" s="60">
        <v>-66227656</v>
      </c>
      <c r="N14" s="60">
        <v>-132846390</v>
      </c>
      <c r="O14" s="60">
        <v>-35394696</v>
      </c>
      <c r="P14" s="60">
        <v>-43750988</v>
      </c>
      <c r="Q14" s="60">
        <v>-35374316</v>
      </c>
      <c r="R14" s="60">
        <v>-114520000</v>
      </c>
      <c r="S14" s="60">
        <v>-37222545</v>
      </c>
      <c r="T14" s="60">
        <v>-26303836</v>
      </c>
      <c r="U14" s="60">
        <v>-36830054</v>
      </c>
      <c r="V14" s="60">
        <v>-100356435</v>
      </c>
      <c r="W14" s="60">
        <v>-474961041</v>
      </c>
      <c r="X14" s="60">
        <v>-464915820</v>
      </c>
      <c r="Y14" s="60">
        <v>-10045221</v>
      </c>
      <c r="Z14" s="140">
        <v>2.16</v>
      </c>
      <c r="AA14" s="62">
        <v>-464915820</v>
      </c>
    </row>
    <row r="15" spans="1:27" ht="12.75">
      <c r="A15" s="249" t="s">
        <v>40</v>
      </c>
      <c r="B15" s="182"/>
      <c r="C15" s="155">
        <v>-150443</v>
      </c>
      <c r="D15" s="155"/>
      <c r="E15" s="59">
        <v>-522768</v>
      </c>
      <c r="F15" s="60"/>
      <c r="G15" s="60"/>
      <c r="H15" s="60"/>
      <c r="I15" s="60"/>
      <c r="J15" s="60"/>
      <c r="K15" s="60"/>
      <c r="L15" s="60">
        <v>-268308</v>
      </c>
      <c r="M15" s="60">
        <v>-513</v>
      </c>
      <c r="N15" s="60">
        <v>-268821</v>
      </c>
      <c r="O15" s="60"/>
      <c r="P15" s="60">
        <v>-24305</v>
      </c>
      <c r="Q15" s="60"/>
      <c r="R15" s="60">
        <v>-24305</v>
      </c>
      <c r="S15" s="60">
        <v>-33234</v>
      </c>
      <c r="T15" s="60">
        <v>-45765</v>
      </c>
      <c r="U15" s="60">
        <v>-89768</v>
      </c>
      <c r="V15" s="60">
        <v>-168767</v>
      </c>
      <c r="W15" s="60">
        <v>-461893</v>
      </c>
      <c r="X15" s="60"/>
      <c r="Y15" s="60">
        <v>-461893</v>
      </c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-1017588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98257599</v>
      </c>
      <c r="D17" s="168">
        <f t="shared" si="0"/>
        <v>0</v>
      </c>
      <c r="E17" s="72">
        <f t="shared" si="0"/>
        <v>176948184</v>
      </c>
      <c r="F17" s="73">
        <f t="shared" si="0"/>
        <v>34958796</v>
      </c>
      <c r="G17" s="73">
        <f t="shared" si="0"/>
        <v>85341397</v>
      </c>
      <c r="H17" s="73">
        <f t="shared" si="0"/>
        <v>-24699887</v>
      </c>
      <c r="I17" s="73">
        <f t="shared" si="0"/>
        <v>-22029290</v>
      </c>
      <c r="J17" s="73">
        <f t="shared" si="0"/>
        <v>38612220</v>
      </c>
      <c r="K17" s="73">
        <f t="shared" si="0"/>
        <v>3818670</v>
      </c>
      <c r="L17" s="73">
        <f t="shared" si="0"/>
        <v>-43380780</v>
      </c>
      <c r="M17" s="73">
        <f t="shared" si="0"/>
        <v>82451781</v>
      </c>
      <c r="N17" s="73">
        <f t="shared" si="0"/>
        <v>42889671</v>
      </c>
      <c r="O17" s="73">
        <f t="shared" si="0"/>
        <v>-25563447</v>
      </c>
      <c r="P17" s="73">
        <f t="shared" si="0"/>
        <v>-38100459</v>
      </c>
      <c r="Q17" s="73">
        <f t="shared" si="0"/>
        <v>66900196</v>
      </c>
      <c r="R17" s="73">
        <f t="shared" si="0"/>
        <v>3236290</v>
      </c>
      <c r="S17" s="73">
        <f t="shared" si="0"/>
        <v>-31087553</v>
      </c>
      <c r="T17" s="73">
        <f t="shared" si="0"/>
        <v>-18503865</v>
      </c>
      <c r="U17" s="73">
        <f t="shared" si="0"/>
        <v>-26132423</v>
      </c>
      <c r="V17" s="73">
        <f t="shared" si="0"/>
        <v>-75723841</v>
      </c>
      <c r="W17" s="73">
        <f t="shared" si="0"/>
        <v>9014340</v>
      </c>
      <c r="X17" s="73">
        <f t="shared" si="0"/>
        <v>34958796</v>
      </c>
      <c r="Y17" s="73">
        <f t="shared" si="0"/>
        <v>-25944456</v>
      </c>
      <c r="Z17" s="170">
        <f>+IF(X17&lt;&gt;0,+(Y17/X17)*100,0)</f>
        <v>-74.21438655953712</v>
      </c>
      <c r="AA17" s="74">
        <f>SUM(AA6:AA16)</f>
        <v>34958796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>
        <v>39818000</v>
      </c>
      <c r="H21" s="159"/>
      <c r="I21" s="159"/>
      <c r="J21" s="60">
        <v>39818000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39818000</v>
      </c>
      <c r="X21" s="60"/>
      <c r="Y21" s="159">
        <v>39818000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-88579767</v>
      </c>
      <c r="D26" s="155"/>
      <c r="E26" s="59">
        <v>-134986240</v>
      </c>
      <c r="F26" s="60"/>
      <c r="G26" s="60">
        <v>-34927981</v>
      </c>
      <c r="H26" s="60">
        <v>-9780012</v>
      </c>
      <c r="I26" s="60"/>
      <c r="J26" s="60">
        <v>-44707993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-44707993</v>
      </c>
      <c r="X26" s="60"/>
      <c r="Y26" s="60">
        <v>-44707993</v>
      </c>
      <c r="Z26" s="140"/>
      <c r="AA26" s="62"/>
    </row>
    <row r="27" spans="1:27" ht="12.75">
      <c r="A27" s="250" t="s">
        <v>192</v>
      </c>
      <c r="B27" s="251"/>
      <c r="C27" s="168">
        <f aca="true" t="shared" si="1" ref="C27:Y27">SUM(C21:C26)</f>
        <v>-88579767</v>
      </c>
      <c r="D27" s="168">
        <f>SUM(D21:D26)</f>
        <v>0</v>
      </c>
      <c r="E27" s="72">
        <f t="shared" si="1"/>
        <v>-134986240</v>
      </c>
      <c r="F27" s="73">
        <f t="shared" si="1"/>
        <v>0</v>
      </c>
      <c r="G27" s="73">
        <f t="shared" si="1"/>
        <v>4890019</v>
      </c>
      <c r="H27" s="73">
        <f t="shared" si="1"/>
        <v>-9780012</v>
      </c>
      <c r="I27" s="73">
        <f t="shared" si="1"/>
        <v>0</v>
      </c>
      <c r="J27" s="73">
        <f t="shared" si="1"/>
        <v>-4889993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-4889993</v>
      </c>
      <c r="X27" s="73">
        <f t="shared" si="1"/>
        <v>0</v>
      </c>
      <c r="Y27" s="73">
        <f t="shared" si="1"/>
        <v>-4889993</v>
      </c>
      <c r="Z27" s="170">
        <f>+IF(X27&lt;&gt;0,+(Y27/X27)*100,0)</f>
        <v>0</v>
      </c>
      <c r="AA27" s="74">
        <f>SUM(AA21:AA26)</f>
        <v>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9677832</v>
      </c>
      <c r="D38" s="153">
        <f>+D17+D27+D36</f>
        <v>0</v>
      </c>
      <c r="E38" s="99">
        <f t="shared" si="3"/>
        <v>41961944</v>
      </c>
      <c r="F38" s="100">
        <f t="shared" si="3"/>
        <v>34958796</v>
      </c>
      <c r="G38" s="100">
        <f t="shared" si="3"/>
        <v>90231416</v>
      </c>
      <c r="H38" s="100">
        <f t="shared" si="3"/>
        <v>-34479899</v>
      </c>
      <c r="I38" s="100">
        <f t="shared" si="3"/>
        <v>-22029290</v>
      </c>
      <c r="J38" s="100">
        <f t="shared" si="3"/>
        <v>33722227</v>
      </c>
      <c r="K38" s="100">
        <f t="shared" si="3"/>
        <v>3818670</v>
      </c>
      <c r="L38" s="100">
        <f t="shared" si="3"/>
        <v>-43380780</v>
      </c>
      <c r="M38" s="100">
        <f t="shared" si="3"/>
        <v>82451781</v>
      </c>
      <c r="N38" s="100">
        <f t="shared" si="3"/>
        <v>42889671</v>
      </c>
      <c r="O38" s="100">
        <f t="shared" si="3"/>
        <v>-25563447</v>
      </c>
      <c r="P38" s="100">
        <f t="shared" si="3"/>
        <v>-38100459</v>
      </c>
      <c r="Q38" s="100">
        <f t="shared" si="3"/>
        <v>66900196</v>
      </c>
      <c r="R38" s="100">
        <f t="shared" si="3"/>
        <v>3236290</v>
      </c>
      <c r="S38" s="100">
        <f t="shared" si="3"/>
        <v>-31087553</v>
      </c>
      <c r="T38" s="100">
        <f t="shared" si="3"/>
        <v>-18503865</v>
      </c>
      <c r="U38" s="100">
        <f t="shared" si="3"/>
        <v>-26132423</v>
      </c>
      <c r="V38" s="100">
        <f t="shared" si="3"/>
        <v>-75723841</v>
      </c>
      <c r="W38" s="100">
        <f t="shared" si="3"/>
        <v>4124347</v>
      </c>
      <c r="X38" s="100">
        <f t="shared" si="3"/>
        <v>34958796</v>
      </c>
      <c r="Y38" s="100">
        <f t="shared" si="3"/>
        <v>-30834449</v>
      </c>
      <c r="Z38" s="137">
        <f>+IF(X38&lt;&gt;0,+(Y38/X38)*100,0)</f>
        <v>-88.20226245778031</v>
      </c>
      <c r="AA38" s="102">
        <f>+AA17+AA27+AA36</f>
        <v>34958796</v>
      </c>
    </row>
    <row r="39" spans="1:27" ht="12.75">
      <c r="A39" s="249" t="s">
        <v>200</v>
      </c>
      <c r="B39" s="182"/>
      <c r="C39" s="153">
        <v>1962721</v>
      </c>
      <c r="D39" s="153"/>
      <c r="E39" s="99">
        <v>48630000</v>
      </c>
      <c r="F39" s="100">
        <v>4046684</v>
      </c>
      <c r="G39" s="100">
        <v>11637166</v>
      </c>
      <c r="H39" s="100">
        <v>101868582</v>
      </c>
      <c r="I39" s="100">
        <v>67388683</v>
      </c>
      <c r="J39" s="100">
        <v>11637166</v>
      </c>
      <c r="K39" s="100">
        <v>45359393</v>
      </c>
      <c r="L39" s="100">
        <v>49178063</v>
      </c>
      <c r="M39" s="100">
        <v>5797283</v>
      </c>
      <c r="N39" s="100">
        <v>45359393</v>
      </c>
      <c r="O39" s="100">
        <v>88249064</v>
      </c>
      <c r="P39" s="100">
        <v>62685617</v>
      </c>
      <c r="Q39" s="100">
        <v>24585158</v>
      </c>
      <c r="R39" s="100">
        <v>88249064</v>
      </c>
      <c r="S39" s="100">
        <v>91485354</v>
      </c>
      <c r="T39" s="100">
        <v>60397801</v>
      </c>
      <c r="U39" s="100">
        <v>41893936</v>
      </c>
      <c r="V39" s="100">
        <v>91485354</v>
      </c>
      <c r="W39" s="100">
        <v>11637166</v>
      </c>
      <c r="X39" s="100">
        <v>4046684</v>
      </c>
      <c r="Y39" s="100">
        <v>7590482</v>
      </c>
      <c r="Z39" s="137">
        <v>187.57</v>
      </c>
      <c r="AA39" s="102">
        <v>4046684</v>
      </c>
    </row>
    <row r="40" spans="1:27" ht="12.75">
      <c r="A40" s="269" t="s">
        <v>201</v>
      </c>
      <c r="B40" s="256"/>
      <c r="C40" s="257">
        <v>11640553</v>
      </c>
      <c r="D40" s="257"/>
      <c r="E40" s="258">
        <v>90591943</v>
      </c>
      <c r="F40" s="259">
        <v>39005480</v>
      </c>
      <c r="G40" s="259">
        <v>101868582</v>
      </c>
      <c r="H40" s="259">
        <v>67388683</v>
      </c>
      <c r="I40" s="259">
        <v>45359393</v>
      </c>
      <c r="J40" s="259">
        <v>45359393</v>
      </c>
      <c r="K40" s="259">
        <v>49178063</v>
      </c>
      <c r="L40" s="259">
        <v>5797283</v>
      </c>
      <c r="M40" s="259">
        <v>88249064</v>
      </c>
      <c r="N40" s="259">
        <v>88249064</v>
      </c>
      <c r="O40" s="259">
        <v>62685617</v>
      </c>
      <c r="P40" s="259">
        <v>24585158</v>
      </c>
      <c r="Q40" s="259">
        <v>91485354</v>
      </c>
      <c r="R40" s="259">
        <v>62685617</v>
      </c>
      <c r="S40" s="259">
        <v>60397801</v>
      </c>
      <c r="T40" s="259">
        <v>41893936</v>
      </c>
      <c r="U40" s="259">
        <v>15761513</v>
      </c>
      <c r="V40" s="259">
        <v>15761513</v>
      </c>
      <c r="W40" s="259">
        <v>15761513</v>
      </c>
      <c r="X40" s="259">
        <v>39005480</v>
      </c>
      <c r="Y40" s="259">
        <v>-23243967</v>
      </c>
      <c r="Z40" s="260">
        <v>-59.59</v>
      </c>
      <c r="AA40" s="261">
        <v>39005480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89607628</v>
      </c>
      <c r="D5" s="200">
        <f t="shared" si="0"/>
        <v>0</v>
      </c>
      <c r="E5" s="106">
        <f t="shared" si="0"/>
        <v>64979001</v>
      </c>
      <c r="F5" s="106">
        <f t="shared" si="0"/>
        <v>64979001</v>
      </c>
      <c r="G5" s="106">
        <f t="shared" si="0"/>
        <v>34927981</v>
      </c>
      <c r="H5" s="106">
        <f t="shared" si="0"/>
        <v>9780021</v>
      </c>
      <c r="I5" s="106">
        <f t="shared" si="0"/>
        <v>8319199</v>
      </c>
      <c r="J5" s="106">
        <f t="shared" si="0"/>
        <v>53027201</v>
      </c>
      <c r="K5" s="106">
        <f t="shared" si="0"/>
        <v>9880816</v>
      </c>
      <c r="L5" s="106">
        <f t="shared" si="0"/>
        <v>6234114</v>
      </c>
      <c r="M5" s="106">
        <f t="shared" si="0"/>
        <v>20041828</v>
      </c>
      <c r="N5" s="106">
        <f t="shared" si="0"/>
        <v>36156758</v>
      </c>
      <c r="O5" s="106">
        <f t="shared" si="0"/>
        <v>6484936</v>
      </c>
      <c r="P5" s="106">
        <f t="shared" si="0"/>
        <v>3597065</v>
      </c>
      <c r="Q5" s="106">
        <f t="shared" si="0"/>
        <v>5189225</v>
      </c>
      <c r="R5" s="106">
        <f t="shared" si="0"/>
        <v>15271226</v>
      </c>
      <c r="S5" s="106">
        <f t="shared" si="0"/>
        <v>4207378</v>
      </c>
      <c r="T5" s="106">
        <f t="shared" si="0"/>
        <v>3657897</v>
      </c>
      <c r="U5" s="106">
        <f t="shared" si="0"/>
        <v>7231633</v>
      </c>
      <c r="V5" s="106">
        <f t="shared" si="0"/>
        <v>15096908</v>
      </c>
      <c r="W5" s="106">
        <f t="shared" si="0"/>
        <v>119552093</v>
      </c>
      <c r="X5" s="106">
        <f t="shared" si="0"/>
        <v>64979001</v>
      </c>
      <c r="Y5" s="106">
        <f t="shared" si="0"/>
        <v>54573092</v>
      </c>
      <c r="Z5" s="201">
        <f>+IF(X5&lt;&gt;0,+(Y5/X5)*100,0)</f>
        <v>83.98573563788709</v>
      </c>
      <c r="AA5" s="199">
        <f>SUM(AA11:AA18)</f>
        <v>64979001</v>
      </c>
    </row>
    <row r="6" spans="1:27" ht="12.75">
      <c r="A6" s="291" t="s">
        <v>206</v>
      </c>
      <c r="B6" s="142"/>
      <c r="C6" s="62">
        <v>9222520</v>
      </c>
      <c r="D6" s="156"/>
      <c r="E6" s="60">
        <v>28059070</v>
      </c>
      <c r="F6" s="60">
        <v>28059070</v>
      </c>
      <c r="G6" s="60"/>
      <c r="H6" s="60"/>
      <c r="I6" s="60"/>
      <c r="J6" s="60"/>
      <c r="K6" s="60"/>
      <c r="L6" s="60"/>
      <c r="M6" s="60"/>
      <c r="N6" s="60"/>
      <c r="O6" s="60">
        <v>3597065</v>
      </c>
      <c r="P6" s="60"/>
      <c r="Q6" s="60">
        <v>1885823</v>
      </c>
      <c r="R6" s="60">
        <v>5482888</v>
      </c>
      <c r="S6" s="60">
        <v>2345368</v>
      </c>
      <c r="T6" s="60">
        <v>3657897</v>
      </c>
      <c r="U6" s="60"/>
      <c r="V6" s="60">
        <v>6003265</v>
      </c>
      <c r="W6" s="60">
        <v>11486153</v>
      </c>
      <c r="X6" s="60">
        <v>28059070</v>
      </c>
      <c r="Y6" s="60">
        <v>-16572917</v>
      </c>
      <c r="Z6" s="140">
        <v>-59.06</v>
      </c>
      <c r="AA6" s="155">
        <v>28059070</v>
      </c>
    </row>
    <row r="7" spans="1:27" ht="12.75">
      <c r="A7" s="291" t="s">
        <v>207</v>
      </c>
      <c r="B7" s="142"/>
      <c r="C7" s="62"/>
      <c r="D7" s="156"/>
      <c r="E7" s="60">
        <v>6264000</v>
      </c>
      <c r="F7" s="60">
        <v>6264000</v>
      </c>
      <c r="G7" s="60"/>
      <c r="H7" s="60">
        <v>3650243</v>
      </c>
      <c r="I7" s="60">
        <v>2976201</v>
      </c>
      <c r="J7" s="60">
        <v>6626444</v>
      </c>
      <c r="K7" s="60">
        <v>767520</v>
      </c>
      <c r="L7" s="60">
        <v>767520</v>
      </c>
      <c r="M7" s="60">
        <v>10990119</v>
      </c>
      <c r="N7" s="60">
        <v>12525159</v>
      </c>
      <c r="O7" s="60">
        <v>576259</v>
      </c>
      <c r="P7" s="60">
        <v>3597065</v>
      </c>
      <c r="Q7" s="60"/>
      <c r="R7" s="60">
        <v>4173324</v>
      </c>
      <c r="S7" s="60">
        <v>215354</v>
      </c>
      <c r="T7" s="60"/>
      <c r="U7" s="60"/>
      <c r="V7" s="60">
        <v>215354</v>
      </c>
      <c r="W7" s="60">
        <v>23540281</v>
      </c>
      <c r="X7" s="60">
        <v>6264000</v>
      </c>
      <c r="Y7" s="60">
        <v>17276281</v>
      </c>
      <c r="Z7" s="140">
        <v>275.8</v>
      </c>
      <c r="AA7" s="155">
        <v>6264000</v>
      </c>
    </row>
    <row r="8" spans="1:27" ht="12.75">
      <c r="A8" s="291" t="s">
        <v>208</v>
      </c>
      <c r="B8" s="142"/>
      <c r="C8" s="62">
        <v>78667416</v>
      </c>
      <c r="D8" s="156"/>
      <c r="E8" s="60"/>
      <c r="F8" s="60"/>
      <c r="G8" s="60">
        <v>34927981</v>
      </c>
      <c r="H8" s="60">
        <v>9</v>
      </c>
      <c r="I8" s="60"/>
      <c r="J8" s="60">
        <v>34927990</v>
      </c>
      <c r="K8" s="60"/>
      <c r="L8" s="60"/>
      <c r="M8" s="60"/>
      <c r="N8" s="60"/>
      <c r="O8" s="60">
        <v>2311612</v>
      </c>
      <c r="P8" s="60"/>
      <c r="Q8" s="60">
        <v>342001</v>
      </c>
      <c r="R8" s="60">
        <v>2653613</v>
      </c>
      <c r="S8" s="60"/>
      <c r="T8" s="60"/>
      <c r="U8" s="60">
        <v>7231633</v>
      </c>
      <c r="V8" s="60">
        <v>7231633</v>
      </c>
      <c r="W8" s="60">
        <v>44813236</v>
      </c>
      <c r="X8" s="60"/>
      <c r="Y8" s="60">
        <v>44813236</v>
      </c>
      <c r="Z8" s="140"/>
      <c r="AA8" s="155"/>
    </row>
    <row r="9" spans="1:27" ht="12.75">
      <c r="A9" s="291" t="s">
        <v>209</v>
      </c>
      <c r="B9" s="142"/>
      <c r="C9" s="62"/>
      <c r="D9" s="156"/>
      <c r="E9" s="60">
        <v>5157950</v>
      </c>
      <c r="F9" s="60">
        <v>5157950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>
        <v>748653</v>
      </c>
      <c r="R9" s="60">
        <v>748653</v>
      </c>
      <c r="S9" s="60"/>
      <c r="T9" s="60"/>
      <c r="U9" s="60"/>
      <c r="V9" s="60"/>
      <c r="W9" s="60">
        <v>748653</v>
      </c>
      <c r="X9" s="60">
        <v>5157950</v>
      </c>
      <c r="Y9" s="60">
        <v>-4409297</v>
      </c>
      <c r="Z9" s="140">
        <v>-85.49</v>
      </c>
      <c r="AA9" s="155">
        <v>5157950</v>
      </c>
    </row>
    <row r="10" spans="1:27" ht="12.75">
      <c r="A10" s="291" t="s">
        <v>210</v>
      </c>
      <c r="B10" s="142"/>
      <c r="C10" s="62">
        <v>1211599</v>
      </c>
      <c r="D10" s="156"/>
      <c r="E10" s="60"/>
      <c r="F10" s="60"/>
      <c r="G10" s="60"/>
      <c r="H10" s="60">
        <v>6129769</v>
      </c>
      <c r="I10" s="60">
        <v>5342998</v>
      </c>
      <c r="J10" s="60">
        <v>11472767</v>
      </c>
      <c r="K10" s="60">
        <v>9113296</v>
      </c>
      <c r="L10" s="60">
        <v>5466594</v>
      </c>
      <c r="M10" s="60">
        <v>9051709</v>
      </c>
      <c r="N10" s="60">
        <v>23631599</v>
      </c>
      <c r="O10" s="60"/>
      <c r="P10" s="60"/>
      <c r="Q10" s="60">
        <v>345013</v>
      </c>
      <c r="R10" s="60">
        <v>345013</v>
      </c>
      <c r="S10" s="60">
        <v>1646656</v>
      </c>
      <c r="T10" s="60"/>
      <c r="U10" s="60"/>
      <c r="V10" s="60">
        <v>1646656</v>
      </c>
      <c r="W10" s="60">
        <v>37096035</v>
      </c>
      <c r="X10" s="60"/>
      <c r="Y10" s="60">
        <v>37096035</v>
      </c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89101535</v>
      </c>
      <c r="D11" s="294">
        <f t="shared" si="1"/>
        <v>0</v>
      </c>
      <c r="E11" s="295">
        <f t="shared" si="1"/>
        <v>39481020</v>
      </c>
      <c r="F11" s="295">
        <f t="shared" si="1"/>
        <v>39481020</v>
      </c>
      <c r="G11" s="295">
        <f t="shared" si="1"/>
        <v>34927981</v>
      </c>
      <c r="H11" s="295">
        <f t="shared" si="1"/>
        <v>9780021</v>
      </c>
      <c r="I11" s="295">
        <f t="shared" si="1"/>
        <v>8319199</v>
      </c>
      <c r="J11" s="295">
        <f t="shared" si="1"/>
        <v>53027201</v>
      </c>
      <c r="K11" s="295">
        <f t="shared" si="1"/>
        <v>9880816</v>
      </c>
      <c r="L11" s="295">
        <f t="shared" si="1"/>
        <v>6234114</v>
      </c>
      <c r="M11" s="295">
        <f t="shared" si="1"/>
        <v>20041828</v>
      </c>
      <c r="N11" s="295">
        <f t="shared" si="1"/>
        <v>36156758</v>
      </c>
      <c r="O11" s="295">
        <f t="shared" si="1"/>
        <v>6484936</v>
      </c>
      <c r="P11" s="295">
        <f t="shared" si="1"/>
        <v>3597065</v>
      </c>
      <c r="Q11" s="295">
        <f t="shared" si="1"/>
        <v>3321490</v>
      </c>
      <c r="R11" s="295">
        <f t="shared" si="1"/>
        <v>13403491</v>
      </c>
      <c r="S11" s="295">
        <f t="shared" si="1"/>
        <v>4207378</v>
      </c>
      <c r="T11" s="295">
        <f t="shared" si="1"/>
        <v>3657897</v>
      </c>
      <c r="U11" s="295">
        <f t="shared" si="1"/>
        <v>7231633</v>
      </c>
      <c r="V11" s="295">
        <f t="shared" si="1"/>
        <v>15096908</v>
      </c>
      <c r="W11" s="295">
        <f t="shared" si="1"/>
        <v>117684358</v>
      </c>
      <c r="X11" s="295">
        <f t="shared" si="1"/>
        <v>39481020</v>
      </c>
      <c r="Y11" s="295">
        <f t="shared" si="1"/>
        <v>78203338</v>
      </c>
      <c r="Z11" s="296">
        <f>+IF(X11&lt;&gt;0,+(Y11/X11)*100,0)</f>
        <v>198.07831205982015</v>
      </c>
      <c r="AA11" s="297">
        <f>SUM(AA6:AA10)</f>
        <v>39481020</v>
      </c>
    </row>
    <row r="12" spans="1:27" ht="12.75">
      <c r="A12" s="298" t="s">
        <v>212</v>
      </c>
      <c r="B12" s="136"/>
      <c r="C12" s="62">
        <v>506093</v>
      </c>
      <c r="D12" s="156"/>
      <c r="E12" s="60">
        <v>7999339</v>
      </c>
      <c r="F12" s="60">
        <v>7999339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7999339</v>
      </c>
      <c r="Y12" s="60">
        <v>-7999339</v>
      </c>
      <c r="Z12" s="140">
        <v>-100</v>
      </c>
      <c r="AA12" s="155">
        <v>7999339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/>
      <c r="D15" s="156"/>
      <c r="E15" s="60">
        <v>17498642</v>
      </c>
      <c r="F15" s="60">
        <v>17498642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>
        <v>1867735</v>
      </c>
      <c r="R15" s="60">
        <v>1867735</v>
      </c>
      <c r="S15" s="60"/>
      <c r="T15" s="60"/>
      <c r="U15" s="60"/>
      <c r="V15" s="60"/>
      <c r="W15" s="60">
        <v>1867735</v>
      </c>
      <c r="X15" s="60">
        <v>17498642</v>
      </c>
      <c r="Y15" s="60">
        <v>-15630907</v>
      </c>
      <c r="Z15" s="140">
        <v>-89.33</v>
      </c>
      <c r="AA15" s="155">
        <v>17498642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70007000</v>
      </c>
      <c r="F20" s="100">
        <f t="shared" si="2"/>
        <v>70007000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70007000</v>
      </c>
      <c r="Y20" s="100">
        <f t="shared" si="2"/>
        <v>-70007000</v>
      </c>
      <c r="Z20" s="137">
        <f>+IF(X20&lt;&gt;0,+(Y20/X20)*100,0)</f>
        <v>-100</v>
      </c>
      <c r="AA20" s="153">
        <f>SUM(AA26:AA33)</f>
        <v>70007000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>
        <v>8333000</v>
      </c>
      <c r="F22" s="60">
        <v>8333000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8333000</v>
      </c>
      <c r="Y22" s="60">
        <v>-8333000</v>
      </c>
      <c r="Z22" s="140">
        <v>-100</v>
      </c>
      <c r="AA22" s="155">
        <v>8333000</v>
      </c>
    </row>
    <row r="23" spans="1:27" ht="12.75">
      <c r="A23" s="291" t="s">
        <v>208</v>
      </c>
      <c r="B23" s="142"/>
      <c r="C23" s="62"/>
      <c r="D23" s="156"/>
      <c r="E23" s="60">
        <v>39674000</v>
      </c>
      <c r="F23" s="60">
        <v>39674000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39674000</v>
      </c>
      <c r="Y23" s="60">
        <v>-39674000</v>
      </c>
      <c r="Z23" s="140">
        <v>-100</v>
      </c>
      <c r="AA23" s="155">
        <v>39674000</v>
      </c>
    </row>
    <row r="24" spans="1:27" ht="12.75">
      <c r="A24" s="291" t="s">
        <v>209</v>
      </c>
      <c r="B24" s="142"/>
      <c r="C24" s="62"/>
      <c r="D24" s="156"/>
      <c r="E24" s="60">
        <v>22000000</v>
      </c>
      <c r="F24" s="60">
        <v>22000000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22000000</v>
      </c>
      <c r="Y24" s="60">
        <v>-22000000</v>
      </c>
      <c r="Z24" s="140">
        <v>-100</v>
      </c>
      <c r="AA24" s="155">
        <v>22000000</v>
      </c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70007000</v>
      </c>
      <c r="F26" s="295">
        <f t="shared" si="3"/>
        <v>70007000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70007000</v>
      </c>
      <c r="Y26" s="295">
        <f t="shared" si="3"/>
        <v>-70007000</v>
      </c>
      <c r="Z26" s="296">
        <f>+IF(X26&lt;&gt;0,+(Y26/X26)*100,0)</f>
        <v>-100</v>
      </c>
      <c r="AA26" s="297">
        <f>SUM(AA21:AA25)</f>
        <v>70007000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9222520</v>
      </c>
      <c r="D36" s="156">
        <f t="shared" si="4"/>
        <v>0</v>
      </c>
      <c r="E36" s="60">
        <f t="shared" si="4"/>
        <v>28059070</v>
      </c>
      <c r="F36" s="60">
        <f t="shared" si="4"/>
        <v>28059070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3597065</v>
      </c>
      <c r="P36" s="60">
        <f t="shared" si="4"/>
        <v>0</v>
      </c>
      <c r="Q36" s="60">
        <f t="shared" si="4"/>
        <v>1885823</v>
      </c>
      <c r="R36" s="60">
        <f t="shared" si="4"/>
        <v>5482888</v>
      </c>
      <c r="S36" s="60">
        <f t="shared" si="4"/>
        <v>2345368</v>
      </c>
      <c r="T36" s="60">
        <f t="shared" si="4"/>
        <v>3657897</v>
      </c>
      <c r="U36" s="60">
        <f t="shared" si="4"/>
        <v>0</v>
      </c>
      <c r="V36" s="60">
        <f t="shared" si="4"/>
        <v>6003265</v>
      </c>
      <c r="W36" s="60">
        <f t="shared" si="4"/>
        <v>11486153</v>
      </c>
      <c r="X36" s="60">
        <f t="shared" si="4"/>
        <v>28059070</v>
      </c>
      <c r="Y36" s="60">
        <f t="shared" si="4"/>
        <v>-16572917</v>
      </c>
      <c r="Z36" s="140">
        <f aca="true" t="shared" si="5" ref="Z36:Z49">+IF(X36&lt;&gt;0,+(Y36/X36)*100,0)</f>
        <v>-59.0643845287816</v>
      </c>
      <c r="AA36" s="155">
        <f>AA6+AA21</f>
        <v>28059070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14597000</v>
      </c>
      <c r="F37" s="60">
        <f t="shared" si="4"/>
        <v>14597000</v>
      </c>
      <c r="G37" s="60">
        <f t="shared" si="4"/>
        <v>0</v>
      </c>
      <c r="H37" s="60">
        <f t="shared" si="4"/>
        <v>3650243</v>
      </c>
      <c r="I37" s="60">
        <f t="shared" si="4"/>
        <v>2976201</v>
      </c>
      <c r="J37" s="60">
        <f t="shared" si="4"/>
        <v>6626444</v>
      </c>
      <c r="K37" s="60">
        <f t="shared" si="4"/>
        <v>767520</v>
      </c>
      <c r="L37" s="60">
        <f t="shared" si="4"/>
        <v>767520</v>
      </c>
      <c r="M37" s="60">
        <f t="shared" si="4"/>
        <v>10990119</v>
      </c>
      <c r="N37" s="60">
        <f t="shared" si="4"/>
        <v>12525159</v>
      </c>
      <c r="O37" s="60">
        <f t="shared" si="4"/>
        <v>576259</v>
      </c>
      <c r="P37" s="60">
        <f t="shared" si="4"/>
        <v>3597065</v>
      </c>
      <c r="Q37" s="60">
        <f t="shared" si="4"/>
        <v>0</v>
      </c>
      <c r="R37" s="60">
        <f t="shared" si="4"/>
        <v>4173324</v>
      </c>
      <c r="S37" s="60">
        <f t="shared" si="4"/>
        <v>215354</v>
      </c>
      <c r="T37" s="60">
        <f t="shared" si="4"/>
        <v>0</v>
      </c>
      <c r="U37" s="60">
        <f t="shared" si="4"/>
        <v>0</v>
      </c>
      <c r="V37" s="60">
        <f t="shared" si="4"/>
        <v>215354</v>
      </c>
      <c r="W37" s="60">
        <f t="shared" si="4"/>
        <v>23540281</v>
      </c>
      <c r="X37" s="60">
        <f t="shared" si="4"/>
        <v>14597000</v>
      </c>
      <c r="Y37" s="60">
        <f t="shared" si="4"/>
        <v>8943281</v>
      </c>
      <c r="Z37" s="140">
        <f t="shared" si="5"/>
        <v>61.26793861752415</v>
      </c>
      <c r="AA37" s="155">
        <f>AA7+AA22</f>
        <v>14597000</v>
      </c>
    </row>
    <row r="38" spans="1:27" ht="12.75">
      <c r="A38" s="291" t="s">
        <v>208</v>
      </c>
      <c r="B38" s="142"/>
      <c r="C38" s="62">
        <f t="shared" si="4"/>
        <v>78667416</v>
      </c>
      <c r="D38" s="156">
        <f t="shared" si="4"/>
        <v>0</v>
      </c>
      <c r="E38" s="60">
        <f t="shared" si="4"/>
        <v>39674000</v>
      </c>
      <c r="F38" s="60">
        <f t="shared" si="4"/>
        <v>39674000</v>
      </c>
      <c r="G38" s="60">
        <f t="shared" si="4"/>
        <v>34927981</v>
      </c>
      <c r="H38" s="60">
        <f t="shared" si="4"/>
        <v>9</v>
      </c>
      <c r="I38" s="60">
        <f t="shared" si="4"/>
        <v>0</v>
      </c>
      <c r="J38" s="60">
        <f t="shared" si="4"/>
        <v>34927990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2311612</v>
      </c>
      <c r="P38" s="60">
        <f t="shared" si="4"/>
        <v>0</v>
      </c>
      <c r="Q38" s="60">
        <f t="shared" si="4"/>
        <v>342001</v>
      </c>
      <c r="R38" s="60">
        <f t="shared" si="4"/>
        <v>2653613</v>
      </c>
      <c r="S38" s="60">
        <f t="shared" si="4"/>
        <v>0</v>
      </c>
      <c r="T38" s="60">
        <f t="shared" si="4"/>
        <v>0</v>
      </c>
      <c r="U38" s="60">
        <f t="shared" si="4"/>
        <v>7231633</v>
      </c>
      <c r="V38" s="60">
        <f t="shared" si="4"/>
        <v>7231633</v>
      </c>
      <c r="W38" s="60">
        <f t="shared" si="4"/>
        <v>44813236</v>
      </c>
      <c r="X38" s="60">
        <f t="shared" si="4"/>
        <v>39674000</v>
      </c>
      <c r="Y38" s="60">
        <f t="shared" si="4"/>
        <v>5139236</v>
      </c>
      <c r="Z38" s="140">
        <f t="shared" si="5"/>
        <v>12.953662348137318</v>
      </c>
      <c r="AA38" s="155">
        <f>AA8+AA23</f>
        <v>39674000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27157950</v>
      </c>
      <c r="F39" s="60">
        <f t="shared" si="4"/>
        <v>27157950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748653</v>
      </c>
      <c r="R39" s="60">
        <f t="shared" si="4"/>
        <v>748653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748653</v>
      </c>
      <c r="X39" s="60">
        <f t="shared" si="4"/>
        <v>27157950</v>
      </c>
      <c r="Y39" s="60">
        <f t="shared" si="4"/>
        <v>-26409297</v>
      </c>
      <c r="Z39" s="140">
        <f t="shared" si="5"/>
        <v>-97.24333758623166</v>
      </c>
      <c r="AA39" s="155">
        <f>AA9+AA24</f>
        <v>27157950</v>
      </c>
    </row>
    <row r="40" spans="1:27" ht="12.75">
      <c r="A40" s="291" t="s">
        <v>210</v>
      </c>
      <c r="B40" s="142"/>
      <c r="C40" s="62">
        <f t="shared" si="4"/>
        <v>1211599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6129769</v>
      </c>
      <c r="I40" s="60">
        <f t="shared" si="4"/>
        <v>5342998</v>
      </c>
      <c r="J40" s="60">
        <f t="shared" si="4"/>
        <v>11472767</v>
      </c>
      <c r="K40" s="60">
        <f t="shared" si="4"/>
        <v>9113296</v>
      </c>
      <c r="L40" s="60">
        <f t="shared" si="4"/>
        <v>5466594</v>
      </c>
      <c r="M40" s="60">
        <f t="shared" si="4"/>
        <v>9051709</v>
      </c>
      <c r="N40" s="60">
        <f t="shared" si="4"/>
        <v>23631599</v>
      </c>
      <c r="O40" s="60">
        <f t="shared" si="4"/>
        <v>0</v>
      </c>
      <c r="P40" s="60">
        <f t="shared" si="4"/>
        <v>0</v>
      </c>
      <c r="Q40" s="60">
        <f t="shared" si="4"/>
        <v>345013</v>
      </c>
      <c r="R40" s="60">
        <f t="shared" si="4"/>
        <v>345013</v>
      </c>
      <c r="S40" s="60">
        <f t="shared" si="4"/>
        <v>1646656</v>
      </c>
      <c r="T40" s="60">
        <f t="shared" si="4"/>
        <v>0</v>
      </c>
      <c r="U40" s="60">
        <f t="shared" si="4"/>
        <v>0</v>
      </c>
      <c r="V40" s="60">
        <f t="shared" si="4"/>
        <v>1646656</v>
      </c>
      <c r="W40" s="60">
        <f t="shared" si="4"/>
        <v>37096035</v>
      </c>
      <c r="X40" s="60">
        <f t="shared" si="4"/>
        <v>0</v>
      </c>
      <c r="Y40" s="60">
        <f t="shared" si="4"/>
        <v>37096035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89101535</v>
      </c>
      <c r="D41" s="294">
        <f t="shared" si="6"/>
        <v>0</v>
      </c>
      <c r="E41" s="295">
        <f t="shared" si="6"/>
        <v>109488020</v>
      </c>
      <c r="F41" s="295">
        <f t="shared" si="6"/>
        <v>109488020</v>
      </c>
      <c r="G41" s="295">
        <f t="shared" si="6"/>
        <v>34927981</v>
      </c>
      <c r="H41" s="295">
        <f t="shared" si="6"/>
        <v>9780021</v>
      </c>
      <c r="I41" s="295">
        <f t="shared" si="6"/>
        <v>8319199</v>
      </c>
      <c r="J41" s="295">
        <f t="shared" si="6"/>
        <v>53027201</v>
      </c>
      <c r="K41" s="295">
        <f t="shared" si="6"/>
        <v>9880816</v>
      </c>
      <c r="L41" s="295">
        <f t="shared" si="6"/>
        <v>6234114</v>
      </c>
      <c r="M41" s="295">
        <f t="shared" si="6"/>
        <v>20041828</v>
      </c>
      <c r="N41" s="295">
        <f t="shared" si="6"/>
        <v>36156758</v>
      </c>
      <c r="O41" s="295">
        <f t="shared" si="6"/>
        <v>6484936</v>
      </c>
      <c r="P41" s="295">
        <f t="shared" si="6"/>
        <v>3597065</v>
      </c>
      <c r="Q41" s="295">
        <f t="shared" si="6"/>
        <v>3321490</v>
      </c>
      <c r="R41" s="295">
        <f t="shared" si="6"/>
        <v>13403491</v>
      </c>
      <c r="S41" s="295">
        <f t="shared" si="6"/>
        <v>4207378</v>
      </c>
      <c r="T41" s="295">
        <f t="shared" si="6"/>
        <v>3657897</v>
      </c>
      <c r="U41" s="295">
        <f t="shared" si="6"/>
        <v>7231633</v>
      </c>
      <c r="V41" s="295">
        <f t="shared" si="6"/>
        <v>15096908</v>
      </c>
      <c r="W41" s="295">
        <f t="shared" si="6"/>
        <v>117684358</v>
      </c>
      <c r="X41" s="295">
        <f t="shared" si="6"/>
        <v>109488020</v>
      </c>
      <c r="Y41" s="295">
        <f t="shared" si="6"/>
        <v>8196338</v>
      </c>
      <c r="Z41" s="296">
        <f t="shared" si="5"/>
        <v>7.486059205381556</v>
      </c>
      <c r="AA41" s="297">
        <f>SUM(AA36:AA40)</f>
        <v>109488020</v>
      </c>
    </row>
    <row r="42" spans="1:27" ht="12.75">
      <c r="A42" s="298" t="s">
        <v>212</v>
      </c>
      <c r="B42" s="136"/>
      <c r="C42" s="95">
        <f aca="true" t="shared" si="7" ref="C42:Y48">C12+C27</f>
        <v>506093</v>
      </c>
      <c r="D42" s="129">
        <f t="shared" si="7"/>
        <v>0</v>
      </c>
      <c r="E42" s="54">
        <f t="shared" si="7"/>
        <v>7999339</v>
      </c>
      <c r="F42" s="54">
        <f t="shared" si="7"/>
        <v>7999339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7999339</v>
      </c>
      <c r="Y42" s="54">
        <f t="shared" si="7"/>
        <v>-7999339</v>
      </c>
      <c r="Z42" s="184">
        <f t="shared" si="5"/>
        <v>-100</v>
      </c>
      <c r="AA42" s="130">
        <f aca="true" t="shared" si="8" ref="AA42:AA48">AA12+AA27</f>
        <v>7999339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17498642</v>
      </c>
      <c r="F45" s="54">
        <f t="shared" si="7"/>
        <v>17498642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1867735</v>
      </c>
      <c r="R45" s="54">
        <f t="shared" si="7"/>
        <v>1867735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1867735</v>
      </c>
      <c r="X45" s="54">
        <f t="shared" si="7"/>
        <v>17498642</v>
      </c>
      <c r="Y45" s="54">
        <f t="shared" si="7"/>
        <v>-15630907</v>
      </c>
      <c r="Z45" s="184">
        <f t="shared" si="5"/>
        <v>-89.32640030009186</v>
      </c>
      <c r="AA45" s="130">
        <f t="shared" si="8"/>
        <v>17498642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89607628</v>
      </c>
      <c r="D49" s="218">
        <f t="shared" si="9"/>
        <v>0</v>
      </c>
      <c r="E49" s="220">
        <f t="shared" si="9"/>
        <v>134986001</v>
      </c>
      <c r="F49" s="220">
        <f t="shared" si="9"/>
        <v>134986001</v>
      </c>
      <c r="G49" s="220">
        <f t="shared" si="9"/>
        <v>34927981</v>
      </c>
      <c r="H49" s="220">
        <f t="shared" si="9"/>
        <v>9780021</v>
      </c>
      <c r="I49" s="220">
        <f t="shared" si="9"/>
        <v>8319199</v>
      </c>
      <c r="J49" s="220">
        <f t="shared" si="9"/>
        <v>53027201</v>
      </c>
      <c r="K49" s="220">
        <f t="shared" si="9"/>
        <v>9880816</v>
      </c>
      <c r="L49" s="220">
        <f t="shared" si="9"/>
        <v>6234114</v>
      </c>
      <c r="M49" s="220">
        <f t="shared" si="9"/>
        <v>20041828</v>
      </c>
      <c r="N49" s="220">
        <f t="shared" si="9"/>
        <v>36156758</v>
      </c>
      <c r="O49" s="220">
        <f t="shared" si="9"/>
        <v>6484936</v>
      </c>
      <c r="P49" s="220">
        <f t="shared" si="9"/>
        <v>3597065</v>
      </c>
      <c r="Q49" s="220">
        <f t="shared" si="9"/>
        <v>5189225</v>
      </c>
      <c r="R49" s="220">
        <f t="shared" si="9"/>
        <v>15271226</v>
      </c>
      <c r="S49" s="220">
        <f t="shared" si="9"/>
        <v>4207378</v>
      </c>
      <c r="T49" s="220">
        <f t="shared" si="9"/>
        <v>3657897</v>
      </c>
      <c r="U49" s="220">
        <f t="shared" si="9"/>
        <v>7231633</v>
      </c>
      <c r="V49" s="220">
        <f t="shared" si="9"/>
        <v>15096908</v>
      </c>
      <c r="W49" s="220">
        <f t="shared" si="9"/>
        <v>119552093</v>
      </c>
      <c r="X49" s="220">
        <f t="shared" si="9"/>
        <v>134986001</v>
      </c>
      <c r="Y49" s="220">
        <f t="shared" si="9"/>
        <v>-15433908</v>
      </c>
      <c r="Z49" s="221">
        <f t="shared" si="5"/>
        <v>-11.433710077832442</v>
      </c>
      <c r="AA49" s="222">
        <f>SUM(AA41:AA48)</f>
        <v>134986001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>
        <v>588209</v>
      </c>
      <c r="P65" s="60">
        <v>244610</v>
      </c>
      <c r="Q65" s="60"/>
      <c r="R65" s="60">
        <v>832819</v>
      </c>
      <c r="S65" s="60"/>
      <c r="T65" s="60"/>
      <c r="U65" s="60"/>
      <c r="V65" s="60"/>
      <c r="W65" s="60">
        <v>832819</v>
      </c>
      <c r="X65" s="60"/>
      <c r="Y65" s="60">
        <v>832819</v>
      </c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>
        <v>284850</v>
      </c>
      <c r="I66" s="275"/>
      <c r="J66" s="275">
        <v>284850</v>
      </c>
      <c r="K66" s="275">
        <v>1247653</v>
      </c>
      <c r="L66" s="275">
        <v>1247653</v>
      </c>
      <c r="M66" s="275">
        <v>174543</v>
      </c>
      <c r="N66" s="275">
        <v>2669849</v>
      </c>
      <c r="O66" s="275"/>
      <c r="P66" s="275"/>
      <c r="Q66" s="275">
        <v>166226</v>
      </c>
      <c r="R66" s="275">
        <v>166226</v>
      </c>
      <c r="S66" s="275">
        <v>480856</v>
      </c>
      <c r="T66" s="275">
        <v>245768</v>
      </c>
      <c r="U66" s="275">
        <v>954789</v>
      </c>
      <c r="V66" s="275">
        <v>1681413</v>
      </c>
      <c r="W66" s="275">
        <v>4802338</v>
      </c>
      <c r="X66" s="275"/>
      <c r="Y66" s="275">
        <v>4802338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0</v>
      </c>
      <c r="H69" s="220">
        <f t="shared" si="12"/>
        <v>284850</v>
      </c>
      <c r="I69" s="220">
        <f t="shared" si="12"/>
        <v>0</v>
      </c>
      <c r="J69" s="220">
        <f t="shared" si="12"/>
        <v>284850</v>
      </c>
      <c r="K69" s="220">
        <f t="shared" si="12"/>
        <v>1247653</v>
      </c>
      <c r="L69" s="220">
        <f t="shared" si="12"/>
        <v>1247653</v>
      </c>
      <c r="M69" s="220">
        <f t="shared" si="12"/>
        <v>174543</v>
      </c>
      <c r="N69" s="220">
        <f t="shared" si="12"/>
        <v>2669849</v>
      </c>
      <c r="O69" s="220">
        <f t="shared" si="12"/>
        <v>588209</v>
      </c>
      <c r="P69" s="220">
        <f t="shared" si="12"/>
        <v>244610</v>
      </c>
      <c r="Q69" s="220">
        <f t="shared" si="12"/>
        <v>166226</v>
      </c>
      <c r="R69" s="220">
        <f t="shared" si="12"/>
        <v>999045</v>
      </c>
      <c r="S69" s="220">
        <f t="shared" si="12"/>
        <v>480856</v>
      </c>
      <c r="T69" s="220">
        <f t="shared" si="12"/>
        <v>245768</v>
      </c>
      <c r="U69" s="220">
        <f t="shared" si="12"/>
        <v>954789</v>
      </c>
      <c r="V69" s="220">
        <f t="shared" si="12"/>
        <v>1681413</v>
      </c>
      <c r="W69" s="220">
        <f t="shared" si="12"/>
        <v>5635157</v>
      </c>
      <c r="X69" s="220">
        <f t="shared" si="12"/>
        <v>0</v>
      </c>
      <c r="Y69" s="220">
        <f t="shared" si="12"/>
        <v>5635157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89101535</v>
      </c>
      <c r="D5" s="357">
        <f t="shared" si="0"/>
        <v>0</v>
      </c>
      <c r="E5" s="356">
        <f t="shared" si="0"/>
        <v>39481020</v>
      </c>
      <c r="F5" s="358">
        <f t="shared" si="0"/>
        <v>39481020</v>
      </c>
      <c r="G5" s="358">
        <f t="shared" si="0"/>
        <v>34927981</v>
      </c>
      <c r="H5" s="356">
        <f t="shared" si="0"/>
        <v>9780021</v>
      </c>
      <c r="I5" s="356">
        <f t="shared" si="0"/>
        <v>8319199</v>
      </c>
      <c r="J5" s="358">
        <f t="shared" si="0"/>
        <v>53027201</v>
      </c>
      <c r="K5" s="358">
        <f t="shared" si="0"/>
        <v>9880816</v>
      </c>
      <c r="L5" s="356">
        <f t="shared" si="0"/>
        <v>6234114</v>
      </c>
      <c r="M5" s="356">
        <f t="shared" si="0"/>
        <v>20041828</v>
      </c>
      <c r="N5" s="358">
        <f t="shared" si="0"/>
        <v>36156758</v>
      </c>
      <c r="O5" s="358">
        <f t="shared" si="0"/>
        <v>6484936</v>
      </c>
      <c r="P5" s="356">
        <f t="shared" si="0"/>
        <v>3597065</v>
      </c>
      <c r="Q5" s="356">
        <f t="shared" si="0"/>
        <v>3321490</v>
      </c>
      <c r="R5" s="358">
        <f t="shared" si="0"/>
        <v>13403491</v>
      </c>
      <c r="S5" s="358">
        <f t="shared" si="0"/>
        <v>4207378</v>
      </c>
      <c r="T5" s="356">
        <f t="shared" si="0"/>
        <v>3657897</v>
      </c>
      <c r="U5" s="356">
        <f t="shared" si="0"/>
        <v>7231633</v>
      </c>
      <c r="V5" s="358">
        <f t="shared" si="0"/>
        <v>15096908</v>
      </c>
      <c r="W5" s="358">
        <f t="shared" si="0"/>
        <v>117684358</v>
      </c>
      <c r="X5" s="356">
        <f t="shared" si="0"/>
        <v>39481020</v>
      </c>
      <c r="Y5" s="358">
        <f t="shared" si="0"/>
        <v>78203338</v>
      </c>
      <c r="Z5" s="359">
        <f>+IF(X5&lt;&gt;0,+(Y5/X5)*100,0)</f>
        <v>198.07831205982015</v>
      </c>
      <c r="AA5" s="360">
        <f>+AA6+AA8+AA11+AA13+AA15</f>
        <v>39481020</v>
      </c>
    </row>
    <row r="6" spans="1:27" ht="12.75">
      <c r="A6" s="361" t="s">
        <v>206</v>
      </c>
      <c r="B6" s="142"/>
      <c r="C6" s="60">
        <f>+C7</f>
        <v>9222520</v>
      </c>
      <c r="D6" s="340">
        <f aca="true" t="shared" si="1" ref="D6:AA6">+D7</f>
        <v>0</v>
      </c>
      <c r="E6" s="60">
        <f t="shared" si="1"/>
        <v>28059070</v>
      </c>
      <c r="F6" s="59">
        <f t="shared" si="1"/>
        <v>28059070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3597065</v>
      </c>
      <c r="P6" s="60">
        <f t="shared" si="1"/>
        <v>0</v>
      </c>
      <c r="Q6" s="60">
        <f t="shared" si="1"/>
        <v>1885823</v>
      </c>
      <c r="R6" s="59">
        <f t="shared" si="1"/>
        <v>5482888</v>
      </c>
      <c r="S6" s="59">
        <f t="shared" si="1"/>
        <v>2345368</v>
      </c>
      <c r="T6" s="60">
        <f t="shared" si="1"/>
        <v>3657897</v>
      </c>
      <c r="U6" s="60">
        <f t="shared" si="1"/>
        <v>0</v>
      </c>
      <c r="V6" s="59">
        <f t="shared" si="1"/>
        <v>6003265</v>
      </c>
      <c r="W6" s="59">
        <f t="shared" si="1"/>
        <v>11486153</v>
      </c>
      <c r="X6" s="60">
        <f t="shared" si="1"/>
        <v>28059070</v>
      </c>
      <c r="Y6" s="59">
        <f t="shared" si="1"/>
        <v>-16572917</v>
      </c>
      <c r="Z6" s="61">
        <f>+IF(X6&lt;&gt;0,+(Y6/X6)*100,0)</f>
        <v>-59.0643845287816</v>
      </c>
      <c r="AA6" s="62">
        <f t="shared" si="1"/>
        <v>28059070</v>
      </c>
    </row>
    <row r="7" spans="1:27" ht="12.75">
      <c r="A7" s="291" t="s">
        <v>230</v>
      </c>
      <c r="B7" s="142"/>
      <c r="C7" s="60">
        <v>9222520</v>
      </c>
      <c r="D7" s="340"/>
      <c r="E7" s="60">
        <v>28059070</v>
      </c>
      <c r="F7" s="59">
        <v>28059070</v>
      </c>
      <c r="G7" s="59"/>
      <c r="H7" s="60"/>
      <c r="I7" s="60"/>
      <c r="J7" s="59"/>
      <c r="K7" s="59"/>
      <c r="L7" s="60"/>
      <c r="M7" s="60"/>
      <c r="N7" s="59"/>
      <c r="O7" s="59">
        <v>3597065</v>
      </c>
      <c r="P7" s="60"/>
      <c r="Q7" s="60">
        <v>1885823</v>
      </c>
      <c r="R7" s="59">
        <v>5482888</v>
      </c>
      <c r="S7" s="59">
        <v>2345368</v>
      </c>
      <c r="T7" s="60">
        <v>3657897</v>
      </c>
      <c r="U7" s="60"/>
      <c r="V7" s="59">
        <v>6003265</v>
      </c>
      <c r="W7" s="59">
        <v>11486153</v>
      </c>
      <c r="X7" s="60">
        <v>28059070</v>
      </c>
      <c r="Y7" s="59">
        <v>-16572917</v>
      </c>
      <c r="Z7" s="61">
        <v>-59.06</v>
      </c>
      <c r="AA7" s="62">
        <v>28059070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6264000</v>
      </c>
      <c r="F8" s="59">
        <f t="shared" si="2"/>
        <v>6264000</v>
      </c>
      <c r="G8" s="59">
        <f t="shared" si="2"/>
        <v>0</v>
      </c>
      <c r="H8" s="60">
        <f t="shared" si="2"/>
        <v>3650243</v>
      </c>
      <c r="I8" s="60">
        <f t="shared" si="2"/>
        <v>2976201</v>
      </c>
      <c r="J8" s="59">
        <f t="shared" si="2"/>
        <v>6626444</v>
      </c>
      <c r="K8" s="59">
        <f t="shared" si="2"/>
        <v>767520</v>
      </c>
      <c r="L8" s="60">
        <f t="shared" si="2"/>
        <v>767520</v>
      </c>
      <c r="M8" s="60">
        <f t="shared" si="2"/>
        <v>10990119</v>
      </c>
      <c r="N8" s="59">
        <f t="shared" si="2"/>
        <v>12525159</v>
      </c>
      <c r="O8" s="59">
        <f t="shared" si="2"/>
        <v>576259</v>
      </c>
      <c r="P8" s="60">
        <f t="shared" si="2"/>
        <v>3597065</v>
      </c>
      <c r="Q8" s="60">
        <f t="shared" si="2"/>
        <v>0</v>
      </c>
      <c r="R8" s="59">
        <f t="shared" si="2"/>
        <v>4173324</v>
      </c>
      <c r="S8" s="59">
        <f t="shared" si="2"/>
        <v>215354</v>
      </c>
      <c r="T8" s="60">
        <f t="shared" si="2"/>
        <v>0</v>
      </c>
      <c r="U8" s="60">
        <f t="shared" si="2"/>
        <v>0</v>
      </c>
      <c r="V8" s="59">
        <f t="shared" si="2"/>
        <v>215354</v>
      </c>
      <c r="W8" s="59">
        <f t="shared" si="2"/>
        <v>23540281</v>
      </c>
      <c r="X8" s="60">
        <f t="shared" si="2"/>
        <v>6264000</v>
      </c>
      <c r="Y8" s="59">
        <f t="shared" si="2"/>
        <v>17276281</v>
      </c>
      <c r="Z8" s="61">
        <f>+IF(X8&lt;&gt;0,+(Y8/X8)*100,0)</f>
        <v>275.8026979565773</v>
      </c>
      <c r="AA8" s="62">
        <f>SUM(AA9:AA10)</f>
        <v>6264000</v>
      </c>
    </row>
    <row r="9" spans="1:27" ht="12.75">
      <c r="A9" s="291" t="s">
        <v>231</v>
      </c>
      <c r="B9" s="142"/>
      <c r="C9" s="60"/>
      <c r="D9" s="340"/>
      <c r="E9" s="60">
        <v>6264000</v>
      </c>
      <c r="F9" s="59">
        <v>6264000</v>
      </c>
      <c r="G9" s="59"/>
      <c r="H9" s="60">
        <v>3650243</v>
      </c>
      <c r="I9" s="60">
        <v>2976201</v>
      </c>
      <c r="J9" s="59">
        <v>6626444</v>
      </c>
      <c r="K9" s="59">
        <v>767520</v>
      </c>
      <c r="L9" s="60">
        <v>767520</v>
      </c>
      <c r="M9" s="60">
        <v>10990119</v>
      </c>
      <c r="N9" s="59">
        <v>12525159</v>
      </c>
      <c r="O9" s="59">
        <v>576259</v>
      </c>
      <c r="P9" s="60">
        <v>3597065</v>
      </c>
      <c r="Q9" s="60"/>
      <c r="R9" s="59">
        <v>4173324</v>
      </c>
      <c r="S9" s="59">
        <v>215354</v>
      </c>
      <c r="T9" s="60"/>
      <c r="U9" s="60"/>
      <c r="V9" s="59">
        <v>215354</v>
      </c>
      <c r="W9" s="59">
        <v>23540281</v>
      </c>
      <c r="X9" s="60">
        <v>6264000</v>
      </c>
      <c r="Y9" s="59">
        <v>17276281</v>
      </c>
      <c r="Z9" s="61">
        <v>275.8</v>
      </c>
      <c r="AA9" s="62">
        <v>6264000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78667416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34927981</v>
      </c>
      <c r="H11" s="362">
        <f t="shared" si="3"/>
        <v>9</v>
      </c>
      <c r="I11" s="362">
        <f t="shared" si="3"/>
        <v>0</v>
      </c>
      <c r="J11" s="364">
        <f t="shared" si="3"/>
        <v>34927990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2311612</v>
      </c>
      <c r="P11" s="362">
        <f t="shared" si="3"/>
        <v>0</v>
      </c>
      <c r="Q11" s="362">
        <f t="shared" si="3"/>
        <v>342001</v>
      </c>
      <c r="R11" s="364">
        <f t="shared" si="3"/>
        <v>2653613</v>
      </c>
      <c r="S11" s="364">
        <f t="shared" si="3"/>
        <v>0</v>
      </c>
      <c r="T11" s="362">
        <f t="shared" si="3"/>
        <v>0</v>
      </c>
      <c r="U11" s="362">
        <f t="shared" si="3"/>
        <v>7231633</v>
      </c>
      <c r="V11" s="364">
        <f t="shared" si="3"/>
        <v>7231633</v>
      </c>
      <c r="W11" s="364">
        <f t="shared" si="3"/>
        <v>44813236</v>
      </c>
      <c r="X11" s="362">
        <f t="shared" si="3"/>
        <v>0</v>
      </c>
      <c r="Y11" s="364">
        <f t="shared" si="3"/>
        <v>44813236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>
        <v>78667416</v>
      </c>
      <c r="D12" s="340"/>
      <c r="E12" s="60"/>
      <c r="F12" s="59"/>
      <c r="G12" s="59">
        <v>34927981</v>
      </c>
      <c r="H12" s="60">
        <v>9</v>
      </c>
      <c r="I12" s="60"/>
      <c r="J12" s="59">
        <v>34927990</v>
      </c>
      <c r="K12" s="59"/>
      <c r="L12" s="60"/>
      <c r="M12" s="60"/>
      <c r="N12" s="59"/>
      <c r="O12" s="59">
        <v>2311612</v>
      </c>
      <c r="P12" s="60"/>
      <c r="Q12" s="60">
        <v>342001</v>
      </c>
      <c r="R12" s="59">
        <v>2653613</v>
      </c>
      <c r="S12" s="59"/>
      <c r="T12" s="60"/>
      <c r="U12" s="60">
        <v>7231633</v>
      </c>
      <c r="V12" s="59">
        <v>7231633</v>
      </c>
      <c r="W12" s="59">
        <v>44813236</v>
      </c>
      <c r="X12" s="60"/>
      <c r="Y12" s="59">
        <v>44813236</v>
      </c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5157950</v>
      </c>
      <c r="F13" s="342">
        <f t="shared" si="4"/>
        <v>5157950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748653</v>
      </c>
      <c r="R13" s="342">
        <f t="shared" si="4"/>
        <v>748653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748653</v>
      </c>
      <c r="X13" s="275">
        <f t="shared" si="4"/>
        <v>5157950</v>
      </c>
      <c r="Y13" s="342">
        <f t="shared" si="4"/>
        <v>-4409297</v>
      </c>
      <c r="Z13" s="335">
        <f>+IF(X13&lt;&gt;0,+(Y13/X13)*100,0)</f>
        <v>-85.48545449257942</v>
      </c>
      <c r="AA13" s="273">
        <f t="shared" si="4"/>
        <v>5157950</v>
      </c>
    </row>
    <row r="14" spans="1:27" ht="12.75">
      <c r="A14" s="291" t="s">
        <v>234</v>
      </c>
      <c r="B14" s="136"/>
      <c r="C14" s="60"/>
      <c r="D14" s="340"/>
      <c r="E14" s="60">
        <v>5157950</v>
      </c>
      <c r="F14" s="59">
        <v>5157950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>
        <v>748653</v>
      </c>
      <c r="R14" s="59">
        <v>748653</v>
      </c>
      <c r="S14" s="59"/>
      <c r="T14" s="60"/>
      <c r="U14" s="60"/>
      <c r="V14" s="59"/>
      <c r="W14" s="59">
        <v>748653</v>
      </c>
      <c r="X14" s="60">
        <v>5157950</v>
      </c>
      <c r="Y14" s="59">
        <v>-4409297</v>
      </c>
      <c r="Z14" s="61">
        <v>-85.49</v>
      </c>
      <c r="AA14" s="62">
        <v>5157950</v>
      </c>
    </row>
    <row r="15" spans="1:27" ht="12.75">
      <c r="A15" s="361" t="s">
        <v>210</v>
      </c>
      <c r="B15" s="136"/>
      <c r="C15" s="60">
        <f aca="true" t="shared" si="5" ref="C15:Y15">SUM(C16:C20)</f>
        <v>1211599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6129769</v>
      </c>
      <c r="I15" s="60">
        <f t="shared" si="5"/>
        <v>5342998</v>
      </c>
      <c r="J15" s="59">
        <f t="shared" si="5"/>
        <v>11472767</v>
      </c>
      <c r="K15" s="59">
        <f t="shared" si="5"/>
        <v>9113296</v>
      </c>
      <c r="L15" s="60">
        <f t="shared" si="5"/>
        <v>5466594</v>
      </c>
      <c r="M15" s="60">
        <f t="shared" si="5"/>
        <v>9051709</v>
      </c>
      <c r="N15" s="59">
        <f t="shared" si="5"/>
        <v>23631599</v>
      </c>
      <c r="O15" s="59">
        <f t="shared" si="5"/>
        <v>0</v>
      </c>
      <c r="P15" s="60">
        <f t="shared" si="5"/>
        <v>0</v>
      </c>
      <c r="Q15" s="60">
        <f t="shared" si="5"/>
        <v>345013</v>
      </c>
      <c r="R15" s="59">
        <f t="shared" si="5"/>
        <v>345013</v>
      </c>
      <c r="S15" s="59">
        <f t="shared" si="5"/>
        <v>1646656</v>
      </c>
      <c r="T15" s="60">
        <f t="shared" si="5"/>
        <v>0</v>
      </c>
      <c r="U15" s="60">
        <f t="shared" si="5"/>
        <v>0</v>
      </c>
      <c r="V15" s="59">
        <f t="shared" si="5"/>
        <v>1646656</v>
      </c>
      <c r="W15" s="59">
        <f t="shared" si="5"/>
        <v>37096035</v>
      </c>
      <c r="X15" s="60">
        <f t="shared" si="5"/>
        <v>0</v>
      </c>
      <c r="Y15" s="59">
        <f t="shared" si="5"/>
        <v>37096035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>
        <v>6129769</v>
      </c>
      <c r="I17" s="60">
        <v>5342998</v>
      </c>
      <c r="J17" s="59">
        <v>11472767</v>
      </c>
      <c r="K17" s="59">
        <v>9113296</v>
      </c>
      <c r="L17" s="60">
        <v>5466594</v>
      </c>
      <c r="M17" s="60">
        <v>9051709</v>
      </c>
      <c r="N17" s="59">
        <v>23631599</v>
      </c>
      <c r="O17" s="59"/>
      <c r="P17" s="60"/>
      <c r="Q17" s="60"/>
      <c r="R17" s="59"/>
      <c r="S17" s="59">
        <v>1646656</v>
      </c>
      <c r="T17" s="60"/>
      <c r="U17" s="60"/>
      <c r="V17" s="59">
        <v>1646656</v>
      </c>
      <c r="W17" s="59">
        <v>36751022</v>
      </c>
      <c r="X17" s="60"/>
      <c r="Y17" s="59">
        <v>36751022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1211599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>
        <v>345013</v>
      </c>
      <c r="R20" s="59">
        <v>345013</v>
      </c>
      <c r="S20" s="59"/>
      <c r="T20" s="60"/>
      <c r="U20" s="60"/>
      <c r="V20" s="59"/>
      <c r="W20" s="59">
        <v>345013</v>
      </c>
      <c r="X20" s="60"/>
      <c r="Y20" s="59">
        <v>345013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506093</v>
      </c>
      <c r="D22" s="344">
        <f t="shared" si="6"/>
        <v>0</v>
      </c>
      <c r="E22" s="343">
        <f t="shared" si="6"/>
        <v>7999339</v>
      </c>
      <c r="F22" s="345">
        <f t="shared" si="6"/>
        <v>7999339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7999339</v>
      </c>
      <c r="Y22" s="345">
        <f t="shared" si="6"/>
        <v>-7999339</v>
      </c>
      <c r="Z22" s="336">
        <f>+IF(X22&lt;&gt;0,+(Y22/X22)*100,0)</f>
        <v>-100</v>
      </c>
      <c r="AA22" s="350">
        <f>SUM(AA23:AA32)</f>
        <v>7999339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>
        <v>506093</v>
      </c>
      <c r="D25" s="340"/>
      <c r="E25" s="60">
        <v>5871015</v>
      </c>
      <c r="F25" s="59">
        <v>5871015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5871015</v>
      </c>
      <c r="Y25" s="59">
        <v>-5871015</v>
      </c>
      <c r="Z25" s="61">
        <v>-100</v>
      </c>
      <c r="AA25" s="62">
        <v>5871015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2128324</v>
      </c>
      <c r="F32" s="59">
        <v>2128324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2128324</v>
      </c>
      <c r="Y32" s="59">
        <v>-2128324</v>
      </c>
      <c r="Z32" s="61">
        <v>-100</v>
      </c>
      <c r="AA32" s="62">
        <v>2128324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17498642</v>
      </c>
      <c r="F40" s="345">
        <f t="shared" si="9"/>
        <v>17498642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1867735</v>
      </c>
      <c r="R40" s="345">
        <f t="shared" si="9"/>
        <v>1867735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1867735</v>
      </c>
      <c r="X40" s="343">
        <f t="shared" si="9"/>
        <v>17498642</v>
      </c>
      <c r="Y40" s="345">
        <f t="shared" si="9"/>
        <v>-15630907</v>
      </c>
      <c r="Z40" s="336">
        <f>+IF(X40&lt;&gt;0,+(Y40/X40)*100,0)</f>
        <v>-89.32640030009186</v>
      </c>
      <c r="AA40" s="350">
        <f>SUM(AA41:AA49)</f>
        <v>17498642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17498642</v>
      </c>
      <c r="F49" s="53">
        <v>17498642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>
        <v>1867735</v>
      </c>
      <c r="R49" s="53">
        <v>1867735</v>
      </c>
      <c r="S49" s="53"/>
      <c r="T49" s="54"/>
      <c r="U49" s="54"/>
      <c r="V49" s="53"/>
      <c r="W49" s="53">
        <v>1867735</v>
      </c>
      <c r="X49" s="54">
        <v>17498642</v>
      </c>
      <c r="Y49" s="53">
        <v>-15630907</v>
      </c>
      <c r="Z49" s="94">
        <v>-89.33</v>
      </c>
      <c r="AA49" s="95">
        <v>17498642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89607628</v>
      </c>
      <c r="D60" s="346">
        <f t="shared" si="14"/>
        <v>0</v>
      </c>
      <c r="E60" s="219">
        <f t="shared" si="14"/>
        <v>64979001</v>
      </c>
      <c r="F60" s="264">
        <f t="shared" si="14"/>
        <v>64979001</v>
      </c>
      <c r="G60" s="264">
        <f t="shared" si="14"/>
        <v>34927981</v>
      </c>
      <c r="H60" s="219">
        <f t="shared" si="14"/>
        <v>9780021</v>
      </c>
      <c r="I60" s="219">
        <f t="shared" si="14"/>
        <v>8319199</v>
      </c>
      <c r="J60" s="264">
        <f t="shared" si="14"/>
        <v>53027201</v>
      </c>
      <c r="K60" s="264">
        <f t="shared" si="14"/>
        <v>9880816</v>
      </c>
      <c r="L60" s="219">
        <f t="shared" si="14"/>
        <v>6234114</v>
      </c>
      <c r="M60" s="219">
        <f t="shared" si="14"/>
        <v>20041828</v>
      </c>
      <c r="N60" s="264">
        <f t="shared" si="14"/>
        <v>36156758</v>
      </c>
      <c r="O60" s="264">
        <f t="shared" si="14"/>
        <v>6484936</v>
      </c>
      <c r="P60" s="219">
        <f t="shared" si="14"/>
        <v>3597065</v>
      </c>
      <c r="Q60" s="219">
        <f t="shared" si="14"/>
        <v>5189225</v>
      </c>
      <c r="R60" s="264">
        <f t="shared" si="14"/>
        <v>15271226</v>
      </c>
      <c r="S60" s="264">
        <f t="shared" si="14"/>
        <v>4207378</v>
      </c>
      <c r="T60" s="219">
        <f t="shared" si="14"/>
        <v>3657897</v>
      </c>
      <c r="U60" s="219">
        <f t="shared" si="14"/>
        <v>7231633</v>
      </c>
      <c r="V60" s="264">
        <f t="shared" si="14"/>
        <v>15096908</v>
      </c>
      <c r="W60" s="264">
        <f t="shared" si="14"/>
        <v>119552093</v>
      </c>
      <c r="X60" s="219">
        <f t="shared" si="14"/>
        <v>64979001</v>
      </c>
      <c r="Y60" s="264">
        <f t="shared" si="14"/>
        <v>54573092</v>
      </c>
      <c r="Z60" s="337">
        <f>+IF(X60&lt;&gt;0,+(Y60/X60)*100,0)</f>
        <v>83.98573563788709</v>
      </c>
      <c r="AA60" s="232">
        <f>+AA57+AA54+AA51+AA40+AA37+AA34+AA22+AA5</f>
        <v>64979001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70007000</v>
      </c>
      <c r="F5" s="358">
        <f t="shared" si="0"/>
        <v>70007000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70007000</v>
      </c>
      <c r="Y5" s="358">
        <f t="shared" si="0"/>
        <v>-70007000</v>
      </c>
      <c r="Z5" s="359">
        <f>+IF(X5&lt;&gt;0,+(Y5/X5)*100,0)</f>
        <v>-100</v>
      </c>
      <c r="AA5" s="360">
        <f>+AA6+AA8+AA11+AA13+AA15</f>
        <v>70007000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8333000</v>
      </c>
      <c r="F8" s="59">
        <f t="shared" si="2"/>
        <v>8333000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8333000</v>
      </c>
      <c r="Y8" s="59">
        <f t="shared" si="2"/>
        <v>-8333000</v>
      </c>
      <c r="Z8" s="61">
        <f>+IF(X8&lt;&gt;0,+(Y8/X8)*100,0)</f>
        <v>-100</v>
      </c>
      <c r="AA8" s="62">
        <f>SUM(AA9:AA10)</f>
        <v>8333000</v>
      </c>
    </row>
    <row r="9" spans="1:27" ht="12.75">
      <c r="A9" s="291" t="s">
        <v>231</v>
      </c>
      <c r="B9" s="142"/>
      <c r="C9" s="60"/>
      <c r="D9" s="340"/>
      <c r="E9" s="60">
        <v>8333000</v>
      </c>
      <c r="F9" s="59">
        <v>8333000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8333000</v>
      </c>
      <c r="Y9" s="59">
        <v>-8333000</v>
      </c>
      <c r="Z9" s="61">
        <v>-100</v>
      </c>
      <c r="AA9" s="62">
        <v>8333000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39674000</v>
      </c>
      <c r="F11" s="364">
        <f t="shared" si="3"/>
        <v>39674000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39674000</v>
      </c>
      <c r="Y11" s="364">
        <f t="shared" si="3"/>
        <v>-39674000</v>
      </c>
      <c r="Z11" s="365">
        <f>+IF(X11&lt;&gt;0,+(Y11/X11)*100,0)</f>
        <v>-100</v>
      </c>
      <c r="AA11" s="366">
        <f t="shared" si="3"/>
        <v>39674000</v>
      </c>
    </row>
    <row r="12" spans="1:27" ht="12.75">
      <c r="A12" s="291" t="s">
        <v>233</v>
      </c>
      <c r="B12" s="136"/>
      <c r="C12" s="60"/>
      <c r="D12" s="340"/>
      <c r="E12" s="60">
        <v>39674000</v>
      </c>
      <c r="F12" s="59">
        <v>39674000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39674000</v>
      </c>
      <c r="Y12" s="59">
        <v>-39674000</v>
      </c>
      <c r="Z12" s="61">
        <v>-100</v>
      </c>
      <c r="AA12" s="62">
        <v>39674000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22000000</v>
      </c>
      <c r="F13" s="342">
        <f t="shared" si="4"/>
        <v>22000000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22000000</v>
      </c>
      <c r="Y13" s="342">
        <f t="shared" si="4"/>
        <v>-22000000</v>
      </c>
      <c r="Z13" s="335">
        <f>+IF(X13&lt;&gt;0,+(Y13/X13)*100,0)</f>
        <v>-100</v>
      </c>
      <c r="AA13" s="273">
        <f t="shared" si="4"/>
        <v>22000000</v>
      </c>
    </row>
    <row r="14" spans="1:27" ht="12.75">
      <c r="A14" s="291" t="s">
        <v>234</v>
      </c>
      <c r="B14" s="136"/>
      <c r="C14" s="60"/>
      <c r="D14" s="340"/>
      <c r="E14" s="60">
        <v>22000000</v>
      </c>
      <c r="F14" s="59">
        <v>22000000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22000000</v>
      </c>
      <c r="Y14" s="59">
        <v>-22000000</v>
      </c>
      <c r="Z14" s="61">
        <v>-100</v>
      </c>
      <c r="AA14" s="62">
        <v>22000000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70007000</v>
      </c>
      <c r="F60" s="264">
        <f t="shared" si="14"/>
        <v>70007000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70007000</v>
      </c>
      <c r="Y60" s="264">
        <f t="shared" si="14"/>
        <v>-70007000</v>
      </c>
      <c r="Z60" s="337">
        <f>+IF(X60&lt;&gt;0,+(Y60/X60)*100,0)</f>
        <v>-100</v>
      </c>
      <c r="AA60" s="232">
        <f>+AA57+AA54+AA51+AA40+AA37+AA34+AA22+AA5</f>
        <v>70007000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2019-08-08T13:53:31Z</dcterms:created>
  <dcterms:modified xsi:type="dcterms:W3CDTF">2019-08-08T13:53:34Z</dcterms:modified>
  <cp:category/>
  <cp:version/>
  <cp:contentType/>
  <cp:contentStatus/>
</cp:coreProperties>
</file>