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9630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'C7-CFlow'!$A$1:$AA$43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<sst xmlns="http://schemas.openxmlformats.org/spreadsheetml/2006/main" count="859" uniqueCount="304">
  <si>
    <t>Mpumalanga: Pixley Ka Seme (MP)(MP304) - Table C1 Schedule Quarterly Budget Statement Summary for 4th Quarter ended 30 June 2019 (Figures Finalised as at 2019/07/31)</t>
  </si>
  <si>
    <t>Description</t>
  </si>
  <si>
    <t>2017/18</t>
  </si>
  <si>
    <t>2018/19</t>
  </si>
  <si>
    <t>Budget year 2018/19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</si>
  <si>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</si>
  <si>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</si>
  <si>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</si>
  <si>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</si>
  <si>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</si>
  <si>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</si>
  <si>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</si>
  <si>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</si>
  <si>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</si>
  <si>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</si>
  <si>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</si>
  <si>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</si>
  <si>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</si>
  <si>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</si>
  <si>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</si>
  <si>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</si>
  <si>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</si>
  <si>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</si>
  <si>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</si>
  <si>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</si>
  <si>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</si>
  <si>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</si>
  <si>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</si>
  <si>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</si>
  <si>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</si>
  <si>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</si>
  <si>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</si>
  <si>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</si>
  <si>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</si>
  <si>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</si>
  <si>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</si>
  <si>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</si>
  <si>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</si>
  <si>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</si>
  <si>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</si>
  <si>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</si>
  <si>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</si>
  <si>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</si>
  <si>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</si>
  <si>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</si>
  <si>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</si>
  <si>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</si>
  <si>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</si>
  <si>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</si>
  <si>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</si>
  <si>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</si>
  <si>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</si>
  <si>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</si>
  <si>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</si>
  <si>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</si>
  <si>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</si>
  <si>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</si>
  <si>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</si>
  <si>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</si>
  <si>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</si>
  <si>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</si>
  <si>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</si>
  <si>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</si>
  <si>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</si>
  <si>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</si>
  <si>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</si>
  <si>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</si>
  <si>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</si>
  <si>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</si>
  <si>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</si>
  <si>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Mpumalanga: Pixley Ka Seme (MP)(MP304) - Table C2 Quarterly Budget Statement - Financial Performance (standard classification) for 4th Quarter ended 30 June 2019 (Figures Finalised as at 2019/07/31)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</si>
  <si>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</si>
  <si>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</si>
  <si>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</si>
  <si>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</si>
  <si>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</si>
  <si>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</si>
  <si>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</si>
  <si>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</si>
  <si>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</si>
  <si>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</si>
  <si>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</si>
  <si>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</si>
  <si>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</si>
  <si>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</si>
  <si>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</si>
  <si>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</si>
  <si>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</si>
  <si>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</si>
  <si>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</si>
  <si>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</si>
  <si>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</si>
  <si>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</si>
  <si>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</si>
  <si>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</si>
  <si>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</si>
  <si>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</si>
  <si>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</si>
  <si>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</si>
  <si>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</si>
  <si>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Mpumalanga: Pixley Ka Seme (MP)(MP304) - Table C4 Quarterly Budget Statement - Financial Performance (rev and expend) ( All ) for 4th Quarter ended 30 June 2019 (Figures Finalised as at 2019/07/31)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</si>
  <si>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</si>
  <si>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</si>
  <si>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</si>
  <si>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</si>
  <si>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</si>
  <si>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</si>
  <si>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</si>
  <si>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</si>
  <si>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</si>
  <si>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</si>
  <si>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</si>
  <si>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</si>
  <si>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</si>
  <si>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</si>
  <si>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</si>
  <si>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</si>
  <si>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</si>
  <si>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</si>
  <si>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</si>
  <si>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</si>
  <si>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</si>
  <si>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</si>
  <si>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</si>
  <si>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</si>
  <si>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</si>
  <si>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</si>
  <si>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</si>
  <si>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</si>
  <si>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Mpumalanga: Pixley Ka Seme (MP)(MP304) - Table C5 Quarterly Budget Statement - Capital Expenditure by Standard Classification and Funding for 4th Quarter ended 30 June 2019 (Figures Finalised as at 2019/07/31)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</si>
  <si>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</si>
  <si>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</si>
  <si>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</si>
  <si>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</si>
  <si>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</si>
  <si>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</si>
  <si>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</si>
  <si>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</si>
  <si>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</si>
  <si>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</si>
  <si>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Mpumalanga: Pixley Ka Seme (MP)(MP304) - Table C6 Quarterly Budget Statement - Financial Position for 4th Quarter ended 30 June 2019 (Figures Finalised as at 2019/07/31)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</si>
  <si>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</si>
  <si>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</si>
  <si>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</si>
  <si>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</si>
  <si>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</si>
  <si>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</si>
  <si>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</si>
  <si>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</si>
  <si>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</si>
  <si>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</si>
  <si>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</si>
  <si>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</si>
  <si>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</si>
  <si>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</si>
  <si>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</si>
  <si>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</si>
  <si>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</si>
  <si>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</si>
  <si>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</si>
  <si>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</si>
  <si>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</si>
  <si>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</si>
  <si>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</si>
  <si>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</si>
  <si>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</si>
  <si>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</si>
  <si>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</si>
  <si>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</si>
  <si>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</si>
  <si>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</si>
  <si>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</si>
  <si>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</si>
  <si>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</si>
  <si>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Mpumalanga: Pixley Ka Seme (MP)(MP304) - Table C7 Quarterly Budget Statement - Cash Flows for 4th Quarter ended 30 June 2019 (Figures Finalised as at 2019/07/31)</t>
  </si>
  <si>
    <t>CASH FLOW FROM OPERATING ACTIVITIES</t>
  </si>
  <si>
    <t>Receipts</t>
  </si>
  <si>
    <t>Property rates, penalties and collection charges</t>
  </si>
  <si>
    <t>Other revenue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</si>
  <si>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</si>
  <si>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</si>
  <si>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</si>
  <si>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</si>
  <si>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</si>
  <si>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</si>
  <si>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</si>
  <si>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</si>
  <si>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</si>
  <si>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</si>
  <si>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</si>
  <si>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</si>
  <si>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</si>
  <si>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</si>
  <si>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</si>
  <si>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</si>
  <si>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</si>
  <si>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</si>
  <si>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</si>
  <si>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</si>
  <si>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</si>
  <si>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</si>
  <si>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</si>
  <si>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Mpumalanga: Pixley Ka Seme (MP)(MP304) - Table C9 Quarterly Budget Statement - Capital Expenditure by Asset Clas ( All ) for 4th Quarter ended 30 June 2019 (Figures Finalised as at 2019/07/31)</t>
  </si>
  <si>
    <t>N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</si>
  <si>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</si>
  <si>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</si>
  <si>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</si>
  <si>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</si>
  <si>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</si>
  <si>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</si>
  <si>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</si>
  <si>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</si>
  <si>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</si>
  <si>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</si>
  <si>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</si>
  <si>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</si>
  <si>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</si>
  <si>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</si>
  <si>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</si>
  <si>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</si>
  <si>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</si>
  <si>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</si>
  <si>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</si>
  <si>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</si>
  <si>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</si>
  <si>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</si>
  <si>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</si>
  <si>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</si>
  <si>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Mpumalanga: Pixley Ka Seme (MP)(MP304) - Table SC13a Quarterly Budget Statement - Capital Expenditure on New Assets by Asset Class ( All ) for 4th Quarter ended 30 June 2019 (Figures Finalised as at 2019/07/31)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</si>
  <si>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</si>
  <si>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</si>
  <si>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</si>
  <si>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</si>
  <si>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</si>
  <si>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</si>
  <si>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</si>
  <si>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</si>
  <si>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</si>
  <si>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</si>
  <si>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</si>
  <si>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</si>
  <si>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</si>
  <si>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</si>
  <si>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</si>
  <si>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</si>
  <si>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</si>
  <si>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</si>
  <si>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</si>
  <si>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</si>
  <si>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</si>
  <si>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</si>
  <si>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</si>
  <si>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</si>
  <si>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</si>
  <si>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</si>
  <si>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</si>
  <si>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</si>
  <si>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</si>
  <si>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</si>
  <si>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</si>
  <si>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</si>
  <si>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</si>
  <si>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</si>
  <si>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</si>
  <si>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Mpumalanga: Pixley Ka Seme (MP)(MP304) - Table SC13B Quarterly Budget Statement - Capital Expenditure on Renewal of existing assets by Asset Class ( All ) for 4th Quarter ended 30 June 2019 (Figures Finalised as at 2019/07/31)</t>
  </si>
  <si>
    <t>Capital Expenditure on Renewal of Existing Assets by Asset Class/Sub-class</t>
  </si>
  <si>
    <t>Total Capital Expenditure on Renewal of Existing Assets</t>
  </si>
  <si>
    <t>Mpumalanga: Pixley Ka Seme (MP)(MP304) - Table SC13C Quarterly Budget Statement - Repairs and Maintenance Expenditure by Asset Class ( All ) for 4th Quarter ended 30 June 2019 (Figures Finalised as at 2019/07/31)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</si>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</sst>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2.7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2.75">
      <c r="A5" s="58" t="s">
        <v>31</v>
      </c>
      <c r="B5" s="19">
        <v>36513942</v>
      </c>
      <c r="C5" s="19">
        <v>0</v>
      </c>
      <c r="D5" s="59">
        <v>47920615</v>
      </c>
      <c r="E5" s="60">
        <v>47920619</v>
      </c>
      <c r="F5" s="60">
        <v>12792988</v>
      </c>
      <c r="G5" s="60">
        <v>2728621</v>
      </c>
      <c r="H5" s="60">
        <v>2747511</v>
      </c>
      <c r="I5" s="60">
        <v>18269120</v>
      </c>
      <c r="J5" s="60">
        <v>2749831</v>
      </c>
      <c r="K5" s="60">
        <v>2710118</v>
      </c>
      <c r="L5" s="60">
        <v>2750139</v>
      </c>
      <c r="M5" s="60">
        <v>8210088</v>
      </c>
      <c r="N5" s="60">
        <v>-1751119</v>
      </c>
      <c r="O5" s="60">
        <v>2648930</v>
      </c>
      <c r="P5" s="60">
        <v>2649132</v>
      </c>
      <c r="Q5" s="60">
        <v>3546943</v>
      </c>
      <c r="R5" s="60">
        <v>2649201</v>
      </c>
      <c r="S5" s="60">
        <v>2644644</v>
      </c>
      <c r="T5" s="60">
        <v>294107</v>
      </c>
      <c r="U5" s="60">
        <v>5587952</v>
      </c>
      <c r="V5" s="60">
        <v>35614103</v>
      </c>
      <c r="W5" s="60">
        <v>47920620</v>
      </c>
      <c r="X5" s="60">
        <v>-12306517</v>
      </c>
      <c r="Y5" s="61">
        <v>-25.68</v>
      </c>
      <c r="Z5" s="62">
        <v>47920619</v>
      </c>
    </row>
    <row r="6" spans="1:26" ht="12.75">
      <c r="A6" s="58" t="s">
        <v>32</v>
      </c>
      <c r="B6" s="19">
        <v>94171845</v>
      </c>
      <c r="C6" s="19">
        <v>0</v>
      </c>
      <c r="D6" s="59">
        <v>114728211</v>
      </c>
      <c r="E6" s="60">
        <v>114728627</v>
      </c>
      <c r="F6" s="60">
        <v>7021107</v>
      </c>
      <c r="G6" s="60">
        <v>7139522</v>
      </c>
      <c r="H6" s="60">
        <v>12487363</v>
      </c>
      <c r="I6" s="60">
        <v>26647992</v>
      </c>
      <c r="J6" s="60">
        <v>9056056</v>
      </c>
      <c r="K6" s="60">
        <v>7632077</v>
      </c>
      <c r="L6" s="60">
        <v>8492041</v>
      </c>
      <c r="M6" s="60">
        <v>25180174</v>
      </c>
      <c r="N6" s="60">
        <v>9685702</v>
      </c>
      <c r="O6" s="60">
        <v>8673388</v>
      </c>
      <c r="P6" s="60">
        <v>8138664</v>
      </c>
      <c r="Q6" s="60">
        <v>26497754</v>
      </c>
      <c r="R6" s="60">
        <v>6787161</v>
      </c>
      <c r="S6" s="60">
        <v>8624216</v>
      </c>
      <c r="T6" s="60">
        <v>-7132567</v>
      </c>
      <c r="U6" s="60">
        <v>8278810</v>
      </c>
      <c r="V6" s="60">
        <v>86604730</v>
      </c>
      <c r="W6" s="60">
        <v>109090279</v>
      </c>
      <c r="X6" s="60">
        <v>-22485549</v>
      </c>
      <c r="Y6" s="61">
        <v>-20.61</v>
      </c>
      <c r="Z6" s="62">
        <v>114728627</v>
      </c>
    </row>
    <row r="7" spans="1:26" ht="12.75">
      <c r="A7" s="58" t="s">
        <v>33</v>
      </c>
      <c r="B7" s="19">
        <v>0</v>
      </c>
      <c r="C7" s="19">
        <v>0</v>
      </c>
      <c r="D7" s="59">
        <v>4473888</v>
      </c>
      <c r="E7" s="60">
        <v>4473892</v>
      </c>
      <c r="F7" s="60">
        <v>238996</v>
      </c>
      <c r="G7" s="60">
        <v>0</v>
      </c>
      <c r="H7" s="60">
        <v>0</v>
      </c>
      <c r="I7" s="60">
        <v>238996</v>
      </c>
      <c r="J7" s="60">
        <v>0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238996</v>
      </c>
      <c r="W7" s="60">
        <v>4473888</v>
      </c>
      <c r="X7" s="60">
        <v>-4234892</v>
      </c>
      <c r="Y7" s="61">
        <v>-94.66</v>
      </c>
      <c r="Z7" s="62">
        <v>4473892</v>
      </c>
    </row>
    <row r="8" spans="1:26" ht="12.75">
      <c r="A8" s="58" t="s">
        <v>34</v>
      </c>
      <c r="B8" s="19">
        <v>99636402</v>
      </c>
      <c r="C8" s="19">
        <v>0</v>
      </c>
      <c r="D8" s="59">
        <v>110597000</v>
      </c>
      <c r="E8" s="60">
        <v>110596000</v>
      </c>
      <c r="F8" s="60">
        <v>44298000</v>
      </c>
      <c r="G8" s="60">
        <v>2086000</v>
      </c>
      <c r="H8" s="60">
        <v>0</v>
      </c>
      <c r="I8" s="60">
        <v>46384000</v>
      </c>
      <c r="J8" s="60">
        <v>0</v>
      </c>
      <c r="K8" s="60">
        <v>444964</v>
      </c>
      <c r="L8" s="60">
        <v>35677000</v>
      </c>
      <c r="M8" s="60">
        <v>36121964</v>
      </c>
      <c r="N8" s="60">
        <v>0</v>
      </c>
      <c r="O8" s="60">
        <v>367840</v>
      </c>
      <c r="P8" s="60">
        <v>26891000</v>
      </c>
      <c r="Q8" s="60">
        <v>27258840</v>
      </c>
      <c r="R8" s="60">
        <v>0</v>
      </c>
      <c r="S8" s="60">
        <v>0</v>
      </c>
      <c r="T8" s="60">
        <v>0</v>
      </c>
      <c r="U8" s="60">
        <v>0</v>
      </c>
      <c r="V8" s="60">
        <v>109764804</v>
      </c>
      <c r="W8" s="60">
        <v>110595996</v>
      </c>
      <c r="X8" s="60">
        <v>-831192</v>
      </c>
      <c r="Y8" s="61">
        <v>-0.75</v>
      </c>
      <c r="Z8" s="62">
        <v>110596000</v>
      </c>
    </row>
    <row r="9" spans="1:26" ht="12.75">
      <c r="A9" s="58" t="s">
        <v>35</v>
      </c>
      <c r="B9" s="19">
        <v>62250816</v>
      </c>
      <c r="C9" s="19">
        <v>0</v>
      </c>
      <c r="D9" s="59">
        <v>42503519</v>
      </c>
      <c r="E9" s="60">
        <v>42503521</v>
      </c>
      <c r="F9" s="60">
        <v>4531434</v>
      </c>
      <c r="G9" s="60">
        <v>5246220</v>
      </c>
      <c r="H9" s="60">
        <v>4316480</v>
      </c>
      <c r="I9" s="60">
        <v>14094134</v>
      </c>
      <c r="J9" s="60">
        <v>4495488</v>
      </c>
      <c r="K9" s="60">
        <v>3690172</v>
      </c>
      <c r="L9" s="60">
        <v>2903391</v>
      </c>
      <c r="M9" s="60">
        <v>11089051</v>
      </c>
      <c r="N9" s="60">
        <v>3384439</v>
      </c>
      <c r="O9" s="60">
        <v>3532418</v>
      </c>
      <c r="P9" s="60">
        <v>3137688</v>
      </c>
      <c r="Q9" s="60">
        <v>10054545</v>
      </c>
      <c r="R9" s="60">
        <v>-2945268</v>
      </c>
      <c r="S9" s="60">
        <v>5247201</v>
      </c>
      <c r="T9" s="60">
        <v>155595279</v>
      </c>
      <c r="U9" s="60">
        <v>157897212</v>
      </c>
      <c r="V9" s="60">
        <v>193134942</v>
      </c>
      <c r="W9" s="60">
        <v>42503520</v>
      </c>
      <c r="X9" s="60">
        <v>150631422</v>
      </c>
      <c r="Y9" s="61">
        <v>354.4</v>
      </c>
      <c r="Z9" s="62">
        <v>42503521</v>
      </c>
    </row>
    <row r="10" spans="1:26" ht="22.5">
      <c r="A10" s="63" t="s">
        <v>279</v>
      </c>
      <c r="B10" s="64">
        <f>SUM(B5:B9)</f>
        <v>292573005</v>
      </c>
      <c r="C10" s="64">
        <f>SUM(C5:C9)</f>
        <v>0</v>
      </c>
      <c r="D10" s="65">
        <f aca="true" t="shared" si="0" ref="D10:Z10">SUM(D5:D9)</f>
        <v>320223233</v>
      </c>
      <c r="E10" s="66">
        <f t="shared" si="0"/>
        <v>320222659</v>
      </c>
      <c r="F10" s="66">
        <f t="shared" si="0"/>
        <v>68882525</v>
      </c>
      <c r="G10" s="66">
        <f t="shared" si="0"/>
        <v>17200363</v>
      </c>
      <c r="H10" s="66">
        <f t="shared" si="0"/>
        <v>19551354</v>
      </c>
      <c r="I10" s="66">
        <f t="shared" si="0"/>
        <v>105634242</v>
      </c>
      <c r="J10" s="66">
        <f t="shared" si="0"/>
        <v>16301375</v>
      </c>
      <c r="K10" s="66">
        <f t="shared" si="0"/>
        <v>14477331</v>
      </c>
      <c r="L10" s="66">
        <f t="shared" si="0"/>
        <v>49822571</v>
      </c>
      <c r="M10" s="66">
        <f t="shared" si="0"/>
        <v>80601277</v>
      </c>
      <c r="N10" s="66">
        <f t="shared" si="0"/>
        <v>11319022</v>
      </c>
      <c r="O10" s="66">
        <f t="shared" si="0"/>
        <v>15222576</v>
      </c>
      <c r="P10" s="66">
        <f t="shared" si="0"/>
        <v>40816484</v>
      </c>
      <c r="Q10" s="66">
        <f t="shared" si="0"/>
        <v>67358082</v>
      </c>
      <c r="R10" s="66">
        <f t="shared" si="0"/>
        <v>6491094</v>
      </c>
      <c r="S10" s="66">
        <f t="shared" si="0"/>
        <v>16516061</v>
      </c>
      <c r="T10" s="66">
        <f t="shared" si="0"/>
        <v>148756819</v>
      </c>
      <c r="U10" s="66">
        <f t="shared" si="0"/>
        <v>171763974</v>
      </c>
      <c r="V10" s="66">
        <f t="shared" si="0"/>
        <v>425357575</v>
      </c>
      <c r="W10" s="66">
        <f t="shared" si="0"/>
        <v>314584303</v>
      </c>
      <c r="X10" s="66">
        <f t="shared" si="0"/>
        <v>110773272</v>
      </c>
      <c r="Y10" s="67">
        <f>+IF(W10&lt;&gt;0,(X10/W10)*100,0)</f>
        <v>35.212587196380234</v>
      </c>
      <c r="Z10" s="68">
        <f t="shared" si="0"/>
        <v>320222659</v>
      </c>
    </row>
    <row r="11" spans="1:26" ht="12.75">
      <c r="A11" s="58" t="s">
        <v>37</v>
      </c>
      <c r="B11" s="19">
        <v>74750633</v>
      </c>
      <c r="C11" s="19">
        <v>0</v>
      </c>
      <c r="D11" s="59">
        <v>94656190</v>
      </c>
      <c r="E11" s="60">
        <v>84656190</v>
      </c>
      <c r="F11" s="60">
        <v>6027638</v>
      </c>
      <c r="G11" s="60">
        <v>6925206</v>
      </c>
      <c r="H11" s="60">
        <v>6586682</v>
      </c>
      <c r="I11" s="60">
        <v>19539526</v>
      </c>
      <c r="J11" s="60">
        <v>6783757</v>
      </c>
      <c r="K11" s="60">
        <v>6783755</v>
      </c>
      <c r="L11" s="60">
        <v>6783755</v>
      </c>
      <c r="M11" s="60">
        <v>20351267</v>
      </c>
      <c r="N11" s="60">
        <v>7014308</v>
      </c>
      <c r="O11" s="60">
        <v>6759204</v>
      </c>
      <c r="P11" s="60">
        <v>6716599</v>
      </c>
      <c r="Q11" s="60">
        <v>20490111</v>
      </c>
      <c r="R11" s="60">
        <v>6935711</v>
      </c>
      <c r="S11" s="60">
        <v>7033041</v>
      </c>
      <c r="T11" s="60">
        <v>6753875</v>
      </c>
      <c r="U11" s="60">
        <v>20722627</v>
      </c>
      <c r="V11" s="60">
        <v>81103531</v>
      </c>
      <c r="W11" s="60">
        <v>99921441</v>
      </c>
      <c r="X11" s="60">
        <v>-18817910</v>
      </c>
      <c r="Y11" s="61">
        <v>-18.83</v>
      </c>
      <c r="Z11" s="62">
        <v>84656190</v>
      </c>
    </row>
    <row r="12" spans="1:26" ht="12.75">
      <c r="A12" s="58" t="s">
        <v>38</v>
      </c>
      <c r="B12" s="19">
        <v>8358196</v>
      </c>
      <c r="C12" s="19">
        <v>0</v>
      </c>
      <c r="D12" s="59">
        <v>9055515</v>
      </c>
      <c r="E12" s="60">
        <v>9055515</v>
      </c>
      <c r="F12" s="60">
        <v>705137</v>
      </c>
      <c r="G12" s="60">
        <v>705137</v>
      </c>
      <c r="H12" s="60">
        <v>705137</v>
      </c>
      <c r="I12" s="60">
        <v>2115411</v>
      </c>
      <c r="J12" s="60">
        <v>705137</v>
      </c>
      <c r="K12" s="60">
        <v>705137</v>
      </c>
      <c r="L12" s="60">
        <v>705137</v>
      </c>
      <c r="M12" s="60">
        <v>2115411</v>
      </c>
      <c r="N12" s="60">
        <v>874747</v>
      </c>
      <c r="O12" s="60">
        <v>724591</v>
      </c>
      <c r="P12" s="60">
        <v>723988</v>
      </c>
      <c r="Q12" s="60">
        <v>2323326</v>
      </c>
      <c r="R12" s="60">
        <v>726555</v>
      </c>
      <c r="S12" s="60">
        <v>710437</v>
      </c>
      <c r="T12" s="60">
        <v>717533</v>
      </c>
      <c r="U12" s="60">
        <v>2154525</v>
      </c>
      <c r="V12" s="60">
        <v>8708673</v>
      </c>
      <c r="W12" s="60">
        <v>9055512</v>
      </c>
      <c r="X12" s="60">
        <v>-346839</v>
      </c>
      <c r="Y12" s="61">
        <v>-3.83</v>
      </c>
      <c r="Z12" s="62">
        <v>9055515</v>
      </c>
    </row>
    <row r="13" spans="1:26" ht="12.75">
      <c r="A13" s="58" t="s">
        <v>280</v>
      </c>
      <c r="B13" s="19">
        <v>41684431</v>
      </c>
      <c r="C13" s="19">
        <v>0</v>
      </c>
      <c r="D13" s="59">
        <v>41000000</v>
      </c>
      <c r="E13" s="60">
        <v>41000000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0">
        <v>-1288537</v>
      </c>
      <c r="O13" s="60">
        <v>0</v>
      </c>
      <c r="P13" s="60">
        <v>0</v>
      </c>
      <c r="Q13" s="60">
        <v>-1288537</v>
      </c>
      <c r="R13" s="60">
        <v>0</v>
      </c>
      <c r="S13" s="60">
        <v>0</v>
      </c>
      <c r="T13" s="60">
        <v>0</v>
      </c>
      <c r="U13" s="60">
        <v>0</v>
      </c>
      <c r="V13" s="60">
        <v>-1288537</v>
      </c>
      <c r="W13" s="60">
        <v>41000004</v>
      </c>
      <c r="X13" s="60">
        <v>-42288541</v>
      </c>
      <c r="Y13" s="61">
        <v>-103.14</v>
      </c>
      <c r="Z13" s="62">
        <v>41000000</v>
      </c>
    </row>
    <row r="14" spans="1:26" ht="12.75">
      <c r="A14" s="58" t="s">
        <v>40</v>
      </c>
      <c r="B14" s="19">
        <v>3574003</v>
      </c>
      <c r="C14" s="19">
        <v>0</v>
      </c>
      <c r="D14" s="59">
        <v>0</v>
      </c>
      <c r="E14" s="60">
        <v>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/>
      <c r="X14" s="60">
        <v>0</v>
      </c>
      <c r="Y14" s="61">
        <v>0</v>
      </c>
      <c r="Z14" s="62">
        <v>0</v>
      </c>
    </row>
    <row r="15" spans="1:26" ht="12.75">
      <c r="A15" s="58" t="s">
        <v>41</v>
      </c>
      <c r="B15" s="19">
        <v>65693129</v>
      </c>
      <c r="C15" s="19">
        <v>0</v>
      </c>
      <c r="D15" s="59">
        <v>84057362</v>
      </c>
      <c r="E15" s="60">
        <v>76801589</v>
      </c>
      <c r="F15" s="60">
        <v>599600</v>
      </c>
      <c r="G15" s="60">
        <v>16667298</v>
      </c>
      <c r="H15" s="60">
        <v>10963242</v>
      </c>
      <c r="I15" s="60">
        <v>28230140</v>
      </c>
      <c r="J15" s="60">
        <v>12833357</v>
      </c>
      <c r="K15" s="60">
        <v>6155766</v>
      </c>
      <c r="L15" s="60">
        <v>5221978</v>
      </c>
      <c r="M15" s="60">
        <v>24211101</v>
      </c>
      <c r="N15" s="60">
        <v>5752930</v>
      </c>
      <c r="O15" s="60">
        <v>4363693</v>
      </c>
      <c r="P15" s="60">
        <v>6426325</v>
      </c>
      <c r="Q15" s="60">
        <v>16542948</v>
      </c>
      <c r="R15" s="60">
        <v>-9354043</v>
      </c>
      <c r="S15" s="60">
        <v>7398959</v>
      </c>
      <c r="T15" s="60">
        <v>20975936</v>
      </c>
      <c r="U15" s="60">
        <v>19020852</v>
      </c>
      <c r="V15" s="60">
        <v>88005041</v>
      </c>
      <c r="W15" s="60">
        <v>84268813</v>
      </c>
      <c r="X15" s="60">
        <v>3736228</v>
      </c>
      <c r="Y15" s="61">
        <v>4.43</v>
      </c>
      <c r="Z15" s="62">
        <v>76801589</v>
      </c>
    </row>
    <row r="16" spans="1:26" ht="12.75">
      <c r="A16" s="69" t="s">
        <v>42</v>
      </c>
      <c r="B16" s="19">
        <v>0</v>
      </c>
      <c r="C16" s="19">
        <v>0</v>
      </c>
      <c r="D16" s="59">
        <v>6733199</v>
      </c>
      <c r="E16" s="60">
        <v>6733199</v>
      </c>
      <c r="F16" s="60">
        <v>585397</v>
      </c>
      <c r="G16" s="60">
        <v>0</v>
      </c>
      <c r="H16" s="60">
        <v>0</v>
      </c>
      <c r="I16" s="60">
        <v>585397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10138</v>
      </c>
      <c r="T16" s="60">
        <v>0</v>
      </c>
      <c r="U16" s="60">
        <v>10138</v>
      </c>
      <c r="V16" s="60">
        <v>595535</v>
      </c>
      <c r="W16" s="60">
        <v>6733200</v>
      </c>
      <c r="X16" s="60">
        <v>-6137665</v>
      </c>
      <c r="Y16" s="61">
        <v>-91.16</v>
      </c>
      <c r="Z16" s="62">
        <v>6733199</v>
      </c>
    </row>
    <row r="17" spans="1:26" ht="12.75">
      <c r="A17" s="58" t="s">
        <v>43</v>
      </c>
      <c r="B17" s="19">
        <v>155196372</v>
      </c>
      <c r="C17" s="19">
        <v>0</v>
      </c>
      <c r="D17" s="59">
        <v>124492946</v>
      </c>
      <c r="E17" s="60">
        <v>141748719</v>
      </c>
      <c r="F17" s="60">
        <v>2662930</v>
      </c>
      <c r="G17" s="60">
        <v>4191758</v>
      </c>
      <c r="H17" s="60">
        <v>3042772</v>
      </c>
      <c r="I17" s="60">
        <v>9897460</v>
      </c>
      <c r="J17" s="60">
        <v>2389692</v>
      </c>
      <c r="K17" s="60">
        <v>3294401</v>
      </c>
      <c r="L17" s="60">
        <v>5866718</v>
      </c>
      <c r="M17" s="60">
        <v>11550811</v>
      </c>
      <c r="N17" s="60">
        <v>2840327</v>
      </c>
      <c r="O17" s="60">
        <v>3516136</v>
      </c>
      <c r="P17" s="60">
        <v>1203491</v>
      </c>
      <c r="Q17" s="60">
        <v>7559954</v>
      </c>
      <c r="R17" s="60">
        <v>1741113</v>
      </c>
      <c r="S17" s="60">
        <v>2683100</v>
      </c>
      <c r="T17" s="60">
        <v>43699490</v>
      </c>
      <c r="U17" s="60">
        <v>48123703</v>
      </c>
      <c r="V17" s="60">
        <v>77131928</v>
      </c>
      <c r="W17" s="60">
        <v>115500522</v>
      </c>
      <c r="X17" s="60">
        <v>-38368594</v>
      </c>
      <c r="Y17" s="61">
        <v>-33.22</v>
      </c>
      <c r="Z17" s="62">
        <v>141748719</v>
      </c>
    </row>
    <row r="18" spans="1:26" ht="12.75">
      <c r="A18" s="70" t="s">
        <v>44</v>
      </c>
      <c r="B18" s="71">
        <f>SUM(B11:B17)</f>
        <v>349256764</v>
      </c>
      <c r="C18" s="71">
        <f>SUM(C11:C17)</f>
        <v>0</v>
      </c>
      <c r="D18" s="72">
        <f aca="true" t="shared" si="1" ref="D18:Z18">SUM(D11:D17)</f>
        <v>359995212</v>
      </c>
      <c r="E18" s="73">
        <f t="shared" si="1"/>
        <v>359995212</v>
      </c>
      <c r="F18" s="73">
        <f t="shared" si="1"/>
        <v>10580702</v>
      </c>
      <c r="G18" s="73">
        <f t="shared" si="1"/>
        <v>28489399</v>
      </c>
      <c r="H18" s="73">
        <f t="shared" si="1"/>
        <v>21297833</v>
      </c>
      <c r="I18" s="73">
        <f t="shared" si="1"/>
        <v>60367934</v>
      </c>
      <c r="J18" s="73">
        <f t="shared" si="1"/>
        <v>22711943</v>
      </c>
      <c r="K18" s="73">
        <f t="shared" si="1"/>
        <v>16939059</v>
      </c>
      <c r="L18" s="73">
        <f t="shared" si="1"/>
        <v>18577588</v>
      </c>
      <c r="M18" s="73">
        <f t="shared" si="1"/>
        <v>58228590</v>
      </c>
      <c r="N18" s="73">
        <f t="shared" si="1"/>
        <v>15193775</v>
      </c>
      <c r="O18" s="73">
        <f t="shared" si="1"/>
        <v>15363624</v>
      </c>
      <c r="P18" s="73">
        <f t="shared" si="1"/>
        <v>15070403</v>
      </c>
      <c r="Q18" s="73">
        <f t="shared" si="1"/>
        <v>45627802</v>
      </c>
      <c r="R18" s="73">
        <f t="shared" si="1"/>
        <v>49336</v>
      </c>
      <c r="S18" s="73">
        <f t="shared" si="1"/>
        <v>17835675</v>
      </c>
      <c r="T18" s="73">
        <f t="shared" si="1"/>
        <v>72146834</v>
      </c>
      <c r="U18" s="73">
        <f t="shared" si="1"/>
        <v>90031845</v>
      </c>
      <c r="V18" s="73">
        <f t="shared" si="1"/>
        <v>254256171</v>
      </c>
      <c r="W18" s="73">
        <f t="shared" si="1"/>
        <v>356479492</v>
      </c>
      <c r="X18" s="73">
        <f t="shared" si="1"/>
        <v>-102223321</v>
      </c>
      <c r="Y18" s="67">
        <f>+IF(W18&lt;&gt;0,(X18/W18)*100,0)</f>
        <v>-28.675792940144785</v>
      </c>
      <c r="Z18" s="74">
        <f t="shared" si="1"/>
        <v>359995212</v>
      </c>
    </row>
    <row r="19" spans="1:26" ht="12.75">
      <c r="A19" s="70" t="s">
        <v>45</v>
      </c>
      <c r="B19" s="75">
        <f>+B10-B18</f>
        <v>-56683759</v>
      </c>
      <c r="C19" s="75">
        <f>+C10-C18</f>
        <v>0</v>
      </c>
      <c r="D19" s="76">
        <f aca="true" t="shared" si="2" ref="D19:Z19">+D10-D18</f>
        <v>-39771979</v>
      </c>
      <c r="E19" s="77">
        <f t="shared" si="2"/>
        <v>-39772553</v>
      </c>
      <c r="F19" s="77">
        <f t="shared" si="2"/>
        <v>58301823</v>
      </c>
      <c r="G19" s="77">
        <f t="shared" si="2"/>
        <v>-11289036</v>
      </c>
      <c r="H19" s="77">
        <f t="shared" si="2"/>
        <v>-1746479</v>
      </c>
      <c r="I19" s="77">
        <f t="shared" si="2"/>
        <v>45266308</v>
      </c>
      <c r="J19" s="77">
        <f t="shared" si="2"/>
        <v>-6410568</v>
      </c>
      <c r="K19" s="77">
        <f t="shared" si="2"/>
        <v>-2461728</v>
      </c>
      <c r="L19" s="77">
        <f t="shared" si="2"/>
        <v>31244983</v>
      </c>
      <c r="M19" s="77">
        <f t="shared" si="2"/>
        <v>22372687</v>
      </c>
      <c r="N19" s="77">
        <f t="shared" si="2"/>
        <v>-3874753</v>
      </c>
      <c r="O19" s="77">
        <f t="shared" si="2"/>
        <v>-141048</v>
      </c>
      <c r="P19" s="77">
        <f t="shared" si="2"/>
        <v>25746081</v>
      </c>
      <c r="Q19" s="77">
        <f t="shared" si="2"/>
        <v>21730280</v>
      </c>
      <c r="R19" s="77">
        <f t="shared" si="2"/>
        <v>6441758</v>
      </c>
      <c r="S19" s="77">
        <f t="shared" si="2"/>
        <v>-1319614</v>
      </c>
      <c r="T19" s="77">
        <f t="shared" si="2"/>
        <v>76609985</v>
      </c>
      <c r="U19" s="77">
        <f t="shared" si="2"/>
        <v>81732129</v>
      </c>
      <c r="V19" s="77">
        <f t="shared" si="2"/>
        <v>171101404</v>
      </c>
      <c r="W19" s="77">
        <f>IF(E10=E18,0,W10-W18)</f>
        <v>-41895189</v>
      </c>
      <c r="X19" s="77">
        <f t="shared" si="2"/>
        <v>212996593</v>
      </c>
      <c r="Y19" s="78">
        <f>+IF(W19&lt;&gt;0,(X19/W19)*100,0)</f>
        <v>-508.40346608771716</v>
      </c>
      <c r="Z19" s="79">
        <f t="shared" si="2"/>
        <v>-39772553</v>
      </c>
    </row>
    <row r="20" spans="1:26" ht="12.75">
      <c r="A20" s="58" t="s">
        <v>46</v>
      </c>
      <c r="B20" s="19">
        <v>46327000</v>
      </c>
      <c r="C20" s="19">
        <v>0</v>
      </c>
      <c r="D20" s="59">
        <v>68331000</v>
      </c>
      <c r="E20" s="60">
        <v>68331000</v>
      </c>
      <c r="F20" s="60">
        <v>0</v>
      </c>
      <c r="G20" s="60">
        <v>0</v>
      </c>
      <c r="H20" s="60">
        <v>0</v>
      </c>
      <c r="I20" s="60">
        <v>0</v>
      </c>
      <c r="J20" s="60">
        <v>2500000</v>
      </c>
      <c r="K20" s="60">
        <v>0</v>
      </c>
      <c r="L20" s="60">
        <v>26016200</v>
      </c>
      <c r="M20" s="60">
        <v>28516200</v>
      </c>
      <c r="N20" s="60">
        <v>0</v>
      </c>
      <c r="O20" s="60">
        <v>0</v>
      </c>
      <c r="P20" s="60">
        <v>0</v>
      </c>
      <c r="Q20" s="60">
        <v>0</v>
      </c>
      <c r="R20" s="60">
        <v>6000000</v>
      </c>
      <c r="S20" s="60">
        <v>0</v>
      </c>
      <c r="T20" s="60">
        <v>0</v>
      </c>
      <c r="U20" s="60">
        <v>6000000</v>
      </c>
      <c r="V20" s="60">
        <v>34516200</v>
      </c>
      <c r="W20" s="60">
        <v>68331000</v>
      </c>
      <c r="X20" s="60">
        <v>-33814800</v>
      </c>
      <c r="Y20" s="61">
        <v>-49.49</v>
      </c>
      <c r="Z20" s="62">
        <v>68331000</v>
      </c>
    </row>
    <row r="21" spans="1:26" ht="12.75">
      <c r="A21" s="58" t="s">
        <v>281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/>
      <c r="X21" s="82">
        <v>0</v>
      </c>
      <c r="Y21" s="83">
        <v>0</v>
      </c>
      <c r="Z21" s="84">
        <v>0</v>
      </c>
    </row>
    <row r="22" spans="1:26" ht="22.5">
      <c r="A22" s="85" t="s">
        <v>282</v>
      </c>
      <c r="B22" s="86">
        <f>SUM(B19:B21)</f>
        <v>-10356759</v>
      </c>
      <c r="C22" s="86">
        <f>SUM(C19:C21)</f>
        <v>0</v>
      </c>
      <c r="D22" s="87">
        <f aca="true" t="shared" si="3" ref="D22:Z22">SUM(D19:D21)</f>
        <v>28559021</v>
      </c>
      <c r="E22" s="88">
        <f t="shared" si="3"/>
        <v>28558447</v>
      </c>
      <c r="F22" s="88">
        <f t="shared" si="3"/>
        <v>58301823</v>
      </c>
      <c r="G22" s="88">
        <f t="shared" si="3"/>
        <v>-11289036</v>
      </c>
      <c r="H22" s="88">
        <f t="shared" si="3"/>
        <v>-1746479</v>
      </c>
      <c r="I22" s="88">
        <f t="shared" si="3"/>
        <v>45266308</v>
      </c>
      <c r="J22" s="88">
        <f t="shared" si="3"/>
        <v>-3910568</v>
      </c>
      <c r="K22" s="88">
        <f t="shared" si="3"/>
        <v>-2461728</v>
      </c>
      <c r="L22" s="88">
        <f t="shared" si="3"/>
        <v>57261183</v>
      </c>
      <c r="M22" s="88">
        <f t="shared" si="3"/>
        <v>50888887</v>
      </c>
      <c r="N22" s="88">
        <f t="shared" si="3"/>
        <v>-3874753</v>
      </c>
      <c r="O22" s="88">
        <f t="shared" si="3"/>
        <v>-141048</v>
      </c>
      <c r="P22" s="88">
        <f t="shared" si="3"/>
        <v>25746081</v>
      </c>
      <c r="Q22" s="88">
        <f t="shared" si="3"/>
        <v>21730280</v>
      </c>
      <c r="R22" s="88">
        <f t="shared" si="3"/>
        <v>12441758</v>
      </c>
      <c r="S22" s="88">
        <f t="shared" si="3"/>
        <v>-1319614</v>
      </c>
      <c r="T22" s="88">
        <f t="shared" si="3"/>
        <v>76609985</v>
      </c>
      <c r="U22" s="88">
        <f t="shared" si="3"/>
        <v>87732129</v>
      </c>
      <c r="V22" s="88">
        <f t="shared" si="3"/>
        <v>205617604</v>
      </c>
      <c r="W22" s="88">
        <f t="shared" si="3"/>
        <v>26435811</v>
      </c>
      <c r="X22" s="88">
        <f t="shared" si="3"/>
        <v>179181793</v>
      </c>
      <c r="Y22" s="89">
        <f>+IF(W22&lt;&gt;0,(X22/W22)*100,0)</f>
        <v>677.7994932707</v>
      </c>
      <c r="Z22" s="90">
        <f t="shared" si="3"/>
        <v>28558447</v>
      </c>
    </row>
    <row r="23" spans="1:26" ht="12.7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/>
      <c r="X23" s="60">
        <v>0</v>
      </c>
      <c r="Y23" s="61">
        <v>0</v>
      </c>
      <c r="Z23" s="62">
        <v>0</v>
      </c>
    </row>
    <row r="24" spans="1:26" ht="12.75">
      <c r="A24" s="92" t="s">
        <v>49</v>
      </c>
      <c r="B24" s="75">
        <f>SUM(B22:B23)</f>
        <v>-10356759</v>
      </c>
      <c r="C24" s="75">
        <f>SUM(C22:C23)</f>
        <v>0</v>
      </c>
      <c r="D24" s="76">
        <f aca="true" t="shared" si="4" ref="D24:Z24">SUM(D22:D23)</f>
        <v>28559021</v>
      </c>
      <c r="E24" s="77">
        <f t="shared" si="4"/>
        <v>28558447</v>
      </c>
      <c r="F24" s="77">
        <f t="shared" si="4"/>
        <v>58301823</v>
      </c>
      <c r="G24" s="77">
        <f t="shared" si="4"/>
        <v>-11289036</v>
      </c>
      <c r="H24" s="77">
        <f t="shared" si="4"/>
        <v>-1746479</v>
      </c>
      <c r="I24" s="77">
        <f t="shared" si="4"/>
        <v>45266308</v>
      </c>
      <c r="J24" s="77">
        <f t="shared" si="4"/>
        <v>-3910568</v>
      </c>
      <c r="K24" s="77">
        <f t="shared" si="4"/>
        <v>-2461728</v>
      </c>
      <c r="L24" s="77">
        <f t="shared" si="4"/>
        <v>57261183</v>
      </c>
      <c r="M24" s="77">
        <f t="shared" si="4"/>
        <v>50888887</v>
      </c>
      <c r="N24" s="77">
        <f t="shared" si="4"/>
        <v>-3874753</v>
      </c>
      <c r="O24" s="77">
        <f t="shared" si="4"/>
        <v>-141048</v>
      </c>
      <c r="P24" s="77">
        <f t="shared" si="4"/>
        <v>25746081</v>
      </c>
      <c r="Q24" s="77">
        <f t="shared" si="4"/>
        <v>21730280</v>
      </c>
      <c r="R24" s="77">
        <f t="shared" si="4"/>
        <v>12441758</v>
      </c>
      <c r="S24" s="77">
        <f t="shared" si="4"/>
        <v>-1319614</v>
      </c>
      <c r="T24" s="77">
        <f t="shared" si="4"/>
        <v>76609985</v>
      </c>
      <c r="U24" s="77">
        <f t="shared" si="4"/>
        <v>87732129</v>
      </c>
      <c r="V24" s="77">
        <f t="shared" si="4"/>
        <v>205617604</v>
      </c>
      <c r="W24" s="77">
        <f t="shared" si="4"/>
        <v>26435811</v>
      </c>
      <c r="X24" s="77">
        <f t="shared" si="4"/>
        <v>179181793</v>
      </c>
      <c r="Y24" s="78">
        <f>+IF(W24&lt;&gt;0,(X24/W24)*100,0)</f>
        <v>677.7994932707</v>
      </c>
      <c r="Z24" s="79">
        <f t="shared" si="4"/>
        <v>28558447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2.75">
      <c r="A26" s="96" t="s">
        <v>283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2.75">
      <c r="A27" s="70" t="s">
        <v>50</v>
      </c>
      <c r="B27" s="22">
        <v>42269545</v>
      </c>
      <c r="C27" s="22">
        <v>0</v>
      </c>
      <c r="D27" s="99">
        <v>84431000</v>
      </c>
      <c r="E27" s="100">
        <v>84866145</v>
      </c>
      <c r="F27" s="100">
        <v>0</v>
      </c>
      <c r="G27" s="100">
        <v>5065445</v>
      </c>
      <c r="H27" s="100">
        <v>7296984</v>
      </c>
      <c r="I27" s="100">
        <v>12362429</v>
      </c>
      <c r="J27" s="100">
        <v>0</v>
      </c>
      <c r="K27" s="100">
        <v>13432877</v>
      </c>
      <c r="L27" s="100">
        <v>8041210</v>
      </c>
      <c r="M27" s="100">
        <v>21474087</v>
      </c>
      <c r="N27" s="100">
        <v>1684882</v>
      </c>
      <c r="O27" s="100">
        <v>8778519</v>
      </c>
      <c r="P27" s="100">
        <v>26450</v>
      </c>
      <c r="Q27" s="100">
        <v>10489851</v>
      </c>
      <c r="R27" s="100">
        <v>13110049</v>
      </c>
      <c r="S27" s="100">
        <v>0</v>
      </c>
      <c r="T27" s="100">
        <v>852841</v>
      </c>
      <c r="U27" s="100">
        <v>13962890</v>
      </c>
      <c r="V27" s="100">
        <v>58289257</v>
      </c>
      <c r="W27" s="100">
        <v>57695402</v>
      </c>
      <c r="X27" s="100">
        <v>593855</v>
      </c>
      <c r="Y27" s="101">
        <v>1.03</v>
      </c>
      <c r="Z27" s="102">
        <v>84866145</v>
      </c>
    </row>
    <row r="28" spans="1:26" ht="12.75">
      <c r="A28" s="103" t="s">
        <v>46</v>
      </c>
      <c r="B28" s="19">
        <v>42269545</v>
      </c>
      <c r="C28" s="19">
        <v>0</v>
      </c>
      <c r="D28" s="59">
        <v>68331000</v>
      </c>
      <c r="E28" s="60">
        <v>67216145</v>
      </c>
      <c r="F28" s="60">
        <v>0</v>
      </c>
      <c r="G28" s="60">
        <v>0</v>
      </c>
      <c r="H28" s="60">
        <v>7296984</v>
      </c>
      <c r="I28" s="60">
        <v>7296984</v>
      </c>
      <c r="J28" s="60">
        <v>0</v>
      </c>
      <c r="K28" s="60">
        <v>13432877</v>
      </c>
      <c r="L28" s="60">
        <v>8041210</v>
      </c>
      <c r="M28" s="60">
        <v>21474087</v>
      </c>
      <c r="N28" s="60">
        <v>1684882</v>
      </c>
      <c r="O28" s="60">
        <v>6652329</v>
      </c>
      <c r="P28" s="60">
        <v>26450</v>
      </c>
      <c r="Q28" s="60">
        <v>8363661</v>
      </c>
      <c r="R28" s="60">
        <v>13110049</v>
      </c>
      <c r="S28" s="60">
        <v>0</v>
      </c>
      <c r="T28" s="60">
        <v>852841</v>
      </c>
      <c r="U28" s="60">
        <v>13962890</v>
      </c>
      <c r="V28" s="60">
        <v>51097622</v>
      </c>
      <c r="W28" s="60">
        <v>49474789</v>
      </c>
      <c r="X28" s="60">
        <v>1622833</v>
      </c>
      <c r="Y28" s="61">
        <v>3.28</v>
      </c>
      <c r="Z28" s="62">
        <v>67216145</v>
      </c>
    </row>
    <row r="29" spans="1:26" ht="12.75">
      <c r="A29" s="58" t="s">
        <v>284</v>
      </c>
      <c r="B29" s="19">
        <v>0</v>
      </c>
      <c r="C29" s="19">
        <v>0</v>
      </c>
      <c r="D29" s="59">
        <v>0</v>
      </c>
      <c r="E29" s="60">
        <v>0</v>
      </c>
      <c r="F29" s="60">
        <v>0</v>
      </c>
      <c r="G29" s="60">
        <v>5065445</v>
      </c>
      <c r="H29" s="60">
        <v>0</v>
      </c>
      <c r="I29" s="60">
        <v>5065445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5065445</v>
      </c>
      <c r="W29" s="60"/>
      <c r="X29" s="60">
        <v>5065445</v>
      </c>
      <c r="Y29" s="61">
        <v>0</v>
      </c>
      <c r="Z29" s="62">
        <v>0</v>
      </c>
    </row>
    <row r="30" spans="1:26" ht="12.75">
      <c r="A30" s="58" t="s">
        <v>52</v>
      </c>
      <c r="B30" s="19">
        <v>0</v>
      </c>
      <c r="C30" s="19">
        <v>0</v>
      </c>
      <c r="D30" s="59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/>
      <c r="X30" s="60">
        <v>0</v>
      </c>
      <c r="Y30" s="61">
        <v>0</v>
      </c>
      <c r="Z30" s="62">
        <v>0</v>
      </c>
    </row>
    <row r="31" spans="1:26" ht="12.75">
      <c r="A31" s="58" t="s">
        <v>53</v>
      </c>
      <c r="B31" s="19">
        <v>0</v>
      </c>
      <c r="C31" s="19">
        <v>0</v>
      </c>
      <c r="D31" s="59">
        <v>16100000</v>
      </c>
      <c r="E31" s="60">
        <v>17650000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2126190</v>
      </c>
      <c r="P31" s="60">
        <v>0</v>
      </c>
      <c r="Q31" s="60">
        <v>2126190</v>
      </c>
      <c r="R31" s="60">
        <v>0</v>
      </c>
      <c r="S31" s="60">
        <v>0</v>
      </c>
      <c r="T31" s="60">
        <v>0</v>
      </c>
      <c r="U31" s="60">
        <v>0</v>
      </c>
      <c r="V31" s="60">
        <v>2126190</v>
      </c>
      <c r="W31" s="60">
        <v>9534379</v>
      </c>
      <c r="X31" s="60">
        <v>-7408189</v>
      </c>
      <c r="Y31" s="61">
        <v>-77.7</v>
      </c>
      <c r="Z31" s="62">
        <v>17650000</v>
      </c>
    </row>
    <row r="32" spans="1:26" ht="12.75">
      <c r="A32" s="70" t="s">
        <v>54</v>
      </c>
      <c r="B32" s="22">
        <f>SUM(B28:B31)</f>
        <v>42269545</v>
      </c>
      <c r="C32" s="22">
        <f>SUM(C28:C31)</f>
        <v>0</v>
      </c>
      <c r="D32" s="99">
        <f aca="true" t="shared" si="5" ref="D32:Z32">SUM(D28:D31)</f>
        <v>84431000</v>
      </c>
      <c r="E32" s="100">
        <f t="shared" si="5"/>
        <v>84866145</v>
      </c>
      <c r="F32" s="100">
        <f t="shared" si="5"/>
        <v>0</v>
      </c>
      <c r="G32" s="100">
        <f t="shared" si="5"/>
        <v>5065445</v>
      </c>
      <c r="H32" s="100">
        <f t="shared" si="5"/>
        <v>7296984</v>
      </c>
      <c r="I32" s="100">
        <f t="shared" si="5"/>
        <v>12362429</v>
      </c>
      <c r="J32" s="100">
        <f t="shared" si="5"/>
        <v>0</v>
      </c>
      <c r="K32" s="100">
        <f t="shared" si="5"/>
        <v>13432877</v>
      </c>
      <c r="L32" s="100">
        <f t="shared" si="5"/>
        <v>8041210</v>
      </c>
      <c r="M32" s="100">
        <f t="shared" si="5"/>
        <v>21474087</v>
      </c>
      <c r="N32" s="100">
        <f t="shared" si="5"/>
        <v>1684882</v>
      </c>
      <c r="O32" s="100">
        <f t="shared" si="5"/>
        <v>8778519</v>
      </c>
      <c r="P32" s="100">
        <f t="shared" si="5"/>
        <v>26450</v>
      </c>
      <c r="Q32" s="100">
        <f t="shared" si="5"/>
        <v>10489851</v>
      </c>
      <c r="R32" s="100">
        <f t="shared" si="5"/>
        <v>13110049</v>
      </c>
      <c r="S32" s="100">
        <f t="shared" si="5"/>
        <v>0</v>
      </c>
      <c r="T32" s="100">
        <f t="shared" si="5"/>
        <v>852841</v>
      </c>
      <c r="U32" s="100">
        <f t="shared" si="5"/>
        <v>13962890</v>
      </c>
      <c r="V32" s="100">
        <f t="shared" si="5"/>
        <v>58289257</v>
      </c>
      <c r="W32" s="100">
        <f t="shared" si="5"/>
        <v>59009168</v>
      </c>
      <c r="X32" s="100">
        <f t="shared" si="5"/>
        <v>-719911</v>
      </c>
      <c r="Y32" s="101">
        <f>+IF(W32&lt;&gt;0,(X32/W32)*100,0)</f>
        <v>-1.2199985602237264</v>
      </c>
      <c r="Z32" s="102">
        <f t="shared" si="5"/>
        <v>84866145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2.7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2.75">
      <c r="A35" s="58" t="s">
        <v>56</v>
      </c>
      <c r="B35" s="19">
        <v>175308793</v>
      </c>
      <c r="C35" s="19">
        <v>0</v>
      </c>
      <c r="D35" s="59">
        <v>121531417</v>
      </c>
      <c r="E35" s="60">
        <v>121531417</v>
      </c>
      <c r="F35" s="60">
        <v>75030339</v>
      </c>
      <c r="G35" s="60">
        <v>1238525</v>
      </c>
      <c r="H35" s="60">
        <v>3366924</v>
      </c>
      <c r="I35" s="60">
        <v>3366924</v>
      </c>
      <c r="J35" s="60">
        <v>492791683</v>
      </c>
      <c r="K35" s="60">
        <v>502457099</v>
      </c>
      <c r="L35" s="60">
        <v>502457099</v>
      </c>
      <c r="M35" s="60">
        <v>502457099</v>
      </c>
      <c r="N35" s="60">
        <v>515370201</v>
      </c>
      <c r="O35" s="60">
        <v>522779473</v>
      </c>
      <c r="P35" s="60">
        <v>532076925</v>
      </c>
      <c r="Q35" s="60">
        <v>532076925</v>
      </c>
      <c r="R35" s="60">
        <v>-3589517</v>
      </c>
      <c r="S35" s="60">
        <v>23254161</v>
      </c>
      <c r="T35" s="60">
        <v>185787992</v>
      </c>
      <c r="U35" s="60">
        <v>185787992</v>
      </c>
      <c r="V35" s="60">
        <v>185787992</v>
      </c>
      <c r="W35" s="60">
        <v>121531417</v>
      </c>
      <c r="X35" s="60">
        <v>64256575</v>
      </c>
      <c r="Y35" s="61">
        <v>52.87</v>
      </c>
      <c r="Z35" s="62">
        <v>121531417</v>
      </c>
    </row>
    <row r="36" spans="1:26" ht="12.75">
      <c r="A36" s="58" t="s">
        <v>57</v>
      </c>
      <c r="B36" s="19">
        <v>719987627</v>
      </c>
      <c r="C36" s="19">
        <v>0</v>
      </c>
      <c r="D36" s="59">
        <v>891287266</v>
      </c>
      <c r="E36" s="60">
        <v>891287266</v>
      </c>
      <c r="F36" s="60">
        <v>713420326</v>
      </c>
      <c r="G36" s="60">
        <v>724326399</v>
      </c>
      <c r="H36" s="60">
        <v>724331399</v>
      </c>
      <c r="I36" s="60">
        <v>724331399</v>
      </c>
      <c r="J36" s="60">
        <v>724331399</v>
      </c>
      <c r="K36" s="60">
        <v>724331399</v>
      </c>
      <c r="L36" s="60">
        <v>724331399</v>
      </c>
      <c r="M36" s="60">
        <v>724331399</v>
      </c>
      <c r="N36" s="60">
        <v>724331399</v>
      </c>
      <c r="O36" s="60">
        <v>724331399</v>
      </c>
      <c r="P36" s="60">
        <v>724331399</v>
      </c>
      <c r="Q36" s="60">
        <v>724331399</v>
      </c>
      <c r="R36" s="60">
        <v>18008979</v>
      </c>
      <c r="S36" s="60">
        <v>5135905</v>
      </c>
      <c r="T36" s="60">
        <v>724331399</v>
      </c>
      <c r="U36" s="60">
        <v>724331399</v>
      </c>
      <c r="V36" s="60">
        <v>724331399</v>
      </c>
      <c r="W36" s="60">
        <v>891287266</v>
      </c>
      <c r="X36" s="60">
        <v>-166955867</v>
      </c>
      <c r="Y36" s="61">
        <v>-18.73</v>
      </c>
      <c r="Z36" s="62">
        <v>891287266</v>
      </c>
    </row>
    <row r="37" spans="1:26" ht="12.75">
      <c r="A37" s="58" t="s">
        <v>58</v>
      </c>
      <c r="B37" s="19">
        <v>49433729</v>
      </c>
      <c r="C37" s="19">
        <v>0</v>
      </c>
      <c r="D37" s="59">
        <v>40500753</v>
      </c>
      <c r="E37" s="60">
        <v>40500753</v>
      </c>
      <c r="F37" s="60">
        <v>26009800</v>
      </c>
      <c r="G37" s="60">
        <v>6300424</v>
      </c>
      <c r="H37" s="60">
        <v>2057950</v>
      </c>
      <c r="I37" s="60">
        <v>2057950</v>
      </c>
      <c r="J37" s="60">
        <v>11876883</v>
      </c>
      <c r="K37" s="60">
        <v>5027828</v>
      </c>
      <c r="L37" s="60">
        <v>5027828</v>
      </c>
      <c r="M37" s="60">
        <v>5027828</v>
      </c>
      <c r="N37" s="60">
        <v>5183185</v>
      </c>
      <c r="O37" s="60">
        <v>5347125</v>
      </c>
      <c r="P37" s="60">
        <v>4876686</v>
      </c>
      <c r="Q37" s="60">
        <v>4876686</v>
      </c>
      <c r="R37" s="60">
        <v>5801124</v>
      </c>
      <c r="S37" s="60">
        <v>7231743</v>
      </c>
      <c r="T37" s="60">
        <v>52141891</v>
      </c>
      <c r="U37" s="60">
        <v>52141891</v>
      </c>
      <c r="V37" s="60">
        <v>52141891</v>
      </c>
      <c r="W37" s="60">
        <v>40500753</v>
      </c>
      <c r="X37" s="60">
        <v>11641138</v>
      </c>
      <c r="Y37" s="61">
        <v>28.74</v>
      </c>
      <c r="Z37" s="62">
        <v>40500753</v>
      </c>
    </row>
    <row r="38" spans="1:26" ht="12.75">
      <c r="A38" s="58" t="s">
        <v>59</v>
      </c>
      <c r="B38" s="19">
        <v>131024050</v>
      </c>
      <c r="C38" s="19">
        <v>0</v>
      </c>
      <c r="D38" s="59">
        <v>128863238</v>
      </c>
      <c r="E38" s="60">
        <v>128863238</v>
      </c>
      <c r="F38" s="60">
        <v>124679757</v>
      </c>
      <c r="G38" s="60">
        <v>107375440</v>
      </c>
      <c r="H38" s="60">
        <v>130831800</v>
      </c>
      <c r="I38" s="60">
        <v>130831800</v>
      </c>
      <c r="J38" s="60">
        <v>130831800</v>
      </c>
      <c r="K38" s="60">
        <v>130831800</v>
      </c>
      <c r="L38" s="60">
        <v>130831800</v>
      </c>
      <c r="M38" s="60">
        <v>130831800</v>
      </c>
      <c r="N38" s="60">
        <v>130831800</v>
      </c>
      <c r="O38" s="60">
        <v>130831800</v>
      </c>
      <c r="P38" s="60">
        <v>130831800</v>
      </c>
      <c r="Q38" s="60">
        <v>130831800</v>
      </c>
      <c r="R38" s="60">
        <v>0</v>
      </c>
      <c r="S38" s="60">
        <v>0</v>
      </c>
      <c r="T38" s="60">
        <v>131056730</v>
      </c>
      <c r="U38" s="60">
        <v>131056730</v>
      </c>
      <c r="V38" s="60">
        <v>131056730</v>
      </c>
      <c r="W38" s="60">
        <v>128863238</v>
      </c>
      <c r="X38" s="60">
        <v>2193492</v>
      </c>
      <c r="Y38" s="61">
        <v>1.7</v>
      </c>
      <c r="Z38" s="62">
        <v>128863238</v>
      </c>
    </row>
    <row r="39" spans="1:26" ht="12.75">
      <c r="A39" s="58" t="s">
        <v>60</v>
      </c>
      <c r="B39" s="19">
        <v>714838641</v>
      </c>
      <c r="C39" s="19">
        <v>0</v>
      </c>
      <c r="D39" s="59">
        <v>843454692</v>
      </c>
      <c r="E39" s="60">
        <v>843454692</v>
      </c>
      <c r="F39" s="60">
        <v>637761108</v>
      </c>
      <c r="G39" s="60">
        <v>611889060</v>
      </c>
      <c r="H39" s="60">
        <v>594808573</v>
      </c>
      <c r="I39" s="60">
        <v>594808573</v>
      </c>
      <c r="J39" s="60">
        <v>1074414399</v>
      </c>
      <c r="K39" s="60">
        <v>1090928870</v>
      </c>
      <c r="L39" s="60">
        <v>1090928870</v>
      </c>
      <c r="M39" s="60">
        <v>1090928870</v>
      </c>
      <c r="N39" s="60">
        <v>1103686615</v>
      </c>
      <c r="O39" s="60">
        <v>1110931947</v>
      </c>
      <c r="P39" s="60">
        <v>1120699838</v>
      </c>
      <c r="Q39" s="60">
        <v>1120699838</v>
      </c>
      <c r="R39" s="60">
        <v>8618338</v>
      </c>
      <c r="S39" s="60">
        <v>21158323</v>
      </c>
      <c r="T39" s="60">
        <v>726920770</v>
      </c>
      <c r="U39" s="60">
        <v>726920770</v>
      </c>
      <c r="V39" s="60">
        <v>726920770</v>
      </c>
      <c r="W39" s="60">
        <v>843454692</v>
      </c>
      <c r="X39" s="60">
        <v>-116533922</v>
      </c>
      <c r="Y39" s="61">
        <v>-13.82</v>
      </c>
      <c r="Z39" s="62">
        <v>843454692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2.7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2.75">
      <c r="A42" s="58" t="s">
        <v>62</v>
      </c>
      <c r="B42" s="19">
        <v>50566855</v>
      </c>
      <c r="C42" s="19">
        <v>0</v>
      </c>
      <c r="D42" s="59">
        <v>58388184</v>
      </c>
      <c r="E42" s="60">
        <v>607484213</v>
      </c>
      <c r="F42" s="60">
        <v>134689812</v>
      </c>
      <c r="G42" s="60">
        <v>-12555566</v>
      </c>
      <c r="H42" s="60">
        <v>4777472</v>
      </c>
      <c r="I42" s="60">
        <v>126911718</v>
      </c>
      <c r="J42" s="60">
        <v>-8972584</v>
      </c>
      <c r="K42" s="60">
        <v>-5470653</v>
      </c>
      <c r="L42" s="60">
        <v>89054594</v>
      </c>
      <c r="M42" s="60">
        <v>74611357</v>
      </c>
      <c r="N42" s="60">
        <v>-6929354</v>
      </c>
      <c r="O42" s="60">
        <v>-5743594</v>
      </c>
      <c r="P42" s="60">
        <v>17806255</v>
      </c>
      <c r="Q42" s="60">
        <v>5133307</v>
      </c>
      <c r="R42" s="60">
        <v>2806559</v>
      </c>
      <c r="S42" s="60">
        <v>-9038011</v>
      </c>
      <c r="T42" s="60">
        <v>89266178</v>
      </c>
      <c r="U42" s="60">
        <v>83034726</v>
      </c>
      <c r="V42" s="60">
        <v>289691108</v>
      </c>
      <c r="W42" s="60">
        <v>607484213</v>
      </c>
      <c r="X42" s="60">
        <v>-317793105</v>
      </c>
      <c r="Y42" s="61">
        <v>-52.31</v>
      </c>
      <c r="Z42" s="62">
        <v>607484213</v>
      </c>
    </row>
    <row r="43" spans="1:26" ht="12.75">
      <c r="A43" s="58" t="s">
        <v>63</v>
      </c>
      <c r="B43" s="19">
        <v>-42269545</v>
      </c>
      <c r="C43" s="19">
        <v>0</v>
      </c>
      <c r="D43" s="59">
        <v>-82830996</v>
      </c>
      <c r="E43" s="60">
        <v>85830996</v>
      </c>
      <c r="F43" s="60">
        <v>0</v>
      </c>
      <c r="G43" s="60">
        <v>-5065445</v>
      </c>
      <c r="H43" s="60">
        <v>-7296984</v>
      </c>
      <c r="I43" s="60">
        <v>-12362429</v>
      </c>
      <c r="J43" s="60">
        <v>0</v>
      </c>
      <c r="K43" s="60">
        <v>-13432877</v>
      </c>
      <c r="L43" s="60">
        <v>-8041209</v>
      </c>
      <c r="M43" s="60">
        <v>-21474086</v>
      </c>
      <c r="N43" s="60">
        <v>0</v>
      </c>
      <c r="O43" s="60">
        <v>-8778519</v>
      </c>
      <c r="P43" s="60">
        <v>0</v>
      </c>
      <c r="Q43" s="60">
        <v>-8778519</v>
      </c>
      <c r="R43" s="60">
        <v>-13110049</v>
      </c>
      <c r="S43" s="60">
        <v>0</v>
      </c>
      <c r="T43" s="60">
        <v>-852841</v>
      </c>
      <c r="U43" s="60">
        <v>-13962890</v>
      </c>
      <c r="V43" s="60">
        <v>-56577924</v>
      </c>
      <c r="W43" s="60">
        <v>85830996</v>
      </c>
      <c r="X43" s="60">
        <v>-142408920</v>
      </c>
      <c r="Y43" s="61">
        <v>-165.92</v>
      </c>
      <c r="Z43" s="62">
        <v>85830996</v>
      </c>
    </row>
    <row r="44" spans="1:26" ht="12.75">
      <c r="A44" s="58" t="s">
        <v>64</v>
      </c>
      <c r="B44" s="19">
        <v>0</v>
      </c>
      <c r="C44" s="19">
        <v>0</v>
      </c>
      <c r="D44" s="59">
        <v>0</v>
      </c>
      <c r="E44" s="60">
        <v>0</v>
      </c>
      <c r="F44" s="60">
        <v>0</v>
      </c>
      <c r="G44" s="60">
        <v>0</v>
      </c>
      <c r="H44" s="60">
        <v>0</v>
      </c>
      <c r="I44" s="60">
        <v>0</v>
      </c>
      <c r="J44" s="60">
        <v>0</v>
      </c>
      <c r="K44" s="60">
        <v>0</v>
      </c>
      <c r="L44" s="60">
        <v>0</v>
      </c>
      <c r="M44" s="60">
        <v>0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S44" s="60">
        <v>0</v>
      </c>
      <c r="T44" s="60">
        <v>0</v>
      </c>
      <c r="U44" s="60">
        <v>0</v>
      </c>
      <c r="V44" s="60">
        <v>0</v>
      </c>
      <c r="W44" s="60"/>
      <c r="X44" s="60">
        <v>0</v>
      </c>
      <c r="Y44" s="61">
        <v>0</v>
      </c>
      <c r="Z44" s="62">
        <v>0</v>
      </c>
    </row>
    <row r="45" spans="1:26" ht="12.75">
      <c r="A45" s="70" t="s">
        <v>65</v>
      </c>
      <c r="B45" s="22">
        <v>94669084</v>
      </c>
      <c r="C45" s="22">
        <v>0</v>
      </c>
      <c r="D45" s="99">
        <v>67370383</v>
      </c>
      <c r="E45" s="100">
        <v>785128405</v>
      </c>
      <c r="F45" s="100">
        <v>134689812</v>
      </c>
      <c r="G45" s="100">
        <v>117068801</v>
      </c>
      <c r="H45" s="100">
        <v>114549289</v>
      </c>
      <c r="I45" s="100">
        <v>114549289</v>
      </c>
      <c r="J45" s="100">
        <v>105576705</v>
      </c>
      <c r="K45" s="100">
        <v>86673175</v>
      </c>
      <c r="L45" s="100">
        <v>167686560</v>
      </c>
      <c r="M45" s="100">
        <v>167686560</v>
      </c>
      <c r="N45" s="100">
        <v>160757206</v>
      </c>
      <c r="O45" s="100">
        <v>146235093</v>
      </c>
      <c r="P45" s="100">
        <v>164041348</v>
      </c>
      <c r="Q45" s="100">
        <v>160757206</v>
      </c>
      <c r="R45" s="100">
        <v>153737858</v>
      </c>
      <c r="S45" s="100">
        <v>144699847</v>
      </c>
      <c r="T45" s="100">
        <v>233113184</v>
      </c>
      <c r="U45" s="100">
        <v>233113184</v>
      </c>
      <c r="V45" s="100">
        <v>233113184</v>
      </c>
      <c r="W45" s="100">
        <v>785128405</v>
      </c>
      <c r="X45" s="100">
        <v>-552015221</v>
      </c>
      <c r="Y45" s="101">
        <v>-70.31</v>
      </c>
      <c r="Z45" s="102">
        <v>785128405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22.5" hidden="1">
      <c r="A47" s="115" t="s">
        <v>285</v>
      </c>
      <c r="B47" s="115" t="s">
        <v>270</v>
      </c>
      <c r="C47" s="115"/>
      <c r="D47" s="116" t="s">
        <v>271</v>
      </c>
      <c r="E47" s="117" t="s">
        <v>272</v>
      </c>
      <c r="F47" s="118"/>
      <c r="G47" s="118"/>
      <c r="H47" s="118"/>
      <c r="I47" s="119" t="s">
        <v>273</v>
      </c>
      <c r="J47" s="118"/>
      <c r="K47" s="118"/>
      <c r="L47" s="118"/>
      <c r="M47" s="119" t="s">
        <v>274</v>
      </c>
      <c r="N47" s="120"/>
      <c r="O47" s="120"/>
      <c r="P47" s="120"/>
      <c r="Q47" s="119" t="s">
        <v>275</v>
      </c>
      <c r="R47" s="120"/>
      <c r="S47" s="120"/>
      <c r="T47" s="120"/>
      <c r="U47" s="119" t="s">
        <v>276</v>
      </c>
      <c r="V47" s="119" t="s">
        <v>277</v>
      </c>
      <c r="W47" s="119" t="s">
        <v>278</v>
      </c>
      <c r="X47" s="119"/>
      <c r="Y47" s="119"/>
      <c r="Z47" s="121"/>
    </row>
    <row r="48" spans="1:26" ht="12.7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2.75" hidden="1">
      <c r="A49" s="128" t="s">
        <v>67</v>
      </c>
      <c r="B49" s="52">
        <v>12643127</v>
      </c>
      <c r="C49" s="52">
        <v>0</v>
      </c>
      <c r="D49" s="129">
        <v>11567336</v>
      </c>
      <c r="E49" s="54">
        <v>10500429</v>
      </c>
      <c r="F49" s="54">
        <v>0</v>
      </c>
      <c r="G49" s="54">
        <v>0</v>
      </c>
      <c r="H49" s="54">
        <v>0</v>
      </c>
      <c r="I49" s="54">
        <v>10004868</v>
      </c>
      <c r="J49" s="54">
        <v>0</v>
      </c>
      <c r="K49" s="54">
        <v>0</v>
      </c>
      <c r="L49" s="54">
        <v>0</v>
      </c>
      <c r="M49" s="54">
        <v>10041073</v>
      </c>
      <c r="N49" s="54">
        <v>0</v>
      </c>
      <c r="O49" s="54">
        <v>0</v>
      </c>
      <c r="P49" s="54">
        <v>0</v>
      </c>
      <c r="Q49" s="54">
        <v>490976831</v>
      </c>
      <c r="R49" s="54">
        <v>0</v>
      </c>
      <c r="S49" s="54">
        <v>0</v>
      </c>
      <c r="T49" s="54">
        <v>0</v>
      </c>
      <c r="U49" s="54">
        <v>0</v>
      </c>
      <c r="V49" s="54">
        <v>0</v>
      </c>
      <c r="W49" s="54">
        <v>545733664</v>
      </c>
      <c r="X49" s="54">
        <v>0</v>
      </c>
      <c r="Y49" s="54">
        <v>0</v>
      </c>
      <c r="Z49" s="130">
        <v>0</v>
      </c>
    </row>
    <row r="50" spans="1:26" ht="12.7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2.75" hidden="1">
      <c r="A51" s="128" t="s">
        <v>69</v>
      </c>
      <c r="B51" s="52">
        <v>1698856</v>
      </c>
      <c r="C51" s="52">
        <v>0</v>
      </c>
      <c r="D51" s="129">
        <v>3443</v>
      </c>
      <c r="E51" s="54">
        <v>2796</v>
      </c>
      <c r="F51" s="54">
        <v>0</v>
      </c>
      <c r="G51" s="54">
        <v>0</v>
      </c>
      <c r="H51" s="54">
        <v>0</v>
      </c>
      <c r="I51" s="54">
        <v>130</v>
      </c>
      <c r="J51" s="54">
        <v>0</v>
      </c>
      <c r="K51" s="54">
        <v>0</v>
      </c>
      <c r="L51" s="54">
        <v>0</v>
      </c>
      <c r="M51" s="54">
        <v>2221011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0</v>
      </c>
      <c r="W51" s="54">
        <v>3926236</v>
      </c>
      <c r="X51" s="54">
        <v>0</v>
      </c>
      <c r="Y51" s="54">
        <v>0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>
      <c r="A58" s="36" t="s">
        <v>286</v>
      </c>
      <c r="B58" s="5">
        <f>IF(B67=0,0,+(B76/B67)*100)</f>
        <v>91.32413357018805</v>
      </c>
      <c r="C58" s="5">
        <f>IF(C67=0,0,+(C76/C67)*100)</f>
        <v>0</v>
      </c>
      <c r="D58" s="6">
        <f aca="true" t="shared" si="6" ref="D58:Z58">IF(D67=0,0,+(D76/D67)*100)</f>
        <v>84.59614396156466</v>
      </c>
      <c r="E58" s="7">
        <f t="shared" si="6"/>
        <v>88.63055684564728</v>
      </c>
      <c r="F58" s="7">
        <f t="shared" si="6"/>
        <v>342.7013856587064</v>
      </c>
      <c r="G58" s="7">
        <f t="shared" si="6"/>
        <v>101.66004870604344</v>
      </c>
      <c r="H58" s="7">
        <f t="shared" si="6"/>
        <v>139.96200571093243</v>
      </c>
      <c r="I58" s="7">
        <f t="shared" si="6"/>
        <v>217.77733147462092</v>
      </c>
      <c r="J58" s="7">
        <f t="shared" si="6"/>
        <v>69.96771639891811</v>
      </c>
      <c r="K58" s="7">
        <f t="shared" si="6"/>
        <v>80.67728168438151</v>
      </c>
      <c r="L58" s="7">
        <f t="shared" si="6"/>
        <v>335.4762571856088</v>
      </c>
      <c r="M58" s="7">
        <f t="shared" si="6"/>
        <v>162.82534389631013</v>
      </c>
      <c r="N58" s="7">
        <f t="shared" si="6"/>
        <v>83.60447936128486</v>
      </c>
      <c r="O58" s="7">
        <f t="shared" si="6"/>
        <v>69.72753099073566</v>
      </c>
      <c r="P58" s="7">
        <f t="shared" si="6"/>
        <v>51.778539464706775</v>
      </c>
      <c r="Q58" s="7">
        <f t="shared" si="6"/>
        <v>67.22184578916854</v>
      </c>
      <c r="R58" s="7">
        <f t="shared" si="6"/>
        <v>79.39079968620561</v>
      </c>
      <c r="S58" s="7">
        <f t="shared" si="6"/>
        <v>54.87988535845303</v>
      </c>
      <c r="T58" s="7">
        <f t="shared" si="6"/>
        <v>-218.51704434187712</v>
      </c>
      <c r="U58" s="7">
        <f t="shared" si="6"/>
        <v>124.6205179441511</v>
      </c>
      <c r="V58" s="7">
        <f t="shared" si="6"/>
        <v>152.28493545648564</v>
      </c>
      <c r="W58" s="7">
        <f t="shared" si="6"/>
        <v>91.34598129735778</v>
      </c>
      <c r="X58" s="7">
        <f t="shared" si="6"/>
        <v>0</v>
      </c>
      <c r="Y58" s="7">
        <f t="shared" si="6"/>
        <v>0</v>
      </c>
      <c r="Z58" s="8">
        <f t="shared" si="6"/>
        <v>88.63055684564728</v>
      </c>
    </row>
    <row r="59" spans="1:26" ht="12.75">
      <c r="A59" s="37" t="s">
        <v>31</v>
      </c>
      <c r="B59" s="9">
        <f aca="true" t="shared" si="7" ref="B59:Z66">IF(B68=0,0,+(B77/B68)*100)</f>
        <v>119.49045654944624</v>
      </c>
      <c r="C59" s="9">
        <f t="shared" si="7"/>
        <v>0</v>
      </c>
      <c r="D59" s="2">
        <f t="shared" si="7"/>
        <v>55.00001199901128</v>
      </c>
      <c r="E59" s="10">
        <f t="shared" si="7"/>
        <v>55.000007408084606</v>
      </c>
      <c r="F59" s="10">
        <f t="shared" si="7"/>
        <v>172.8293577700534</v>
      </c>
      <c r="G59" s="10">
        <f t="shared" si="7"/>
        <v>100</v>
      </c>
      <c r="H59" s="10">
        <f t="shared" si="7"/>
        <v>160.4101312060261</v>
      </c>
      <c r="I59" s="10">
        <f t="shared" si="7"/>
        <v>160.08404345693717</v>
      </c>
      <c r="J59" s="10">
        <f t="shared" si="7"/>
        <v>84.25183220350632</v>
      </c>
      <c r="K59" s="10">
        <f t="shared" si="7"/>
        <v>183.33629753390812</v>
      </c>
      <c r="L59" s="10">
        <f t="shared" si="7"/>
        <v>472.83202776296037</v>
      </c>
      <c r="M59" s="10">
        <f t="shared" si="7"/>
        <v>247.12221111393688</v>
      </c>
      <c r="N59" s="10">
        <f t="shared" si="7"/>
        <v>-107.58783383653538</v>
      </c>
      <c r="O59" s="10">
        <f t="shared" si="7"/>
        <v>51.44862265141019</v>
      </c>
      <c r="P59" s="10">
        <f t="shared" si="7"/>
        <v>42.103488991866016</v>
      </c>
      <c r="Q59" s="10">
        <f t="shared" si="7"/>
        <v>122.98494788328993</v>
      </c>
      <c r="R59" s="10">
        <f t="shared" si="7"/>
        <v>83.32814308918047</v>
      </c>
      <c r="S59" s="10">
        <f t="shared" si="7"/>
        <v>38.778981216375435</v>
      </c>
      <c r="T59" s="10">
        <f t="shared" si="7"/>
        <v>539.4427878289193</v>
      </c>
      <c r="U59" s="10">
        <f t="shared" si="7"/>
        <v>86.2504724450031</v>
      </c>
      <c r="V59" s="10">
        <f t="shared" si="7"/>
        <v>164.86934403486168</v>
      </c>
      <c r="W59" s="10">
        <f t="shared" si="7"/>
        <v>55.00000626035306</v>
      </c>
      <c r="X59" s="10">
        <f t="shared" si="7"/>
        <v>0</v>
      </c>
      <c r="Y59" s="10">
        <f t="shared" si="7"/>
        <v>0</v>
      </c>
      <c r="Z59" s="11">
        <f t="shared" si="7"/>
        <v>55.000007408084606</v>
      </c>
    </row>
    <row r="60" spans="1:26" ht="12.75">
      <c r="A60" s="38" t="s">
        <v>32</v>
      </c>
      <c r="B60" s="12">
        <f t="shared" si="7"/>
        <v>123.06664056544714</v>
      </c>
      <c r="C60" s="12">
        <f t="shared" si="7"/>
        <v>0</v>
      </c>
      <c r="D60" s="3">
        <f t="shared" si="7"/>
        <v>99.9999973851244</v>
      </c>
      <c r="E60" s="13">
        <f t="shared" si="7"/>
        <v>99.99966006740411</v>
      </c>
      <c r="F60" s="13">
        <f t="shared" si="7"/>
        <v>743.8179620393195</v>
      </c>
      <c r="G60" s="13">
        <f t="shared" si="7"/>
        <v>100</v>
      </c>
      <c r="H60" s="13">
        <f t="shared" si="7"/>
        <v>143.9853153944512</v>
      </c>
      <c r="I60" s="13">
        <f t="shared" si="7"/>
        <v>290.2423041856212</v>
      </c>
      <c r="J60" s="13">
        <f t="shared" si="7"/>
        <v>56.56064847655535</v>
      </c>
      <c r="K60" s="13">
        <f t="shared" si="7"/>
        <v>64.58654701727983</v>
      </c>
      <c r="L60" s="13">
        <f t="shared" si="7"/>
        <v>368.7012109338615</v>
      </c>
      <c r="M60" s="13">
        <f t="shared" si="7"/>
        <v>164.2630309067761</v>
      </c>
      <c r="N60" s="13">
        <f t="shared" si="7"/>
        <v>44.235595933056786</v>
      </c>
      <c r="O60" s="13">
        <f t="shared" si="7"/>
        <v>65.2437663344474</v>
      </c>
      <c r="P60" s="13">
        <f t="shared" si="7"/>
        <v>37.48457977869587</v>
      </c>
      <c r="Q60" s="13">
        <f t="shared" si="7"/>
        <v>49.03856002286081</v>
      </c>
      <c r="R60" s="13">
        <f t="shared" si="7"/>
        <v>72.07095868213528</v>
      </c>
      <c r="S60" s="13">
        <f t="shared" si="7"/>
        <v>44.069153648285244</v>
      </c>
      <c r="T60" s="13">
        <f t="shared" si="7"/>
        <v>-78.22110889389472</v>
      </c>
      <c r="U60" s="13">
        <f t="shared" si="7"/>
        <v>172.38424362921725</v>
      </c>
      <c r="V60" s="13">
        <f t="shared" si="7"/>
        <v>168.54846611726634</v>
      </c>
      <c r="W60" s="13">
        <f t="shared" si="7"/>
        <v>105.16815801708601</v>
      </c>
      <c r="X60" s="13">
        <f t="shared" si="7"/>
        <v>0</v>
      </c>
      <c r="Y60" s="13">
        <f t="shared" si="7"/>
        <v>0</v>
      </c>
      <c r="Z60" s="14">
        <f t="shared" si="7"/>
        <v>99.99966006740411</v>
      </c>
    </row>
    <row r="61" spans="1:26" ht="12.75">
      <c r="A61" s="39" t="s">
        <v>103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101.15135008842266</v>
      </c>
      <c r="F61" s="13">
        <f t="shared" si="7"/>
        <v>885.3517541603633</v>
      </c>
      <c r="G61" s="13">
        <f t="shared" si="7"/>
        <v>100</v>
      </c>
      <c r="H61" s="13">
        <f t="shared" si="7"/>
        <v>82.16537974006367</v>
      </c>
      <c r="I61" s="13">
        <f t="shared" si="7"/>
        <v>259.12806288373173</v>
      </c>
      <c r="J61" s="13">
        <f t="shared" si="7"/>
        <v>49.33924830680175</v>
      </c>
      <c r="K61" s="13">
        <f t="shared" si="7"/>
        <v>50.04024031130672</v>
      </c>
      <c r="L61" s="13">
        <f t="shared" si="7"/>
        <v>276.0023421419181</v>
      </c>
      <c r="M61" s="13">
        <f t="shared" si="7"/>
        <v>124.36811867328568</v>
      </c>
      <c r="N61" s="13">
        <f t="shared" si="7"/>
        <v>37.064684481462656</v>
      </c>
      <c r="O61" s="13">
        <f t="shared" si="7"/>
        <v>85.65086322428996</v>
      </c>
      <c r="P61" s="13">
        <f t="shared" si="7"/>
        <v>31.495933152333016</v>
      </c>
      <c r="Q61" s="13">
        <f t="shared" si="7"/>
        <v>48.641301020492975</v>
      </c>
      <c r="R61" s="13">
        <f t="shared" si="7"/>
        <v>56.380963996226775</v>
      </c>
      <c r="S61" s="13">
        <f t="shared" si="7"/>
        <v>33.95428324381333</v>
      </c>
      <c r="T61" s="13">
        <f t="shared" si="7"/>
        <v>58.96427149391577</v>
      </c>
      <c r="U61" s="13">
        <f t="shared" si="7"/>
        <v>47.94977085896223</v>
      </c>
      <c r="V61" s="13">
        <f t="shared" si="7"/>
        <v>121.78325181454022</v>
      </c>
      <c r="W61" s="13">
        <f t="shared" si="7"/>
        <v>110.89697144585055</v>
      </c>
      <c r="X61" s="13">
        <f t="shared" si="7"/>
        <v>0</v>
      </c>
      <c r="Y61" s="13">
        <f t="shared" si="7"/>
        <v>0</v>
      </c>
      <c r="Z61" s="14">
        <f t="shared" si="7"/>
        <v>101.15135008842266</v>
      </c>
    </row>
    <row r="62" spans="1:26" ht="12.75">
      <c r="A62" s="39" t="s">
        <v>104</v>
      </c>
      <c r="B62" s="12">
        <f t="shared" si="7"/>
        <v>605.5868031192384</v>
      </c>
      <c r="C62" s="12">
        <f t="shared" si="7"/>
        <v>0</v>
      </c>
      <c r="D62" s="3">
        <f t="shared" si="7"/>
        <v>347.346288011216</v>
      </c>
      <c r="E62" s="13">
        <f t="shared" si="7"/>
        <v>99.99999697244213</v>
      </c>
      <c r="F62" s="13">
        <f t="shared" si="7"/>
        <v>337.1555183637457</v>
      </c>
      <c r="G62" s="13">
        <f t="shared" si="7"/>
        <v>100</v>
      </c>
      <c r="H62" s="13">
        <f t="shared" si="7"/>
        <v>200.95617478456865</v>
      </c>
      <c r="I62" s="13">
        <f t="shared" si="7"/>
        <v>211.16506433429834</v>
      </c>
      <c r="J62" s="13">
        <f t="shared" si="7"/>
        <v>26.259715602071832</v>
      </c>
      <c r="K62" s="13">
        <f t="shared" si="7"/>
        <v>50.59910067973563</v>
      </c>
      <c r="L62" s="13">
        <f t="shared" si="7"/>
        <v>381.4898482460154</v>
      </c>
      <c r="M62" s="13">
        <f t="shared" si="7"/>
        <v>158.23052753262849</v>
      </c>
      <c r="N62" s="13">
        <f t="shared" si="7"/>
        <v>25.160681400363234</v>
      </c>
      <c r="O62" s="13">
        <f t="shared" si="7"/>
        <v>21.959831496692537</v>
      </c>
      <c r="P62" s="13">
        <f t="shared" si="7"/>
        <v>22.235757016399933</v>
      </c>
      <c r="Q62" s="13">
        <f t="shared" si="7"/>
        <v>23.06292731232695</v>
      </c>
      <c r="R62" s="13">
        <f t="shared" si="7"/>
        <v>42.391432096327804</v>
      </c>
      <c r="S62" s="13">
        <f t="shared" si="7"/>
        <v>37.583144543448775</v>
      </c>
      <c r="T62" s="13">
        <f t="shared" si="7"/>
        <v>-11.003008046364302</v>
      </c>
      <c r="U62" s="13">
        <f t="shared" si="7"/>
        <v>-44.328754588000116</v>
      </c>
      <c r="V62" s="13">
        <f t="shared" si="7"/>
        <v>170.83709822093513</v>
      </c>
      <c r="W62" s="13">
        <f t="shared" si="7"/>
        <v>100.00001513779206</v>
      </c>
      <c r="X62" s="13">
        <f t="shared" si="7"/>
        <v>0</v>
      </c>
      <c r="Y62" s="13">
        <f t="shared" si="7"/>
        <v>0</v>
      </c>
      <c r="Z62" s="14">
        <f t="shared" si="7"/>
        <v>99.99999697244213</v>
      </c>
    </row>
    <row r="63" spans="1:26" ht="12.75">
      <c r="A63" s="39" t="s">
        <v>105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100.00006523881517</v>
      </c>
      <c r="F63" s="13">
        <f t="shared" si="7"/>
        <v>372.4781419173693</v>
      </c>
      <c r="G63" s="13">
        <f t="shared" si="7"/>
        <v>100</v>
      </c>
      <c r="H63" s="13">
        <f t="shared" si="7"/>
        <v>83.41680343056805</v>
      </c>
      <c r="I63" s="13">
        <f t="shared" si="7"/>
        <v>185.440608478871</v>
      </c>
      <c r="J63" s="13">
        <f t="shared" si="7"/>
        <v>36.57324951651421</v>
      </c>
      <c r="K63" s="13">
        <f t="shared" si="7"/>
        <v>33.88199166416755</v>
      </c>
      <c r="L63" s="13">
        <f t="shared" si="7"/>
        <v>178.13367568850114</v>
      </c>
      <c r="M63" s="13">
        <f t="shared" si="7"/>
        <v>83.09076346686001</v>
      </c>
      <c r="N63" s="13">
        <f t="shared" si="7"/>
        <v>33.573930211272405</v>
      </c>
      <c r="O63" s="13">
        <f t="shared" si="7"/>
        <v>34.28150027441831</v>
      </c>
      <c r="P63" s="13">
        <f t="shared" si="7"/>
        <v>27.44302207220673</v>
      </c>
      <c r="Q63" s="13">
        <f t="shared" si="7"/>
        <v>31.767366349035697</v>
      </c>
      <c r="R63" s="13">
        <f t="shared" si="7"/>
        <v>62.51373133764935</v>
      </c>
      <c r="S63" s="13">
        <f t="shared" si="7"/>
        <v>29.56354021830928</v>
      </c>
      <c r="T63" s="13">
        <f t="shared" si="7"/>
        <v>-10.496005238052222</v>
      </c>
      <c r="U63" s="13">
        <f t="shared" si="7"/>
        <v>-95.0760129169692</v>
      </c>
      <c r="V63" s="13">
        <f t="shared" si="7"/>
        <v>134.24209841260858</v>
      </c>
      <c r="W63" s="13">
        <f t="shared" si="7"/>
        <v>100</v>
      </c>
      <c r="X63" s="13">
        <f t="shared" si="7"/>
        <v>0</v>
      </c>
      <c r="Y63" s="13">
        <f t="shared" si="7"/>
        <v>0</v>
      </c>
      <c r="Z63" s="14">
        <f t="shared" si="7"/>
        <v>100.00006523881517</v>
      </c>
    </row>
    <row r="64" spans="1:26" ht="12.75">
      <c r="A64" s="39" t="s">
        <v>106</v>
      </c>
      <c r="B64" s="12">
        <f t="shared" si="7"/>
        <v>0</v>
      </c>
      <c r="C64" s="12">
        <f t="shared" si="7"/>
        <v>0</v>
      </c>
      <c r="D64" s="3">
        <f t="shared" si="7"/>
        <v>0</v>
      </c>
      <c r="E64" s="13">
        <f t="shared" si="7"/>
        <v>100.00003335802941</v>
      </c>
      <c r="F64" s="13">
        <f t="shared" si="7"/>
        <v>426.6893260015231</v>
      </c>
      <c r="G64" s="13">
        <f t="shared" si="7"/>
        <v>100</v>
      </c>
      <c r="H64" s="13">
        <f t="shared" si="7"/>
        <v>95.2147490889452</v>
      </c>
      <c r="I64" s="13">
        <f t="shared" si="7"/>
        <v>207.4843553272253</v>
      </c>
      <c r="J64" s="13">
        <f t="shared" si="7"/>
        <v>41.42200900923829</v>
      </c>
      <c r="K64" s="13">
        <f t="shared" si="7"/>
        <v>38.691142840771164</v>
      </c>
      <c r="L64" s="13">
        <f t="shared" si="7"/>
        <v>204.23621971036047</v>
      </c>
      <c r="M64" s="13">
        <f t="shared" si="7"/>
        <v>95.18595221523154</v>
      </c>
      <c r="N64" s="13">
        <f t="shared" si="7"/>
        <v>39.58938046788271</v>
      </c>
      <c r="O64" s="13">
        <f t="shared" si="7"/>
        <v>40.721014358871116</v>
      </c>
      <c r="P64" s="13">
        <f t="shared" si="7"/>
        <v>32.03463916689584</v>
      </c>
      <c r="Q64" s="13">
        <f t="shared" si="7"/>
        <v>37.439241894822146</v>
      </c>
      <c r="R64" s="13">
        <f t="shared" si="7"/>
        <v>59.7399138683994</v>
      </c>
      <c r="S64" s="13">
        <f t="shared" si="7"/>
        <v>33.47233869243894</v>
      </c>
      <c r="T64" s="13">
        <f t="shared" si="7"/>
        <v>91.5931648811022</v>
      </c>
      <c r="U64" s="13">
        <f t="shared" si="7"/>
        <v>55.05690003731234</v>
      </c>
      <c r="V64" s="13">
        <f t="shared" si="7"/>
        <v>100.7052604206025</v>
      </c>
      <c r="W64" s="13">
        <f t="shared" si="7"/>
        <v>100</v>
      </c>
      <c r="X64" s="13">
        <f t="shared" si="7"/>
        <v>0</v>
      </c>
      <c r="Y64" s="13">
        <f t="shared" si="7"/>
        <v>0</v>
      </c>
      <c r="Z64" s="14">
        <f t="shared" si="7"/>
        <v>100.00003335802941</v>
      </c>
    </row>
    <row r="65" spans="1:26" ht="12.7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1531074.609375</v>
      </c>
      <c r="I65" s="13">
        <f t="shared" si="7"/>
        <v>6224006.640625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12872889.453125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2.75">
      <c r="A66" s="40" t="s">
        <v>110</v>
      </c>
      <c r="B66" s="15">
        <f t="shared" si="7"/>
        <v>0</v>
      </c>
      <c r="C66" s="15">
        <f t="shared" si="7"/>
        <v>0</v>
      </c>
      <c r="D66" s="4">
        <f t="shared" si="7"/>
        <v>71.68147084824369</v>
      </c>
      <c r="E66" s="16">
        <f t="shared" si="7"/>
        <v>100</v>
      </c>
      <c r="F66" s="16">
        <f t="shared" si="7"/>
        <v>100</v>
      </c>
      <c r="G66" s="16">
        <f t="shared" si="7"/>
        <v>108.76612320765888</v>
      </c>
      <c r="H66" s="16">
        <f t="shared" si="7"/>
        <v>100</v>
      </c>
      <c r="I66" s="16">
        <f t="shared" si="7"/>
        <v>102.65266769753406</v>
      </c>
      <c r="J66" s="16">
        <f t="shared" si="7"/>
        <v>100</v>
      </c>
      <c r="K66" s="16">
        <f t="shared" si="7"/>
        <v>23.93326790398243</v>
      </c>
      <c r="L66" s="16">
        <f t="shared" si="7"/>
        <v>100</v>
      </c>
      <c r="M66" s="16">
        <f t="shared" si="7"/>
        <v>74.82718109594208</v>
      </c>
      <c r="N66" s="16">
        <f t="shared" si="7"/>
        <v>100</v>
      </c>
      <c r="O66" s="16">
        <f t="shared" si="7"/>
        <v>100</v>
      </c>
      <c r="P66" s="16">
        <f t="shared" si="7"/>
        <v>100</v>
      </c>
      <c r="Q66" s="16">
        <f t="shared" si="7"/>
        <v>100</v>
      </c>
      <c r="R66" s="16">
        <f t="shared" si="7"/>
        <v>100.02407646010852</v>
      </c>
      <c r="S66" s="16">
        <f t="shared" si="7"/>
        <v>100</v>
      </c>
      <c r="T66" s="16">
        <f t="shared" si="7"/>
        <v>100</v>
      </c>
      <c r="U66" s="16">
        <f t="shared" si="7"/>
        <v>100.00622778800935</v>
      </c>
      <c r="V66" s="16">
        <f t="shared" si="7"/>
        <v>94.1066003267508</v>
      </c>
      <c r="W66" s="16">
        <f t="shared" si="7"/>
        <v>100</v>
      </c>
      <c r="X66" s="16">
        <f t="shared" si="7"/>
        <v>0</v>
      </c>
      <c r="Y66" s="16">
        <f t="shared" si="7"/>
        <v>0</v>
      </c>
      <c r="Z66" s="17">
        <f t="shared" si="7"/>
        <v>100</v>
      </c>
    </row>
    <row r="67" spans="1:26" ht="12.75" hidden="1">
      <c r="A67" s="41" t="s">
        <v>287</v>
      </c>
      <c r="B67" s="24">
        <v>174679787</v>
      </c>
      <c r="C67" s="24"/>
      <c r="D67" s="25">
        <v>189671709</v>
      </c>
      <c r="E67" s="26">
        <v>189672130</v>
      </c>
      <c r="F67" s="26">
        <v>22463901</v>
      </c>
      <c r="G67" s="26">
        <v>12173438</v>
      </c>
      <c r="H67" s="26">
        <v>17897953</v>
      </c>
      <c r="I67" s="26">
        <v>52535292</v>
      </c>
      <c r="J67" s="26">
        <v>14540819</v>
      </c>
      <c r="K67" s="26">
        <v>13081027</v>
      </c>
      <c r="L67" s="26">
        <v>14044565</v>
      </c>
      <c r="M67" s="26">
        <v>41666411</v>
      </c>
      <c r="N67" s="26">
        <v>10771625</v>
      </c>
      <c r="O67" s="26">
        <v>14206423</v>
      </c>
      <c r="P67" s="26">
        <v>13731801</v>
      </c>
      <c r="Q67" s="26">
        <v>38709849</v>
      </c>
      <c r="R67" s="26">
        <v>11338635</v>
      </c>
      <c r="S67" s="26">
        <v>14278942</v>
      </c>
      <c r="T67" s="26">
        <v>-4396679</v>
      </c>
      <c r="U67" s="26">
        <v>21220898</v>
      </c>
      <c r="V67" s="26">
        <v>154132450</v>
      </c>
      <c r="W67" s="26">
        <v>184033783</v>
      </c>
      <c r="X67" s="26"/>
      <c r="Y67" s="25"/>
      <c r="Z67" s="27">
        <v>189672130</v>
      </c>
    </row>
    <row r="68" spans="1:26" ht="12.75" hidden="1">
      <c r="A68" s="37" t="s">
        <v>31</v>
      </c>
      <c r="B68" s="19">
        <v>36513942</v>
      </c>
      <c r="C68" s="19"/>
      <c r="D68" s="20">
        <v>47920615</v>
      </c>
      <c r="E68" s="21">
        <v>47920619</v>
      </c>
      <c r="F68" s="21">
        <v>12792988</v>
      </c>
      <c r="G68" s="21">
        <v>2728621</v>
      </c>
      <c r="H68" s="21">
        <v>2747511</v>
      </c>
      <c r="I68" s="21">
        <v>18269120</v>
      </c>
      <c r="J68" s="21">
        <v>2749831</v>
      </c>
      <c r="K68" s="21">
        <v>2710118</v>
      </c>
      <c r="L68" s="21">
        <v>2750139</v>
      </c>
      <c r="M68" s="21">
        <v>8210088</v>
      </c>
      <c r="N68" s="21">
        <v>-1751119</v>
      </c>
      <c r="O68" s="21">
        <v>2648930</v>
      </c>
      <c r="P68" s="21">
        <v>2649132</v>
      </c>
      <c r="Q68" s="21">
        <v>3546943</v>
      </c>
      <c r="R68" s="21">
        <v>2649201</v>
      </c>
      <c r="S68" s="21">
        <v>2644644</v>
      </c>
      <c r="T68" s="21">
        <v>294107</v>
      </c>
      <c r="U68" s="21">
        <v>5587952</v>
      </c>
      <c r="V68" s="21">
        <v>35614103</v>
      </c>
      <c r="W68" s="21">
        <v>47920620</v>
      </c>
      <c r="X68" s="21"/>
      <c r="Y68" s="20"/>
      <c r="Z68" s="23">
        <v>47920619</v>
      </c>
    </row>
    <row r="69" spans="1:26" ht="12.75" hidden="1">
      <c r="A69" s="38" t="s">
        <v>32</v>
      </c>
      <c r="B69" s="19">
        <v>94171845</v>
      </c>
      <c r="C69" s="19"/>
      <c r="D69" s="20">
        <v>114728211</v>
      </c>
      <c r="E69" s="21">
        <v>114728627</v>
      </c>
      <c r="F69" s="21">
        <v>7021107</v>
      </c>
      <c r="G69" s="21">
        <v>7139522</v>
      </c>
      <c r="H69" s="21">
        <v>12487363</v>
      </c>
      <c r="I69" s="21">
        <v>26647992</v>
      </c>
      <c r="J69" s="21">
        <v>9056056</v>
      </c>
      <c r="K69" s="21">
        <v>7632077</v>
      </c>
      <c r="L69" s="21">
        <v>8492041</v>
      </c>
      <c r="M69" s="21">
        <v>25180174</v>
      </c>
      <c r="N69" s="21">
        <v>9685702</v>
      </c>
      <c r="O69" s="21">
        <v>8673388</v>
      </c>
      <c r="P69" s="21">
        <v>8138664</v>
      </c>
      <c r="Q69" s="21">
        <v>26497754</v>
      </c>
      <c r="R69" s="21">
        <v>6787161</v>
      </c>
      <c r="S69" s="21">
        <v>8624216</v>
      </c>
      <c r="T69" s="21">
        <v>-7132567</v>
      </c>
      <c r="U69" s="21">
        <v>8278810</v>
      </c>
      <c r="V69" s="21">
        <v>86604730</v>
      </c>
      <c r="W69" s="21">
        <v>109090279</v>
      </c>
      <c r="X69" s="21"/>
      <c r="Y69" s="20"/>
      <c r="Z69" s="23">
        <v>114728627</v>
      </c>
    </row>
    <row r="70" spans="1:26" ht="12.75" hidden="1">
      <c r="A70" s="39" t="s">
        <v>103</v>
      </c>
      <c r="B70" s="19">
        <v>24507198</v>
      </c>
      <c r="C70" s="19"/>
      <c r="D70" s="20">
        <v>57376650</v>
      </c>
      <c r="E70" s="21">
        <v>56723581</v>
      </c>
      <c r="F70" s="21">
        <v>2803421</v>
      </c>
      <c r="G70" s="21">
        <v>2935634</v>
      </c>
      <c r="H70" s="21">
        <v>7280783</v>
      </c>
      <c r="I70" s="21">
        <v>13019838</v>
      </c>
      <c r="J70" s="21">
        <v>4537862</v>
      </c>
      <c r="K70" s="21">
        <v>4174918</v>
      </c>
      <c r="L70" s="21">
        <v>4291798</v>
      </c>
      <c r="M70" s="21">
        <v>13004578</v>
      </c>
      <c r="N70" s="21">
        <v>5060812</v>
      </c>
      <c r="O70" s="21">
        <v>3383883</v>
      </c>
      <c r="P70" s="21">
        <v>3887286</v>
      </c>
      <c r="Q70" s="21">
        <v>12331981</v>
      </c>
      <c r="R70" s="21">
        <v>3181361</v>
      </c>
      <c r="S70" s="21">
        <v>5158065</v>
      </c>
      <c r="T70" s="21">
        <v>4118840</v>
      </c>
      <c r="U70" s="21">
        <v>12458266</v>
      </c>
      <c r="V70" s="21">
        <v>50814663</v>
      </c>
      <c r="W70" s="21">
        <v>51738715</v>
      </c>
      <c r="X70" s="21"/>
      <c r="Y70" s="20"/>
      <c r="Z70" s="23">
        <v>56723581</v>
      </c>
    </row>
    <row r="71" spans="1:26" ht="12.75" hidden="1">
      <c r="A71" s="39" t="s">
        <v>104</v>
      </c>
      <c r="B71" s="19">
        <v>19137492</v>
      </c>
      <c r="C71" s="19"/>
      <c r="D71" s="20">
        <v>33029922</v>
      </c>
      <c r="E71" s="21">
        <v>33029922</v>
      </c>
      <c r="F71" s="21">
        <v>2110381</v>
      </c>
      <c r="G71" s="21">
        <v>2107230</v>
      </c>
      <c r="H71" s="21">
        <v>3099015</v>
      </c>
      <c r="I71" s="21">
        <v>7316626</v>
      </c>
      <c r="J71" s="21">
        <v>2411199</v>
      </c>
      <c r="K71" s="21">
        <v>1382155</v>
      </c>
      <c r="L71" s="21">
        <v>2091609</v>
      </c>
      <c r="M71" s="21">
        <v>5884963</v>
      </c>
      <c r="N71" s="21">
        <v>2517404</v>
      </c>
      <c r="O71" s="21">
        <v>3181896</v>
      </c>
      <c r="P71" s="21">
        <v>2140984</v>
      </c>
      <c r="Q71" s="21">
        <v>7840284</v>
      </c>
      <c r="R71" s="21">
        <v>1488999</v>
      </c>
      <c r="S71" s="21">
        <v>1352915</v>
      </c>
      <c r="T71" s="21">
        <v>-7200022</v>
      </c>
      <c r="U71" s="21">
        <v>-4358108</v>
      </c>
      <c r="V71" s="21">
        <v>16683765</v>
      </c>
      <c r="W71" s="21">
        <v>33029916</v>
      </c>
      <c r="X71" s="21"/>
      <c r="Y71" s="20"/>
      <c r="Z71" s="23">
        <v>33029922</v>
      </c>
    </row>
    <row r="72" spans="1:26" ht="12.75" hidden="1">
      <c r="A72" s="39" t="s">
        <v>105</v>
      </c>
      <c r="B72" s="19">
        <v>14149200</v>
      </c>
      <c r="C72" s="19"/>
      <c r="D72" s="20">
        <v>15328303</v>
      </c>
      <c r="E72" s="21">
        <v>15328298</v>
      </c>
      <c r="F72" s="21">
        <v>1322051</v>
      </c>
      <c r="G72" s="21">
        <v>1315232</v>
      </c>
      <c r="H72" s="21">
        <v>1322230</v>
      </c>
      <c r="I72" s="21">
        <v>3959513</v>
      </c>
      <c r="J72" s="21">
        <v>1321135</v>
      </c>
      <c r="K72" s="21">
        <v>1307128</v>
      </c>
      <c r="L72" s="21">
        <v>1323382</v>
      </c>
      <c r="M72" s="21">
        <v>3951645</v>
      </c>
      <c r="N72" s="21">
        <v>1321990</v>
      </c>
      <c r="O72" s="21">
        <v>1322798</v>
      </c>
      <c r="P72" s="21">
        <v>1321345</v>
      </c>
      <c r="Q72" s="21">
        <v>3966133</v>
      </c>
      <c r="R72" s="21">
        <v>1324525</v>
      </c>
      <c r="S72" s="21">
        <v>1322619</v>
      </c>
      <c r="T72" s="21">
        <v>-4416909</v>
      </c>
      <c r="U72" s="21">
        <v>-1769765</v>
      </c>
      <c r="V72" s="21">
        <v>10107526</v>
      </c>
      <c r="W72" s="21">
        <v>15328308</v>
      </c>
      <c r="X72" s="21"/>
      <c r="Y72" s="20"/>
      <c r="Z72" s="23">
        <v>15328298</v>
      </c>
    </row>
    <row r="73" spans="1:26" ht="12.75" hidden="1">
      <c r="A73" s="39" t="s">
        <v>106</v>
      </c>
      <c r="B73" s="19">
        <v>8485312</v>
      </c>
      <c r="C73" s="19"/>
      <c r="D73" s="20">
        <v>8993336</v>
      </c>
      <c r="E73" s="21">
        <v>8993337</v>
      </c>
      <c r="F73" s="21">
        <v>785254</v>
      </c>
      <c r="G73" s="21">
        <v>781426</v>
      </c>
      <c r="H73" s="21">
        <v>785079</v>
      </c>
      <c r="I73" s="21">
        <v>2351759</v>
      </c>
      <c r="J73" s="21">
        <v>785860</v>
      </c>
      <c r="K73" s="21">
        <v>767876</v>
      </c>
      <c r="L73" s="21">
        <v>785252</v>
      </c>
      <c r="M73" s="21">
        <v>2338988</v>
      </c>
      <c r="N73" s="21">
        <v>785496</v>
      </c>
      <c r="O73" s="21">
        <v>784811</v>
      </c>
      <c r="P73" s="21">
        <v>789049</v>
      </c>
      <c r="Q73" s="21">
        <v>2359356</v>
      </c>
      <c r="R73" s="21">
        <v>792276</v>
      </c>
      <c r="S73" s="21">
        <v>790617</v>
      </c>
      <c r="T73" s="21">
        <v>365524</v>
      </c>
      <c r="U73" s="21">
        <v>1948417</v>
      </c>
      <c r="V73" s="21">
        <v>8998520</v>
      </c>
      <c r="W73" s="21">
        <v>8993340</v>
      </c>
      <c r="X73" s="21"/>
      <c r="Y73" s="20"/>
      <c r="Z73" s="23">
        <v>8993337</v>
      </c>
    </row>
    <row r="74" spans="1:26" ht="12.75" hidden="1">
      <c r="A74" s="39" t="s">
        <v>107</v>
      </c>
      <c r="B74" s="19">
        <v>27892643</v>
      </c>
      <c r="C74" s="19"/>
      <c r="D74" s="20"/>
      <c r="E74" s="21">
        <v>653489</v>
      </c>
      <c r="F74" s="21"/>
      <c r="G74" s="21"/>
      <c r="H74" s="21">
        <v>256</v>
      </c>
      <c r="I74" s="21">
        <v>256</v>
      </c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>
        <v>256</v>
      </c>
      <c r="W74" s="21"/>
      <c r="X74" s="21"/>
      <c r="Y74" s="20"/>
      <c r="Z74" s="23">
        <v>653489</v>
      </c>
    </row>
    <row r="75" spans="1:26" ht="12.75" hidden="1">
      <c r="A75" s="40" t="s">
        <v>110</v>
      </c>
      <c r="B75" s="28">
        <v>43994000</v>
      </c>
      <c r="C75" s="28"/>
      <c r="D75" s="29">
        <v>27022883</v>
      </c>
      <c r="E75" s="30">
        <v>27022884</v>
      </c>
      <c r="F75" s="30">
        <v>2649806</v>
      </c>
      <c r="G75" s="30">
        <v>2305295</v>
      </c>
      <c r="H75" s="30">
        <v>2663079</v>
      </c>
      <c r="I75" s="30">
        <v>7618180</v>
      </c>
      <c r="J75" s="30">
        <v>2734932</v>
      </c>
      <c r="K75" s="30">
        <v>2738832</v>
      </c>
      <c r="L75" s="30">
        <v>2802385</v>
      </c>
      <c r="M75" s="30">
        <v>8276149</v>
      </c>
      <c r="N75" s="30">
        <v>2837042</v>
      </c>
      <c r="O75" s="30">
        <v>2884105</v>
      </c>
      <c r="P75" s="30">
        <v>2944005</v>
      </c>
      <c r="Q75" s="30">
        <v>8665152</v>
      </c>
      <c r="R75" s="30">
        <v>1902273</v>
      </c>
      <c r="S75" s="30">
        <v>3010082</v>
      </c>
      <c r="T75" s="30">
        <v>2441781</v>
      </c>
      <c r="U75" s="30">
        <v>7354136</v>
      </c>
      <c r="V75" s="30">
        <v>31913617</v>
      </c>
      <c r="W75" s="30">
        <v>27022884</v>
      </c>
      <c r="X75" s="30"/>
      <c r="Y75" s="29"/>
      <c r="Z75" s="31">
        <v>27022884</v>
      </c>
    </row>
    <row r="76" spans="1:26" ht="12.75" hidden="1">
      <c r="A76" s="42" t="s">
        <v>288</v>
      </c>
      <c r="B76" s="32">
        <v>159524802</v>
      </c>
      <c r="C76" s="32"/>
      <c r="D76" s="33">
        <v>160454952</v>
      </c>
      <c r="E76" s="34">
        <v>168107465</v>
      </c>
      <c r="F76" s="34">
        <v>76984100</v>
      </c>
      <c r="G76" s="34">
        <v>12375523</v>
      </c>
      <c r="H76" s="34">
        <v>25050334</v>
      </c>
      <c r="I76" s="34">
        <v>114409957</v>
      </c>
      <c r="J76" s="34">
        <v>10173879</v>
      </c>
      <c r="K76" s="34">
        <v>10553417</v>
      </c>
      <c r="L76" s="34">
        <v>47116181</v>
      </c>
      <c r="M76" s="34">
        <v>67843477</v>
      </c>
      <c r="N76" s="34">
        <v>9005561</v>
      </c>
      <c r="O76" s="34">
        <v>9905788</v>
      </c>
      <c r="P76" s="34">
        <v>7110126</v>
      </c>
      <c r="Q76" s="34">
        <v>26021475</v>
      </c>
      <c r="R76" s="34">
        <v>9001833</v>
      </c>
      <c r="S76" s="34">
        <v>7836267</v>
      </c>
      <c r="T76" s="34">
        <v>9607493</v>
      </c>
      <c r="U76" s="34">
        <v>26445593</v>
      </c>
      <c r="V76" s="34">
        <v>234720502</v>
      </c>
      <c r="W76" s="34">
        <v>168107465</v>
      </c>
      <c r="X76" s="34"/>
      <c r="Y76" s="33"/>
      <c r="Z76" s="35">
        <v>168107465</v>
      </c>
    </row>
    <row r="77" spans="1:26" ht="12.75" hidden="1">
      <c r="A77" s="37" t="s">
        <v>31</v>
      </c>
      <c r="B77" s="19">
        <v>43630676</v>
      </c>
      <c r="C77" s="19"/>
      <c r="D77" s="20">
        <v>26356344</v>
      </c>
      <c r="E77" s="21">
        <v>26356344</v>
      </c>
      <c r="F77" s="21">
        <v>22110039</v>
      </c>
      <c r="G77" s="21">
        <v>2728621</v>
      </c>
      <c r="H77" s="21">
        <v>4407286</v>
      </c>
      <c r="I77" s="21">
        <v>29245946</v>
      </c>
      <c r="J77" s="21">
        <v>2316783</v>
      </c>
      <c r="K77" s="21">
        <v>4968630</v>
      </c>
      <c r="L77" s="21">
        <v>13003538</v>
      </c>
      <c r="M77" s="21">
        <v>20288951</v>
      </c>
      <c r="N77" s="21">
        <v>1883991</v>
      </c>
      <c r="O77" s="21">
        <v>1362838</v>
      </c>
      <c r="P77" s="21">
        <v>1115377</v>
      </c>
      <c r="Q77" s="21">
        <v>4362206</v>
      </c>
      <c r="R77" s="21">
        <v>2207530</v>
      </c>
      <c r="S77" s="21">
        <v>1025566</v>
      </c>
      <c r="T77" s="21">
        <v>1586539</v>
      </c>
      <c r="U77" s="21">
        <v>4819635</v>
      </c>
      <c r="V77" s="21">
        <v>58716738</v>
      </c>
      <c r="W77" s="21">
        <v>26356344</v>
      </c>
      <c r="X77" s="21"/>
      <c r="Y77" s="20"/>
      <c r="Z77" s="23">
        <v>26356344</v>
      </c>
    </row>
    <row r="78" spans="1:26" ht="12.75" hidden="1">
      <c r="A78" s="38" t="s">
        <v>32</v>
      </c>
      <c r="B78" s="19">
        <v>115894126</v>
      </c>
      <c r="C78" s="19"/>
      <c r="D78" s="20">
        <v>114728208</v>
      </c>
      <c r="E78" s="21">
        <v>114728237</v>
      </c>
      <c r="F78" s="21">
        <v>52224255</v>
      </c>
      <c r="G78" s="21">
        <v>7139522</v>
      </c>
      <c r="H78" s="21">
        <v>17979969</v>
      </c>
      <c r="I78" s="21">
        <v>77343746</v>
      </c>
      <c r="J78" s="21">
        <v>5122164</v>
      </c>
      <c r="K78" s="21">
        <v>4929295</v>
      </c>
      <c r="L78" s="21">
        <v>31310258</v>
      </c>
      <c r="M78" s="21">
        <v>41361717</v>
      </c>
      <c r="N78" s="21">
        <v>4284528</v>
      </c>
      <c r="O78" s="21">
        <v>5658845</v>
      </c>
      <c r="P78" s="21">
        <v>3050744</v>
      </c>
      <c r="Q78" s="21">
        <v>12994117</v>
      </c>
      <c r="R78" s="21">
        <v>4891572</v>
      </c>
      <c r="S78" s="21">
        <v>3800619</v>
      </c>
      <c r="T78" s="21">
        <v>5579173</v>
      </c>
      <c r="U78" s="21">
        <v>14271364</v>
      </c>
      <c r="V78" s="21">
        <v>145970944</v>
      </c>
      <c r="W78" s="21">
        <v>114728237</v>
      </c>
      <c r="X78" s="21"/>
      <c r="Y78" s="20"/>
      <c r="Z78" s="23">
        <v>114728237</v>
      </c>
    </row>
    <row r="79" spans="1:26" ht="12.75" hidden="1">
      <c r="A79" s="39" t="s">
        <v>103</v>
      </c>
      <c r="B79" s="19"/>
      <c r="C79" s="19"/>
      <c r="D79" s="20"/>
      <c r="E79" s="21">
        <v>57376668</v>
      </c>
      <c r="F79" s="21">
        <v>24820137</v>
      </c>
      <c r="G79" s="21">
        <v>2935634</v>
      </c>
      <c r="H79" s="21">
        <v>5982283</v>
      </c>
      <c r="I79" s="21">
        <v>33738054</v>
      </c>
      <c r="J79" s="21">
        <v>2238947</v>
      </c>
      <c r="K79" s="21">
        <v>2089139</v>
      </c>
      <c r="L79" s="21">
        <v>11845463</v>
      </c>
      <c r="M79" s="21">
        <v>16173549</v>
      </c>
      <c r="N79" s="21">
        <v>1875774</v>
      </c>
      <c r="O79" s="21">
        <v>2898325</v>
      </c>
      <c r="P79" s="21">
        <v>1224337</v>
      </c>
      <c r="Q79" s="21">
        <v>5998436</v>
      </c>
      <c r="R79" s="21">
        <v>1793682</v>
      </c>
      <c r="S79" s="21">
        <v>1751384</v>
      </c>
      <c r="T79" s="21">
        <v>2428644</v>
      </c>
      <c r="U79" s="21">
        <v>5973710</v>
      </c>
      <c r="V79" s="21">
        <v>61883749</v>
      </c>
      <c r="W79" s="21">
        <v>57376668</v>
      </c>
      <c r="X79" s="21"/>
      <c r="Y79" s="20"/>
      <c r="Z79" s="23">
        <v>57376668</v>
      </c>
    </row>
    <row r="80" spans="1:26" ht="12.75" hidden="1">
      <c r="A80" s="39" t="s">
        <v>104</v>
      </c>
      <c r="B80" s="19">
        <v>115894126</v>
      </c>
      <c r="C80" s="19"/>
      <c r="D80" s="20">
        <v>114728208</v>
      </c>
      <c r="E80" s="21">
        <v>33029921</v>
      </c>
      <c r="F80" s="21">
        <v>7115266</v>
      </c>
      <c r="G80" s="21">
        <v>2107230</v>
      </c>
      <c r="H80" s="21">
        <v>6227662</v>
      </c>
      <c r="I80" s="21">
        <v>15450158</v>
      </c>
      <c r="J80" s="21">
        <v>633174</v>
      </c>
      <c r="K80" s="21">
        <v>699358</v>
      </c>
      <c r="L80" s="21">
        <v>7979276</v>
      </c>
      <c r="M80" s="21">
        <v>9311808</v>
      </c>
      <c r="N80" s="21">
        <v>633396</v>
      </c>
      <c r="O80" s="21">
        <v>698739</v>
      </c>
      <c r="P80" s="21">
        <v>476064</v>
      </c>
      <c r="Q80" s="21">
        <v>1808199</v>
      </c>
      <c r="R80" s="21">
        <v>631208</v>
      </c>
      <c r="S80" s="21">
        <v>508468</v>
      </c>
      <c r="T80" s="21">
        <v>792219</v>
      </c>
      <c r="U80" s="21">
        <v>1931895</v>
      </c>
      <c r="V80" s="21">
        <v>28502060</v>
      </c>
      <c r="W80" s="21">
        <v>33029921</v>
      </c>
      <c r="X80" s="21"/>
      <c r="Y80" s="20"/>
      <c r="Z80" s="23">
        <v>33029921</v>
      </c>
    </row>
    <row r="81" spans="1:26" ht="12.75" hidden="1">
      <c r="A81" s="39" t="s">
        <v>105</v>
      </c>
      <c r="B81" s="19"/>
      <c r="C81" s="19"/>
      <c r="D81" s="20"/>
      <c r="E81" s="21">
        <v>15328308</v>
      </c>
      <c r="F81" s="21">
        <v>4924351</v>
      </c>
      <c r="G81" s="21">
        <v>1315232</v>
      </c>
      <c r="H81" s="21">
        <v>1102962</v>
      </c>
      <c r="I81" s="21">
        <v>7342545</v>
      </c>
      <c r="J81" s="21">
        <v>483182</v>
      </c>
      <c r="K81" s="21">
        <v>442881</v>
      </c>
      <c r="L81" s="21">
        <v>2357389</v>
      </c>
      <c r="M81" s="21">
        <v>3283452</v>
      </c>
      <c r="N81" s="21">
        <v>443844</v>
      </c>
      <c r="O81" s="21">
        <v>453475</v>
      </c>
      <c r="P81" s="21">
        <v>362617</v>
      </c>
      <c r="Q81" s="21">
        <v>1259936</v>
      </c>
      <c r="R81" s="21">
        <v>828010</v>
      </c>
      <c r="S81" s="21">
        <v>391013</v>
      </c>
      <c r="T81" s="21">
        <v>463599</v>
      </c>
      <c r="U81" s="21">
        <v>1682622</v>
      </c>
      <c r="V81" s="21">
        <v>13568555</v>
      </c>
      <c r="W81" s="21">
        <v>15328308</v>
      </c>
      <c r="X81" s="21"/>
      <c r="Y81" s="20"/>
      <c r="Z81" s="23">
        <v>15328308</v>
      </c>
    </row>
    <row r="82" spans="1:26" ht="12.75" hidden="1">
      <c r="A82" s="39" t="s">
        <v>106</v>
      </c>
      <c r="B82" s="19"/>
      <c r="C82" s="19"/>
      <c r="D82" s="20"/>
      <c r="E82" s="21">
        <v>8993340</v>
      </c>
      <c r="F82" s="21">
        <v>3350595</v>
      </c>
      <c r="G82" s="21">
        <v>781426</v>
      </c>
      <c r="H82" s="21">
        <v>747511</v>
      </c>
      <c r="I82" s="21">
        <v>4879532</v>
      </c>
      <c r="J82" s="21">
        <v>325519</v>
      </c>
      <c r="K82" s="21">
        <v>297100</v>
      </c>
      <c r="L82" s="21">
        <v>1603769</v>
      </c>
      <c r="M82" s="21">
        <v>2226388</v>
      </c>
      <c r="N82" s="21">
        <v>310973</v>
      </c>
      <c r="O82" s="21">
        <v>319583</v>
      </c>
      <c r="P82" s="21">
        <v>252769</v>
      </c>
      <c r="Q82" s="21">
        <v>883325</v>
      </c>
      <c r="R82" s="21">
        <v>473305</v>
      </c>
      <c r="S82" s="21">
        <v>264638</v>
      </c>
      <c r="T82" s="21">
        <v>334795</v>
      </c>
      <c r="U82" s="21">
        <v>1072738</v>
      </c>
      <c r="V82" s="21">
        <v>9061983</v>
      </c>
      <c r="W82" s="21">
        <v>8993340</v>
      </c>
      <c r="X82" s="21"/>
      <c r="Y82" s="20"/>
      <c r="Z82" s="23">
        <v>8993340</v>
      </c>
    </row>
    <row r="83" spans="1:26" ht="12.75" hidden="1">
      <c r="A83" s="39" t="s">
        <v>107</v>
      </c>
      <c r="B83" s="19"/>
      <c r="C83" s="19"/>
      <c r="D83" s="20"/>
      <c r="E83" s="21"/>
      <c r="F83" s="21">
        <v>12013906</v>
      </c>
      <c r="G83" s="21"/>
      <c r="H83" s="21">
        <v>3919551</v>
      </c>
      <c r="I83" s="21">
        <v>15933457</v>
      </c>
      <c r="J83" s="21">
        <v>1441342</v>
      </c>
      <c r="K83" s="21">
        <v>1400817</v>
      </c>
      <c r="L83" s="21">
        <v>7524361</v>
      </c>
      <c r="M83" s="21">
        <v>10366520</v>
      </c>
      <c r="N83" s="21">
        <v>1020541</v>
      </c>
      <c r="O83" s="21">
        <v>1288723</v>
      </c>
      <c r="P83" s="21">
        <v>734957</v>
      </c>
      <c r="Q83" s="21">
        <v>3044221</v>
      </c>
      <c r="R83" s="21">
        <v>1165367</v>
      </c>
      <c r="S83" s="21">
        <v>885116</v>
      </c>
      <c r="T83" s="21">
        <v>1559916</v>
      </c>
      <c r="U83" s="21">
        <v>3610399</v>
      </c>
      <c r="V83" s="21">
        <v>32954597</v>
      </c>
      <c r="W83" s="21"/>
      <c r="X83" s="21"/>
      <c r="Y83" s="20"/>
      <c r="Z83" s="23"/>
    </row>
    <row r="84" spans="1:26" ht="12.75" hidden="1">
      <c r="A84" s="40" t="s">
        <v>110</v>
      </c>
      <c r="B84" s="28"/>
      <c r="C84" s="28"/>
      <c r="D84" s="29">
        <v>19370400</v>
      </c>
      <c r="E84" s="30">
        <v>27022884</v>
      </c>
      <c r="F84" s="30">
        <v>2649806</v>
      </c>
      <c r="G84" s="30">
        <v>2507380</v>
      </c>
      <c r="H84" s="30">
        <v>2663079</v>
      </c>
      <c r="I84" s="30">
        <v>7820265</v>
      </c>
      <c r="J84" s="30">
        <v>2734932</v>
      </c>
      <c r="K84" s="30">
        <v>655492</v>
      </c>
      <c r="L84" s="30">
        <v>2802385</v>
      </c>
      <c r="M84" s="30">
        <v>6192809</v>
      </c>
      <c r="N84" s="30">
        <v>2837042</v>
      </c>
      <c r="O84" s="30">
        <v>2884105</v>
      </c>
      <c r="P84" s="30">
        <v>2944005</v>
      </c>
      <c r="Q84" s="30">
        <v>8665152</v>
      </c>
      <c r="R84" s="30">
        <v>1902731</v>
      </c>
      <c r="S84" s="30">
        <v>3010082</v>
      </c>
      <c r="T84" s="30">
        <v>2441781</v>
      </c>
      <c r="U84" s="30">
        <v>7354594</v>
      </c>
      <c r="V84" s="30">
        <v>30032820</v>
      </c>
      <c r="W84" s="30">
        <v>27022884</v>
      </c>
      <c r="X84" s="30"/>
      <c r="Y84" s="29"/>
      <c r="Z84" s="31">
        <v>27022884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27" t="s">
        <v>267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294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268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211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18247094</v>
      </c>
      <c r="F5" s="358">
        <f t="shared" si="0"/>
        <v>11579158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11579158</v>
      </c>
      <c r="Y5" s="358">
        <f t="shared" si="0"/>
        <v>-11579158</v>
      </c>
      <c r="Z5" s="359">
        <f>+IF(X5&lt;&gt;0,+(Y5/X5)*100,0)</f>
        <v>-100</v>
      </c>
      <c r="AA5" s="360">
        <f>+AA6+AA8+AA11+AA13+AA15</f>
        <v>11579158</v>
      </c>
    </row>
    <row r="6" spans="1:27" ht="12.75">
      <c r="A6" s="361" t="s">
        <v>206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18247094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2.75">
      <c r="A7" s="291" t="s">
        <v>230</v>
      </c>
      <c r="B7" s="142"/>
      <c r="C7" s="60"/>
      <c r="D7" s="340"/>
      <c r="E7" s="60">
        <v>18247094</v>
      </c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2.75">
      <c r="A8" s="361" t="s">
        <v>207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5569454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5569454</v>
      </c>
      <c r="Y8" s="59">
        <f t="shared" si="2"/>
        <v>-5569454</v>
      </c>
      <c r="Z8" s="61">
        <f>+IF(X8&lt;&gt;0,+(Y8/X8)*100,0)</f>
        <v>-100</v>
      </c>
      <c r="AA8" s="62">
        <f>SUM(AA9:AA10)</f>
        <v>5569454</v>
      </c>
    </row>
    <row r="9" spans="1:27" ht="12.75">
      <c r="A9" s="291" t="s">
        <v>231</v>
      </c>
      <c r="B9" s="142"/>
      <c r="C9" s="60"/>
      <c r="D9" s="340"/>
      <c r="E9" s="60"/>
      <c r="F9" s="59">
        <v>5569454</v>
      </c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>
        <v>5569454</v>
      </c>
      <c r="Y9" s="59">
        <v>-5569454</v>
      </c>
      <c r="Z9" s="61">
        <v>-100</v>
      </c>
      <c r="AA9" s="62">
        <v>5569454</v>
      </c>
    </row>
    <row r="10" spans="1:27" ht="12.75">
      <c r="A10" s="291" t="s">
        <v>232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208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5151366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5151366</v>
      </c>
      <c r="Y11" s="364">
        <f t="shared" si="3"/>
        <v>-5151366</v>
      </c>
      <c r="Z11" s="365">
        <f>+IF(X11&lt;&gt;0,+(Y11/X11)*100,0)</f>
        <v>-100</v>
      </c>
      <c r="AA11" s="366">
        <f t="shared" si="3"/>
        <v>5151366</v>
      </c>
    </row>
    <row r="12" spans="1:27" ht="12.75">
      <c r="A12" s="291" t="s">
        <v>233</v>
      </c>
      <c r="B12" s="136"/>
      <c r="C12" s="60"/>
      <c r="D12" s="340"/>
      <c r="E12" s="60"/>
      <c r="F12" s="59">
        <v>5151366</v>
      </c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>
        <v>5151366</v>
      </c>
      <c r="Y12" s="59">
        <v>-5151366</v>
      </c>
      <c r="Z12" s="61">
        <v>-100</v>
      </c>
      <c r="AA12" s="62">
        <v>5151366</v>
      </c>
    </row>
    <row r="13" spans="1:27" ht="12.75">
      <c r="A13" s="361" t="s">
        <v>209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234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210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858338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858338</v>
      </c>
      <c r="Y15" s="59">
        <f t="shared" si="5"/>
        <v>-858338</v>
      </c>
      <c r="Z15" s="61">
        <f>+IF(X15&lt;&gt;0,+(Y15/X15)*100,0)</f>
        <v>-100</v>
      </c>
      <c r="AA15" s="62">
        <f>SUM(AA16:AA20)</f>
        <v>858338</v>
      </c>
    </row>
    <row r="16" spans="1:27" ht="12.75">
      <c r="A16" s="291" t="s">
        <v>235</v>
      </c>
      <c r="B16" s="300"/>
      <c r="C16" s="60"/>
      <c r="D16" s="340"/>
      <c r="E16" s="60"/>
      <c r="F16" s="59">
        <v>858338</v>
      </c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>
        <v>858338</v>
      </c>
      <c r="Y16" s="59">
        <v>-858338</v>
      </c>
      <c r="Z16" s="61">
        <v>-100</v>
      </c>
      <c r="AA16" s="62">
        <v>858338</v>
      </c>
    </row>
    <row r="17" spans="1:27" ht="12.75">
      <c r="A17" s="291" t="s">
        <v>236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237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212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598754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598754</v>
      </c>
      <c r="Y22" s="345">
        <f t="shared" si="6"/>
        <v>-598754</v>
      </c>
      <c r="Z22" s="336">
        <f>+IF(X22&lt;&gt;0,+(Y22/X22)*100,0)</f>
        <v>-100</v>
      </c>
      <c r="AA22" s="350">
        <f>SUM(AA23:AA32)</f>
        <v>598754</v>
      </c>
    </row>
    <row r="23" spans="1:27" ht="12.75">
      <c r="A23" s="361" t="s">
        <v>238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239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240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241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242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243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244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245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246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/>
      <c r="F32" s="59">
        <v>598754</v>
      </c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>
        <v>598754</v>
      </c>
      <c r="Y32" s="59">
        <v>-598754</v>
      </c>
      <c r="Z32" s="61">
        <v>-100</v>
      </c>
      <c r="AA32" s="62">
        <v>598754</v>
      </c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247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247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214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214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248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6179844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6179844</v>
      </c>
      <c r="Y40" s="345">
        <f t="shared" si="9"/>
        <v>-6179844</v>
      </c>
      <c r="Z40" s="336">
        <f>+IF(X40&lt;&gt;0,+(Y40/X40)*100,0)</f>
        <v>-100</v>
      </c>
      <c r="AA40" s="350">
        <f>SUM(AA41:AA49)</f>
        <v>6179844</v>
      </c>
    </row>
    <row r="41" spans="1:27" ht="12.75">
      <c r="A41" s="361" t="s">
        <v>249</v>
      </c>
      <c r="B41" s="142"/>
      <c r="C41" s="362"/>
      <c r="D41" s="363"/>
      <c r="E41" s="362"/>
      <c r="F41" s="364">
        <v>5924214</v>
      </c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>
        <v>5924214</v>
      </c>
      <c r="Y41" s="364">
        <v>-5924214</v>
      </c>
      <c r="Z41" s="365">
        <v>-100</v>
      </c>
      <c r="AA41" s="366">
        <v>5924214</v>
      </c>
    </row>
    <row r="42" spans="1:27" ht="12.75">
      <c r="A42" s="361" t="s">
        <v>250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251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2.75">
      <c r="A44" s="361" t="s">
        <v>252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2.75">
      <c r="A45" s="361" t="s">
        <v>253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254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255</v>
      </c>
      <c r="B47" s="136"/>
      <c r="C47" s="60"/>
      <c r="D47" s="368"/>
      <c r="E47" s="54"/>
      <c r="F47" s="53">
        <v>255630</v>
      </c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>
        <v>255630</v>
      </c>
      <c r="Y47" s="53">
        <v>-255630</v>
      </c>
      <c r="Z47" s="94">
        <v>-100</v>
      </c>
      <c r="AA47" s="95">
        <v>255630</v>
      </c>
    </row>
    <row r="48" spans="1:27" ht="12.75">
      <c r="A48" s="361" t="s">
        <v>256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257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257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258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258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218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218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269</v>
      </c>
      <c r="B60" s="149"/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18247094</v>
      </c>
      <c r="F60" s="264">
        <f t="shared" si="14"/>
        <v>18357756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18357756</v>
      </c>
      <c r="Y60" s="264">
        <f t="shared" si="14"/>
        <v>-18357756</v>
      </c>
      <c r="Z60" s="337">
        <f>+IF(X60&lt;&gt;0,+(Y60/X60)*100,0)</f>
        <v>-100</v>
      </c>
      <c r="AA60" s="232">
        <f>+AA57+AA54+AA51+AA40+AA37+AA34+AA22+AA5</f>
        <v>18357756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250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260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261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262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263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294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2.75">
      <c r="A5" s="135" t="s">
        <v>74</v>
      </c>
      <c r="B5" s="136"/>
      <c r="C5" s="153">
        <f aca="true" t="shared" si="0" ref="C5:Y5">SUM(C6:C8)</f>
        <v>218298298</v>
      </c>
      <c r="D5" s="153">
        <f>SUM(D6:D8)</f>
        <v>0</v>
      </c>
      <c r="E5" s="154">
        <f t="shared" si="0"/>
        <v>207329583</v>
      </c>
      <c r="F5" s="100">
        <f t="shared" si="0"/>
        <v>90487819</v>
      </c>
      <c r="G5" s="100">
        <f t="shared" si="0"/>
        <v>60130892</v>
      </c>
      <c r="H5" s="100">
        <f t="shared" si="0"/>
        <v>6955390</v>
      </c>
      <c r="I5" s="100">
        <f t="shared" si="0"/>
        <v>5426056</v>
      </c>
      <c r="J5" s="100">
        <f t="shared" si="0"/>
        <v>72512338</v>
      </c>
      <c r="K5" s="100">
        <f t="shared" si="0"/>
        <v>5631378</v>
      </c>
      <c r="L5" s="100">
        <f t="shared" si="0"/>
        <v>5622138</v>
      </c>
      <c r="M5" s="100">
        <f t="shared" si="0"/>
        <v>41379300</v>
      </c>
      <c r="N5" s="100">
        <f t="shared" si="0"/>
        <v>52632816</v>
      </c>
      <c r="O5" s="100">
        <f t="shared" si="0"/>
        <v>1231341</v>
      </c>
      <c r="P5" s="100">
        <f t="shared" si="0"/>
        <v>5691965</v>
      </c>
      <c r="Q5" s="100">
        <f t="shared" si="0"/>
        <v>32638679</v>
      </c>
      <c r="R5" s="100">
        <f t="shared" si="0"/>
        <v>39561985</v>
      </c>
      <c r="S5" s="100">
        <f t="shared" si="0"/>
        <v>4781682</v>
      </c>
      <c r="T5" s="100">
        <f t="shared" si="0"/>
        <v>7324929</v>
      </c>
      <c r="U5" s="100">
        <f t="shared" si="0"/>
        <v>4291583</v>
      </c>
      <c r="V5" s="100">
        <f t="shared" si="0"/>
        <v>16398194</v>
      </c>
      <c r="W5" s="100">
        <f t="shared" si="0"/>
        <v>181105333</v>
      </c>
      <c r="X5" s="100">
        <f t="shared" si="0"/>
        <v>182091036</v>
      </c>
      <c r="Y5" s="100">
        <f t="shared" si="0"/>
        <v>-985703</v>
      </c>
      <c r="Z5" s="137">
        <f>+IF(X5&lt;&gt;0,+(Y5/X5)*100,0)</f>
        <v>-0.5413242857270579</v>
      </c>
      <c r="AA5" s="153">
        <f>SUM(AA6:AA8)</f>
        <v>90487819</v>
      </c>
    </row>
    <row r="6" spans="1:27" ht="12.75">
      <c r="A6" s="138" t="s">
        <v>75</v>
      </c>
      <c r="B6" s="136"/>
      <c r="C6" s="155">
        <v>96490403</v>
      </c>
      <c r="D6" s="155"/>
      <c r="E6" s="156">
        <v>124146681</v>
      </c>
      <c r="F6" s="60">
        <v>5954416</v>
      </c>
      <c r="G6" s="60">
        <v>44298000</v>
      </c>
      <c r="H6" s="60"/>
      <c r="I6" s="60"/>
      <c r="J6" s="60">
        <v>44298000</v>
      </c>
      <c r="K6" s="60"/>
      <c r="L6" s="60">
        <v>5500</v>
      </c>
      <c r="M6" s="60">
        <v>35682001</v>
      </c>
      <c r="N6" s="60">
        <v>35687501</v>
      </c>
      <c r="O6" s="60">
        <v>2837042</v>
      </c>
      <c r="P6" s="60">
        <v>4000</v>
      </c>
      <c r="Q6" s="60">
        <v>26891001</v>
      </c>
      <c r="R6" s="60">
        <v>29732043</v>
      </c>
      <c r="S6" s="60">
        <v>83800</v>
      </c>
      <c r="T6" s="60">
        <v>1516603</v>
      </c>
      <c r="U6" s="60">
        <v>111260</v>
      </c>
      <c r="V6" s="60">
        <v>1711663</v>
      </c>
      <c r="W6" s="60">
        <v>111429207</v>
      </c>
      <c r="X6" s="60">
        <v>98094240</v>
      </c>
      <c r="Y6" s="60">
        <v>13334967</v>
      </c>
      <c r="Z6" s="140">
        <v>13.59</v>
      </c>
      <c r="AA6" s="155">
        <v>5954416</v>
      </c>
    </row>
    <row r="7" spans="1:27" ht="12.75">
      <c r="A7" s="138" t="s">
        <v>76</v>
      </c>
      <c r="B7" s="136"/>
      <c r="C7" s="157">
        <v>121807895</v>
      </c>
      <c r="D7" s="157"/>
      <c r="E7" s="158">
        <v>83182902</v>
      </c>
      <c r="F7" s="159">
        <v>84516719</v>
      </c>
      <c r="G7" s="159">
        <v>15830077</v>
      </c>
      <c r="H7" s="159">
        <v>6950897</v>
      </c>
      <c r="I7" s="159">
        <v>5421525</v>
      </c>
      <c r="J7" s="159">
        <v>28202499</v>
      </c>
      <c r="K7" s="159">
        <v>5629476</v>
      </c>
      <c r="L7" s="159">
        <v>5615687</v>
      </c>
      <c r="M7" s="159">
        <v>5696348</v>
      </c>
      <c r="N7" s="159">
        <v>16941511</v>
      </c>
      <c r="O7" s="159">
        <v>-1606336</v>
      </c>
      <c r="P7" s="159">
        <v>5684607</v>
      </c>
      <c r="Q7" s="159">
        <v>5745523</v>
      </c>
      <c r="R7" s="159">
        <v>9823794</v>
      </c>
      <c r="S7" s="159">
        <v>4697565</v>
      </c>
      <c r="T7" s="159">
        <v>5805790</v>
      </c>
      <c r="U7" s="159">
        <v>4031180</v>
      </c>
      <c r="V7" s="159">
        <v>14534535</v>
      </c>
      <c r="W7" s="159">
        <v>69502339</v>
      </c>
      <c r="X7" s="159">
        <v>83996796</v>
      </c>
      <c r="Y7" s="159">
        <v>-14494457</v>
      </c>
      <c r="Z7" s="141">
        <v>-17.26</v>
      </c>
      <c r="AA7" s="157">
        <v>84516719</v>
      </c>
    </row>
    <row r="8" spans="1:27" ht="12.75">
      <c r="A8" s="138" t="s">
        <v>77</v>
      </c>
      <c r="B8" s="136"/>
      <c r="C8" s="155"/>
      <c r="D8" s="155"/>
      <c r="E8" s="156"/>
      <c r="F8" s="60">
        <v>16684</v>
      </c>
      <c r="G8" s="60">
        <v>2815</v>
      </c>
      <c r="H8" s="60">
        <v>4493</v>
      </c>
      <c r="I8" s="60">
        <v>4531</v>
      </c>
      <c r="J8" s="60">
        <v>11839</v>
      </c>
      <c r="K8" s="60">
        <v>1902</v>
      </c>
      <c r="L8" s="60">
        <v>951</v>
      </c>
      <c r="M8" s="60">
        <v>951</v>
      </c>
      <c r="N8" s="60">
        <v>3804</v>
      </c>
      <c r="O8" s="60">
        <v>635</v>
      </c>
      <c r="P8" s="60">
        <v>3358</v>
      </c>
      <c r="Q8" s="60">
        <v>2155</v>
      </c>
      <c r="R8" s="60">
        <v>6148</v>
      </c>
      <c r="S8" s="60">
        <v>317</v>
      </c>
      <c r="T8" s="60">
        <v>2536</v>
      </c>
      <c r="U8" s="60">
        <v>149143</v>
      </c>
      <c r="V8" s="60">
        <v>151996</v>
      </c>
      <c r="W8" s="60">
        <v>173787</v>
      </c>
      <c r="X8" s="60"/>
      <c r="Y8" s="60">
        <v>173787</v>
      </c>
      <c r="Z8" s="140">
        <v>0</v>
      </c>
      <c r="AA8" s="155">
        <v>16684</v>
      </c>
    </row>
    <row r="9" spans="1:27" ht="12.75">
      <c r="A9" s="135" t="s">
        <v>78</v>
      </c>
      <c r="B9" s="136"/>
      <c r="C9" s="153">
        <f aca="true" t="shared" si="1" ref="C9:Y9">SUM(C10:C14)</f>
        <v>306320</v>
      </c>
      <c r="D9" s="153">
        <f>SUM(D10:D14)</f>
        <v>0</v>
      </c>
      <c r="E9" s="154">
        <f t="shared" si="1"/>
        <v>2777478</v>
      </c>
      <c r="F9" s="100">
        <f t="shared" si="1"/>
        <v>133691</v>
      </c>
      <c r="G9" s="100">
        <f t="shared" si="1"/>
        <v>12653</v>
      </c>
      <c r="H9" s="100">
        <f t="shared" si="1"/>
        <v>11021</v>
      </c>
      <c r="I9" s="100">
        <f t="shared" si="1"/>
        <v>22838</v>
      </c>
      <c r="J9" s="100">
        <f t="shared" si="1"/>
        <v>46512</v>
      </c>
      <c r="K9" s="100">
        <f t="shared" si="1"/>
        <v>16206</v>
      </c>
      <c r="L9" s="100">
        <f t="shared" si="1"/>
        <v>10633</v>
      </c>
      <c r="M9" s="100">
        <f t="shared" si="1"/>
        <v>7345</v>
      </c>
      <c r="N9" s="100">
        <f t="shared" si="1"/>
        <v>34184</v>
      </c>
      <c r="O9" s="100">
        <f t="shared" si="1"/>
        <v>42017</v>
      </c>
      <c r="P9" s="100">
        <f t="shared" si="1"/>
        <v>14919</v>
      </c>
      <c r="Q9" s="100">
        <f t="shared" si="1"/>
        <v>33797</v>
      </c>
      <c r="R9" s="100">
        <f t="shared" si="1"/>
        <v>90733</v>
      </c>
      <c r="S9" s="100">
        <f t="shared" si="1"/>
        <v>17938</v>
      </c>
      <c r="T9" s="100">
        <f t="shared" si="1"/>
        <v>13507</v>
      </c>
      <c r="U9" s="100">
        <f t="shared" si="1"/>
        <v>20875</v>
      </c>
      <c r="V9" s="100">
        <f t="shared" si="1"/>
        <v>52320</v>
      </c>
      <c r="W9" s="100">
        <f t="shared" si="1"/>
        <v>223749</v>
      </c>
      <c r="X9" s="100">
        <f t="shared" si="1"/>
        <v>2777472</v>
      </c>
      <c r="Y9" s="100">
        <f t="shared" si="1"/>
        <v>-2553723</v>
      </c>
      <c r="Z9" s="137">
        <f>+IF(X9&lt;&gt;0,+(Y9/X9)*100,0)</f>
        <v>-91.94414921194524</v>
      </c>
      <c r="AA9" s="153">
        <f>SUM(AA10:AA14)</f>
        <v>133691</v>
      </c>
    </row>
    <row r="10" spans="1:27" ht="12.75">
      <c r="A10" s="138" t="s">
        <v>79</v>
      </c>
      <c r="B10" s="136"/>
      <c r="C10" s="155">
        <v>90307</v>
      </c>
      <c r="D10" s="155"/>
      <c r="E10" s="156">
        <v>97733</v>
      </c>
      <c r="F10" s="60">
        <v>108479</v>
      </c>
      <c r="G10" s="60">
        <v>9329</v>
      </c>
      <c r="H10" s="60">
        <v>9071</v>
      </c>
      <c r="I10" s="60">
        <v>6925</v>
      </c>
      <c r="J10" s="60">
        <v>25325</v>
      </c>
      <c r="K10" s="60">
        <v>8131</v>
      </c>
      <c r="L10" s="60">
        <v>6590</v>
      </c>
      <c r="M10" s="60">
        <v>3910</v>
      </c>
      <c r="N10" s="60">
        <v>18631</v>
      </c>
      <c r="O10" s="60">
        <v>9747</v>
      </c>
      <c r="P10" s="60">
        <v>13226</v>
      </c>
      <c r="Q10" s="60">
        <v>5897</v>
      </c>
      <c r="R10" s="60">
        <v>28870</v>
      </c>
      <c r="S10" s="60">
        <v>15888</v>
      </c>
      <c r="T10" s="60">
        <v>10607</v>
      </c>
      <c r="U10" s="60">
        <v>14975</v>
      </c>
      <c r="V10" s="60">
        <v>41470</v>
      </c>
      <c r="W10" s="60">
        <v>114296</v>
      </c>
      <c r="X10" s="60">
        <v>97728</v>
      </c>
      <c r="Y10" s="60">
        <v>16568</v>
      </c>
      <c r="Z10" s="140">
        <v>16.95</v>
      </c>
      <c r="AA10" s="155">
        <v>108479</v>
      </c>
    </row>
    <row r="11" spans="1:27" ht="12.75">
      <c r="A11" s="138" t="s">
        <v>80</v>
      </c>
      <c r="B11" s="136"/>
      <c r="C11" s="155"/>
      <c r="D11" s="155"/>
      <c r="E11" s="156">
        <v>2679745</v>
      </c>
      <c r="F11" s="60">
        <v>25212</v>
      </c>
      <c r="G11" s="60">
        <v>2474</v>
      </c>
      <c r="H11" s="60"/>
      <c r="I11" s="60">
        <v>1722</v>
      </c>
      <c r="J11" s="60">
        <v>4196</v>
      </c>
      <c r="K11" s="60">
        <v>1200</v>
      </c>
      <c r="L11" s="60">
        <v>1343</v>
      </c>
      <c r="M11" s="60">
        <v>2335</v>
      </c>
      <c r="N11" s="60">
        <v>4878</v>
      </c>
      <c r="O11" s="60">
        <v>1420</v>
      </c>
      <c r="P11" s="60">
        <v>443</v>
      </c>
      <c r="Q11" s="60"/>
      <c r="R11" s="60">
        <v>1863</v>
      </c>
      <c r="S11" s="60">
        <v>300</v>
      </c>
      <c r="T11" s="60"/>
      <c r="U11" s="60"/>
      <c r="V11" s="60">
        <v>300</v>
      </c>
      <c r="W11" s="60">
        <v>11237</v>
      </c>
      <c r="X11" s="60">
        <v>2679744</v>
      </c>
      <c r="Y11" s="60">
        <v>-2668507</v>
      </c>
      <c r="Z11" s="140">
        <v>-99.58</v>
      </c>
      <c r="AA11" s="155">
        <v>25212</v>
      </c>
    </row>
    <row r="12" spans="1:27" ht="12.75">
      <c r="A12" s="138" t="s">
        <v>81</v>
      </c>
      <c r="B12" s="136"/>
      <c r="C12" s="155">
        <v>216013</v>
      </c>
      <c r="D12" s="155"/>
      <c r="E12" s="156"/>
      <c r="F12" s="60"/>
      <c r="G12" s="60">
        <v>850</v>
      </c>
      <c r="H12" s="60">
        <v>1950</v>
      </c>
      <c r="I12" s="60">
        <v>14191</v>
      </c>
      <c r="J12" s="60">
        <v>16991</v>
      </c>
      <c r="K12" s="60">
        <v>6875</v>
      </c>
      <c r="L12" s="60">
        <v>2700</v>
      </c>
      <c r="M12" s="60">
        <v>1100</v>
      </c>
      <c r="N12" s="60">
        <v>10675</v>
      </c>
      <c r="O12" s="60">
        <v>30850</v>
      </c>
      <c r="P12" s="60">
        <v>1250</v>
      </c>
      <c r="Q12" s="60">
        <v>27900</v>
      </c>
      <c r="R12" s="60">
        <v>60000</v>
      </c>
      <c r="S12" s="60">
        <v>1750</v>
      </c>
      <c r="T12" s="60">
        <v>2900</v>
      </c>
      <c r="U12" s="60">
        <v>5900</v>
      </c>
      <c r="V12" s="60">
        <v>10550</v>
      </c>
      <c r="W12" s="60">
        <v>98216</v>
      </c>
      <c r="X12" s="60"/>
      <c r="Y12" s="60">
        <v>98216</v>
      </c>
      <c r="Z12" s="140">
        <v>0</v>
      </c>
      <c r="AA12" s="155"/>
    </row>
    <row r="13" spans="1:27" ht="12.7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>
        <v>0</v>
      </c>
      <c r="AA13" s="155"/>
    </row>
    <row r="14" spans="1:27" ht="12.7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>
        <v>0</v>
      </c>
      <c r="AA14" s="157"/>
    </row>
    <row r="15" spans="1:27" ht="12.75">
      <c r="A15" s="135" t="s">
        <v>84</v>
      </c>
      <c r="B15" s="142"/>
      <c r="C15" s="153">
        <f aca="true" t="shared" si="2" ref="C15:Y15">SUM(C16:C18)</f>
        <v>35143834</v>
      </c>
      <c r="D15" s="153">
        <f>SUM(D16:D18)</f>
        <v>0</v>
      </c>
      <c r="E15" s="154">
        <f t="shared" si="2"/>
        <v>13588192</v>
      </c>
      <c r="F15" s="100">
        <f t="shared" si="2"/>
        <v>36963165</v>
      </c>
      <c r="G15" s="100">
        <f t="shared" si="2"/>
        <v>1714373</v>
      </c>
      <c r="H15" s="100">
        <f t="shared" si="2"/>
        <v>2700155</v>
      </c>
      <c r="I15" s="100">
        <f t="shared" si="2"/>
        <v>1444485</v>
      </c>
      <c r="J15" s="100">
        <f t="shared" si="2"/>
        <v>5859013</v>
      </c>
      <c r="K15" s="100">
        <f t="shared" si="2"/>
        <v>1562153</v>
      </c>
      <c r="L15" s="100">
        <f t="shared" si="2"/>
        <v>1001921</v>
      </c>
      <c r="M15" s="100">
        <f t="shared" si="2"/>
        <v>13651982</v>
      </c>
      <c r="N15" s="100">
        <f t="shared" si="2"/>
        <v>16216056</v>
      </c>
      <c r="O15" s="100">
        <f t="shared" si="2"/>
        <v>240356</v>
      </c>
      <c r="P15" s="100">
        <f t="shared" si="2"/>
        <v>839905</v>
      </c>
      <c r="Q15" s="100">
        <f t="shared" si="2"/>
        <v>65755</v>
      </c>
      <c r="R15" s="100">
        <f t="shared" si="2"/>
        <v>1146016</v>
      </c>
      <c r="S15" s="100">
        <f t="shared" si="2"/>
        <v>943815</v>
      </c>
      <c r="T15" s="100">
        <f t="shared" si="2"/>
        <v>577466</v>
      </c>
      <c r="U15" s="100">
        <f t="shared" si="2"/>
        <v>36693882</v>
      </c>
      <c r="V15" s="100">
        <f t="shared" si="2"/>
        <v>38215163</v>
      </c>
      <c r="W15" s="100">
        <f t="shared" si="2"/>
        <v>61436248</v>
      </c>
      <c r="X15" s="100">
        <f t="shared" si="2"/>
        <v>14275464</v>
      </c>
      <c r="Y15" s="100">
        <f t="shared" si="2"/>
        <v>47160784</v>
      </c>
      <c r="Z15" s="137">
        <f>+IF(X15&lt;&gt;0,+(Y15/X15)*100,0)</f>
        <v>330.36252972232637</v>
      </c>
      <c r="AA15" s="153">
        <f>SUM(AA16:AA18)</f>
        <v>36963165</v>
      </c>
    </row>
    <row r="16" spans="1:27" ht="12.75">
      <c r="A16" s="138" t="s">
        <v>85</v>
      </c>
      <c r="B16" s="136"/>
      <c r="C16" s="155">
        <v>29653105</v>
      </c>
      <c r="D16" s="155"/>
      <c r="E16" s="156">
        <v>1744554</v>
      </c>
      <c r="F16" s="60">
        <v>26212820</v>
      </c>
      <c r="G16" s="60">
        <v>21221</v>
      </c>
      <c r="H16" s="60">
        <v>9505</v>
      </c>
      <c r="I16" s="60">
        <v>1286</v>
      </c>
      <c r="J16" s="60">
        <v>32012</v>
      </c>
      <c r="K16" s="60">
        <v>1616</v>
      </c>
      <c r="L16" s="60">
        <v>7786</v>
      </c>
      <c r="M16" s="60">
        <v>7382</v>
      </c>
      <c r="N16" s="60">
        <v>16784</v>
      </c>
      <c r="O16" s="60">
        <v>1234</v>
      </c>
      <c r="P16" s="60">
        <v>1829</v>
      </c>
      <c r="Q16" s="60">
        <v>404</v>
      </c>
      <c r="R16" s="60">
        <v>3467</v>
      </c>
      <c r="S16" s="60">
        <v>1212</v>
      </c>
      <c r="T16" s="60">
        <v>17372</v>
      </c>
      <c r="U16" s="60">
        <v>6806207</v>
      </c>
      <c r="V16" s="60">
        <v>6824791</v>
      </c>
      <c r="W16" s="60">
        <v>6877054</v>
      </c>
      <c r="X16" s="60">
        <v>1744560</v>
      </c>
      <c r="Y16" s="60">
        <v>5132494</v>
      </c>
      <c r="Z16" s="140">
        <v>294.2</v>
      </c>
      <c r="AA16" s="155">
        <v>26212820</v>
      </c>
    </row>
    <row r="17" spans="1:27" ht="12.75">
      <c r="A17" s="138" t="s">
        <v>86</v>
      </c>
      <c r="B17" s="136"/>
      <c r="C17" s="155">
        <v>5490729</v>
      </c>
      <c r="D17" s="155"/>
      <c r="E17" s="156">
        <v>11843638</v>
      </c>
      <c r="F17" s="60">
        <v>10750345</v>
      </c>
      <c r="G17" s="60">
        <v>1693152</v>
      </c>
      <c r="H17" s="60">
        <v>2690650</v>
      </c>
      <c r="I17" s="60">
        <v>1443199</v>
      </c>
      <c r="J17" s="60">
        <v>5827001</v>
      </c>
      <c r="K17" s="60">
        <v>1560537</v>
      </c>
      <c r="L17" s="60">
        <v>994135</v>
      </c>
      <c r="M17" s="60">
        <v>13644600</v>
      </c>
      <c r="N17" s="60">
        <v>16199272</v>
      </c>
      <c r="O17" s="60">
        <v>239122</v>
      </c>
      <c r="P17" s="60">
        <v>838076</v>
      </c>
      <c r="Q17" s="60">
        <v>65351</v>
      </c>
      <c r="R17" s="60">
        <v>1142549</v>
      </c>
      <c r="S17" s="60">
        <v>942603</v>
      </c>
      <c r="T17" s="60">
        <v>560094</v>
      </c>
      <c r="U17" s="60">
        <v>29887675</v>
      </c>
      <c r="V17" s="60">
        <v>31390372</v>
      </c>
      <c r="W17" s="60">
        <v>54559194</v>
      </c>
      <c r="X17" s="60">
        <v>12530904</v>
      </c>
      <c r="Y17" s="60">
        <v>42028290</v>
      </c>
      <c r="Z17" s="140">
        <v>335.4</v>
      </c>
      <c r="AA17" s="155">
        <v>10750345</v>
      </c>
    </row>
    <row r="18" spans="1:27" ht="12.7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>
        <v>0</v>
      </c>
      <c r="AA18" s="155"/>
    </row>
    <row r="19" spans="1:27" ht="12.75">
      <c r="A19" s="135" t="s">
        <v>88</v>
      </c>
      <c r="B19" s="142"/>
      <c r="C19" s="153">
        <f aca="true" t="shared" si="3" ref="C19:Y19">SUM(C20:C23)</f>
        <v>85151553</v>
      </c>
      <c r="D19" s="153">
        <f>SUM(D20:D23)</f>
        <v>0</v>
      </c>
      <c r="E19" s="154">
        <f t="shared" si="3"/>
        <v>164858980</v>
      </c>
      <c r="F19" s="100">
        <f t="shared" si="3"/>
        <v>260968984</v>
      </c>
      <c r="G19" s="100">
        <f t="shared" si="3"/>
        <v>7024607</v>
      </c>
      <c r="H19" s="100">
        <f t="shared" si="3"/>
        <v>7533797</v>
      </c>
      <c r="I19" s="100">
        <f t="shared" si="3"/>
        <v>12657975</v>
      </c>
      <c r="J19" s="100">
        <f t="shared" si="3"/>
        <v>27216379</v>
      </c>
      <c r="K19" s="100">
        <f t="shared" si="3"/>
        <v>11591638</v>
      </c>
      <c r="L19" s="100">
        <f t="shared" si="3"/>
        <v>7842639</v>
      </c>
      <c r="M19" s="100">
        <f t="shared" si="3"/>
        <v>20800144</v>
      </c>
      <c r="N19" s="100">
        <f t="shared" si="3"/>
        <v>40234421</v>
      </c>
      <c r="O19" s="100">
        <f t="shared" si="3"/>
        <v>9805308</v>
      </c>
      <c r="P19" s="100">
        <f t="shared" si="3"/>
        <v>8675787</v>
      </c>
      <c r="Q19" s="100">
        <f t="shared" si="3"/>
        <v>8078253</v>
      </c>
      <c r="R19" s="100">
        <f t="shared" si="3"/>
        <v>26559348</v>
      </c>
      <c r="S19" s="100">
        <f t="shared" si="3"/>
        <v>6747659</v>
      </c>
      <c r="T19" s="100">
        <f t="shared" si="3"/>
        <v>8600159</v>
      </c>
      <c r="U19" s="100">
        <f t="shared" si="3"/>
        <v>107750479</v>
      </c>
      <c r="V19" s="100">
        <f t="shared" si="3"/>
        <v>123098297</v>
      </c>
      <c r="W19" s="100">
        <f t="shared" si="3"/>
        <v>217108445</v>
      </c>
      <c r="X19" s="100">
        <f t="shared" si="3"/>
        <v>164858976</v>
      </c>
      <c r="Y19" s="100">
        <f t="shared" si="3"/>
        <v>52249469</v>
      </c>
      <c r="Z19" s="137">
        <f>+IF(X19&lt;&gt;0,+(Y19/X19)*100,0)</f>
        <v>31.69343293749441</v>
      </c>
      <c r="AA19" s="153">
        <f>SUM(AA20:AA23)</f>
        <v>260968984</v>
      </c>
    </row>
    <row r="20" spans="1:27" ht="12.75">
      <c r="A20" s="138" t="s">
        <v>89</v>
      </c>
      <c r="B20" s="136"/>
      <c r="C20" s="155">
        <v>41620549</v>
      </c>
      <c r="D20" s="155"/>
      <c r="E20" s="156">
        <v>76358882</v>
      </c>
      <c r="F20" s="60">
        <v>172358427</v>
      </c>
      <c r="G20" s="60">
        <v>2806921</v>
      </c>
      <c r="H20" s="60">
        <v>3013909</v>
      </c>
      <c r="I20" s="60">
        <v>7451651</v>
      </c>
      <c r="J20" s="60">
        <v>13272481</v>
      </c>
      <c r="K20" s="60">
        <v>7073444</v>
      </c>
      <c r="L20" s="60">
        <v>4404159</v>
      </c>
      <c r="M20" s="60">
        <v>9099901</v>
      </c>
      <c r="N20" s="60">
        <v>20577504</v>
      </c>
      <c r="O20" s="60">
        <v>5180418</v>
      </c>
      <c r="P20" s="60">
        <v>3386282</v>
      </c>
      <c r="Q20" s="60">
        <v>3826875</v>
      </c>
      <c r="R20" s="60">
        <v>12393575</v>
      </c>
      <c r="S20" s="60">
        <v>3141859</v>
      </c>
      <c r="T20" s="60">
        <v>5134008</v>
      </c>
      <c r="U20" s="60">
        <v>117242886</v>
      </c>
      <c r="V20" s="60">
        <v>125518753</v>
      </c>
      <c r="W20" s="60">
        <v>171762313</v>
      </c>
      <c r="X20" s="60">
        <v>76358880</v>
      </c>
      <c r="Y20" s="60">
        <v>95403433</v>
      </c>
      <c r="Z20" s="140">
        <v>124.94</v>
      </c>
      <c r="AA20" s="155">
        <v>172358427</v>
      </c>
    </row>
    <row r="21" spans="1:27" ht="12.75">
      <c r="A21" s="138" t="s">
        <v>90</v>
      </c>
      <c r="B21" s="136"/>
      <c r="C21" s="155">
        <v>19137492</v>
      </c>
      <c r="D21" s="155"/>
      <c r="E21" s="156">
        <v>45679622</v>
      </c>
      <c r="F21" s="60">
        <v>63029922</v>
      </c>
      <c r="G21" s="60">
        <v>2110381</v>
      </c>
      <c r="H21" s="60">
        <v>2107230</v>
      </c>
      <c r="I21" s="60">
        <v>3099015</v>
      </c>
      <c r="J21" s="60">
        <v>7316626</v>
      </c>
      <c r="K21" s="60">
        <v>2411199</v>
      </c>
      <c r="L21" s="60">
        <v>1363476</v>
      </c>
      <c r="M21" s="60">
        <v>9591609</v>
      </c>
      <c r="N21" s="60">
        <v>13366284</v>
      </c>
      <c r="O21" s="60">
        <v>2517404</v>
      </c>
      <c r="P21" s="60">
        <v>3181896</v>
      </c>
      <c r="Q21" s="60">
        <v>2140984</v>
      </c>
      <c r="R21" s="60">
        <v>7840284</v>
      </c>
      <c r="S21" s="60">
        <v>1488999</v>
      </c>
      <c r="T21" s="60">
        <v>1352915</v>
      </c>
      <c r="U21" s="60">
        <v>-7200022</v>
      </c>
      <c r="V21" s="60">
        <v>-4358108</v>
      </c>
      <c r="W21" s="60">
        <v>24165086</v>
      </c>
      <c r="X21" s="60">
        <v>45679620</v>
      </c>
      <c r="Y21" s="60">
        <v>-21514534</v>
      </c>
      <c r="Z21" s="140">
        <v>-47.1</v>
      </c>
      <c r="AA21" s="155">
        <v>63029922</v>
      </c>
    </row>
    <row r="22" spans="1:27" ht="12.75">
      <c r="A22" s="138" t="s">
        <v>91</v>
      </c>
      <c r="B22" s="136"/>
      <c r="C22" s="157">
        <v>14149200</v>
      </c>
      <c r="D22" s="157"/>
      <c r="E22" s="158">
        <v>27472323</v>
      </c>
      <c r="F22" s="159">
        <v>15328298</v>
      </c>
      <c r="G22" s="159">
        <v>1322051</v>
      </c>
      <c r="H22" s="159">
        <v>1315232</v>
      </c>
      <c r="I22" s="159">
        <v>1322230</v>
      </c>
      <c r="J22" s="159">
        <v>3959513</v>
      </c>
      <c r="K22" s="159">
        <v>1321135</v>
      </c>
      <c r="L22" s="159">
        <v>1307128</v>
      </c>
      <c r="M22" s="159">
        <v>1323382</v>
      </c>
      <c r="N22" s="159">
        <v>3951645</v>
      </c>
      <c r="O22" s="159">
        <v>1321990</v>
      </c>
      <c r="P22" s="159">
        <v>1322798</v>
      </c>
      <c r="Q22" s="159">
        <v>1321345</v>
      </c>
      <c r="R22" s="159">
        <v>3966133</v>
      </c>
      <c r="S22" s="159">
        <v>1324525</v>
      </c>
      <c r="T22" s="159">
        <v>1322619</v>
      </c>
      <c r="U22" s="159">
        <v>-4416909</v>
      </c>
      <c r="V22" s="159">
        <v>-1769765</v>
      </c>
      <c r="W22" s="159">
        <v>10107526</v>
      </c>
      <c r="X22" s="159">
        <v>27472320</v>
      </c>
      <c r="Y22" s="159">
        <v>-17364794</v>
      </c>
      <c r="Z22" s="141">
        <v>-63.21</v>
      </c>
      <c r="AA22" s="157">
        <v>15328298</v>
      </c>
    </row>
    <row r="23" spans="1:27" ht="12.75">
      <c r="A23" s="138" t="s">
        <v>92</v>
      </c>
      <c r="B23" s="136"/>
      <c r="C23" s="155">
        <v>10244312</v>
      </c>
      <c r="D23" s="155"/>
      <c r="E23" s="156">
        <v>15348153</v>
      </c>
      <c r="F23" s="60">
        <v>10252337</v>
      </c>
      <c r="G23" s="60">
        <v>785254</v>
      </c>
      <c r="H23" s="60">
        <v>1097426</v>
      </c>
      <c r="I23" s="60">
        <v>785079</v>
      </c>
      <c r="J23" s="60">
        <v>2667759</v>
      </c>
      <c r="K23" s="60">
        <v>785860</v>
      </c>
      <c r="L23" s="60">
        <v>767876</v>
      </c>
      <c r="M23" s="60">
        <v>785252</v>
      </c>
      <c r="N23" s="60">
        <v>2338988</v>
      </c>
      <c r="O23" s="60">
        <v>785496</v>
      </c>
      <c r="P23" s="60">
        <v>784811</v>
      </c>
      <c r="Q23" s="60">
        <v>789049</v>
      </c>
      <c r="R23" s="60">
        <v>2359356</v>
      </c>
      <c r="S23" s="60">
        <v>792276</v>
      </c>
      <c r="T23" s="60">
        <v>790617</v>
      </c>
      <c r="U23" s="60">
        <v>2124524</v>
      </c>
      <c r="V23" s="60">
        <v>3707417</v>
      </c>
      <c r="W23" s="60">
        <v>11073520</v>
      </c>
      <c r="X23" s="60">
        <v>15348156</v>
      </c>
      <c r="Y23" s="60">
        <v>-4274636</v>
      </c>
      <c r="Z23" s="140">
        <v>-27.85</v>
      </c>
      <c r="AA23" s="155">
        <v>10252337</v>
      </c>
    </row>
    <row r="24" spans="1:27" ht="12.75">
      <c r="A24" s="135" t="s">
        <v>93</v>
      </c>
      <c r="B24" s="142" t="s">
        <v>94</v>
      </c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>
        <v>0</v>
      </c>
      <c r="AA24" s="153"/>
    </row>
    <row r="25" spans="1:27" ht="12.75">
      <c r="A25" s="143" t="s">
        <v>95</v>
      </c>
      <c r="B25" s="144" t="s">
        <v>96</v>
      </c>
      <c r="C25" s="168">
        <f aca="true" t="shared" si="4" ref="C25:Y25">+C5+C9+C15+C19+C24</f>
        <v>338900005</v>
      </c>
      <c r="D25" s="168">
        <f>+D5+D9+D15+D19+D24</f>
        <v>0</v>
      </c>
      <c r="E25" s="169">
        <f t="shared" si="4"/>
        <v>388554233</v>
      </c>
      <c r="F25" s="73">
        <f t="shared" si="4"/>
        <v>388553659</v>
      </c>
      <c r="G25" s="73">
        <f t="shared" si="4"/>
        <v>68882525</v>
      </c>
      <c r="H25" s="73">
        <f t="shared" si="4"/>
        <v>17200363</v>
      </c>
      <c r="I25" s="73">
        <f t="shared" si="4"/>
        <v>19551354</v>
      </c>
      <c r="J25" s="73">
        <f t="shared" si="4"/>
        <v>105634242</v>
      </c>
      <c r="K25" s="73">
        <f t="shared" si="4"/>
        <v>18801375</v>
      </c>
      <c r="L25" s="73">
        <f t="shared" si="4"/>
        <v>14477331</v>
      </c>
      <c r="M25" s="73">
        <f t="shared" si="4"/>
        <v>75838771</v>
      </c>
      <c r="N25" s="73">
        <f t="shared" si="4"/>
        <v>109117477</v>
      </c>
      <c r="O25" s="73">
        <f t="shared" si="4"/>
        <v>11319022</v>
      </c>
      <c r="P25" s="73">
        <f t="shared" si="4"/>
        <v>15222576</v>
      </c>
      <c r="Q25" s="73">
        <f t="shared" si="4"/>
        <v>40816484</v>
      </c>
      <c r="R25" s="73">
        <f t="shared" si="4"/>
        <v>67358082</v>
      </c>
      <c r="S25" s="73">
        <f t="shared" si="4"/>
        <v>12491094</v>
      </c>
      <c r="T25" s="73">
        <f t="shared" si="4"/>
        <v>16516061</v>
      </c>
      <c r="U25" s="73">
        <f t="shared" si="4"/>
        <v>148756819</v>
      </c>
      <c r="V25" s="73">
        <f t="shared" si="4"/>
        <v>177763974</v>
      </c>
      <c r="W25" s="73">
        <f t="shared" si="4"/>
        <v>459873775</v>
      </c>
      <c r="X25" s="73">
        <f t="shared" si="4"/>
        <v>364002948</v>
      </c>
      <c r="Y25" s="73">
        <f t="shared" si="4"/>
        <v>95870827</v>
      </c>
      <c r="Z25" s="170">
        <f>+IF(X25&lt;&gt;0,+(Y25/X25)*100,0)</f>
        <v>26.337925977456646</v>
      </c>
      <c r="AA25" s="168">
        <f>+AA5+AA9+AA15+AA19+AA24</f>
        <v>388553659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2.7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2.75">
      <c r="A28" s="135" t="s">
        <v>74</v>
      </c>
      <c r="B28" s="136"/>
      <c r="C28" s="153">
        <f aca="true" t="shared" si="5" ref="C28:Y28">SUM(C29:C31)</f>
        <v>263958083</v>
      </c>
      <c r="D28" s="153">
        <f>SUM(D29:D31)</f>
        <v>0</v>
      </c>
      <c r="E28" s="154">
        <f t="shared" si="5"/>
        <v>126545761</v>
      </c>
      <c r="F28" s="100">
        <f t="shared" si="5"/>
        <v>97594752</v>
      </c>
      <c r="G28" s="100">
        <f t="shared" si="5"/>
        <v>4324672</v>
      </c>
      <c r="H28" s="100">
        <f t="shared" si="5"/>
        <v>5313447</v>
      </c>
      <c r="I28" s="100">
        <f t="shared" si="5"/>
        <v>4418705</v>
      </c>
      <c r="J28" s="100">
        <f t="shared" si="5"/>
        <v>14056824</v>
      </c>
      <c r="K28" s="100">
        <f t="shared" si="5"/>
        <v>3762456</v>
      </c>
      <c r="L28" s="100">
        <f t="shared" si="5"/>
        <v>4782395</v>
      </c>
      <c r="M28" s="100">
        <f t="shared" si="5"/>
        <v>5114294</v>
      </c>
      <c r="N28" s="100">
        <f t="shared" si="5"/>
        <v>13659145</v>
      </c>
      <c r="O28" s="100">
        <f t="shared" si="5"/>
        <v>2714080</v>
      </c>
      <c r="P28" s="100">
        <f t="shared" si="5"/>
        <v>4054774</v>
      </c>
      <c r="Q28" s="100">
        <f t="shared" si="5"/>
        <v>2528501</v>
      </c>
      <c r="R28" s="100">
        <f t="shared" si="5"/>
        <v>9297355</v>
      </c>
      <c r="S28" s="100">
        <f t="shared" si="5"/>
        <v>4134342</v>
      </c>
      <c r="T28" s="100">
        <f t="shared" si="5"/>
        <v>3743987</v>
      </c>
      <c r="U28" s="100">
        <f t="shared" si="5"/>
        <v>13846855</v>
      </c>
      <c r="V28" s="100">
        <f t="shared" si="5"/>
        <v>21725184</v>
      </c>
      <c r="W28" s="100">
        <f t="shared" si="5"/>
        <v>58738508</v>
      </c>
      <c r="X28" s="100">
        <f t="shared" si="5"/>
        <v>93022644</v>
      </c>
      <c r="Y28" s="100">
        <f t="shared" si="5"/>
        <v>-34284136</v>
      </c>
      <c r="Z28" s="137">
        <f>+IF(X28&lt;&gt;0,+(Y28/X28)*100,0)</f>
        <v>-36.855688599863925</v>
      </c>
      <c r="AA28" s="153">
        <f>SUM(AA29:AA31)</f>
        <v>97594752</v>
      </c>
    </row>
    <row r="29" spans="1:27" ht="12.75">
      <c r="A29" s="138" t="s">
        <v>75</v>
      </c>
      <c r="B29" s="136"/>
      <c r="C29" s="155">
        <v>16583918</v>
      </c>
      <c r="D29" s="155"/>
      <c r="E29" s="156">
        <v>57989004</v>
      </c>
      <c r="F29" s="60">
        <v>23852097</v>
      </c>
      <c r="G29" s="60">
        <v>1778321</v>
      </c>
      <c r="H29" s="60">
        <v>1326550</v>
      </c>
      <c r="I29" s="60">
        <v>1267830</v>
      </c>
      <c r="J29" s="60">
        <v>4372701</v>
      </c>
      <c r="K29" s="60">
        <v>1201448</v>
      </c>
      <c r="L29" s="60">
        <v>1370156</v>
      </c>
      <c r="M29" s="60">
        <v>1283718</v>
      </c>
      <c r="N29" s="60">
        <v>3855322</v>
      </c>
      <c r="O29" s="60">
        <v>1337300</v>
      </c>
      <c r="P29" s="60">
        <v>1176418</v>
      </c>
      <c r="Q29" s="60">
        <v>1200728</v>
      </c>
      <c r="R29" s="60">
        <v>3714446</v>
      </c>
      <c r="S29" s="60">
        <v>4221958</v>
      </c>
      <c r="T29" s="60">
        <v>1333809</v>
      </c>
      <c r="U29" s="60">
        <v>3309421</v>
      </c>
      <c r="V29" s="60">
        <v>8865188</v>
      </c>
      <c r="W29" s="60">
        <v>20807657</v>
      </c>
      <c r="X29" s="60">
        <v>24465888</v>
      </c>
      <c r="Y29" s="60">
        <v>-3658231</v>
      </c>
      <c r="Z29" s="140">
        <v>-14.95</v>
      </c>
      <c r="AA29" s="155">
        <v>23852097</v>
      </c>
    </row>
    <row r="30" spans="1:27" ht="12.75">
      <c r="A30" s="138" t="s">
        <v>76</v>
      </c>
      <c r="B30" s="136"/>
      <c r="C30" s="157">
        <v>230346210</v>
      </c>
      <c r="D30" s="157"/>
      <c r="E30" s="158">
        <v>68556757</v>
      </c>
      <c r="F30" s="159">
        <v>58626865</v>
      </c>
      <c r="G30" s="159">
        <v>1725790</v>
      </c>
      <c r="H30" s="159">
        <v>2238792</v>
      </c>
      <c r="I30" s="159">
        <v>1871807</v>
      </c>
      <c r="J30" s="159">
        <v>5836389</v>
      </c>
      <c r="K30" s="159">
        <v>1614769</v>
      </c>
      <c r="L30" s="159">
        <v>2538471</v>
      </c>
      <c r="M30" s="159">
        <v>2771852</v>
      </c>
      <c r="N30" s="159">
        <v>6925092</v>
      </c>
      <c r="O30" s="159">
        <v>613076</v>
      </c>
      <c r="P30" s="159">
        <v>1644421</v>
      </c>
      <c r="Q30" s="159">
        <v>431033</v>
      </c>
      <c r="R30" s="159">
        <v>2688530</v>
      </c>
      <c r="S30" s="159">
        <v>-1043129</v>
      </c>
      <c r="T30" s="159">
        <v>1380558</v>
      </c>
      <c r="U30" s="159">
        <v>8924460</v>
      </c>
      <c r="V30" s="159">
        <v>9261889</v>
      </c>
      <c r="W30" s="159">
        <v>24711900</v>
      </c>
      <c r="X30" s="159">
        <v>68556756</v>
      </c>
      <c r="Y30" s="159">
        <v>-43844856</v>
      </c>
      <c r="Z30" s="141">
        <v>-63.95</v>
      </c>
      <c r="AA30" s="157">
        <v>58626865</v>
      </c>
    </row>
    <row r="31" spans="1:27" ht="12.75">
      <c r="A31" s="138" t="s">
        <v>77</v>
      </c>
      <c r="B31" s="136"/>
      <c r="C31" s="155">
        <v>17027955</v>
      </c>
      <c r="D31" s="155"/>
      <c r="E31" s="156"/>
      <c r="F31" s="60">
        <v>15115790</v>
      </c>
      <c r="G31" s="60">
        <v>820561</v>
      </c>
      <c r="H31" s="60">
        <v>1748105</v>
      </c>
      <c r="I31" s="60">
        <v>1279068</v>
      </c>
      <c r="J31" s="60">
        <v>3847734</v>
      </c>
      <c r="K31" s="60">
        <v>946239</v>
      </c>
      <c r="L31" s="60">
        <v>873768</v>
      </c>
      <c r="M31" s="60">
        <v>1058724</v>
      </c>
      <c r="N31" s="60">
        <v>2878731</v>
      </c>
      <c r="O31" s="60">
        <v>763704</v>
      </c>
      <c r="P31" s="60">
        <v>1233935</v>
      </c>
      <c r="Q31" s="60">
        <v>896740</v>
      </c>
      <c r="R31" s="60">
        <v>2894379</v>
      </c>
      <c r="S31" s="60">
        <v>955513</v>
      </c>
      <c r="T31" s="60">
        <v>1029620</v>
      </c>
      <c r="U31" s="60">
        <v>1612974</v>
      </c>
      <c r="V31" s="60">
        <v>3598107</v>
      </c>
      <c r="W31" s="60">
        <v>13218951</v>
      </c>
      <c r="X31" s="60"/>
      <c r="Y31" s="60">
        <v>13218951</v>
      </c>
      <c r="Z31" s="140">
        <v>0</v>
      </c>
      <c r="AA31" s="155">
        <v>15115790</v>
      </c>
    </row>
    <row r="32" spans="1:27" ht="12.75">
      <c r="A32" s="135" t="s">
        <v>78</v>
      </c>
      <c r="B32" s="136"/>
      <c r="C32" s="153">
        <f aca="true" t="shared" si="6" ref="C32:Y32">SUM(C33:C37)</f>
        <v>59500264</v>
      </c>
      <c r="D32" s="153">
        <f>SUM(D33:D37)</f>
        <v>0</v>
      </c>
      <c r="E32" s="154">
        <f t="shared" si="6"/>
        <v>15935384</v>
      </c>
      <c r="F32" s="100">
        <f t="shared" si="6"/>
        <v>12798878</v>
      </c>
      <c r="G32" s="100">
        <f t="shared" si="6"/>
        <v>1284863</v>
      </c>
      <c r="H32" s="100">
        <f t="shared" si="6"/>
        <v>1813852</v>
      </c>
      <c r="I32" s="100">
        <f t="shared" si="6"/>
        <v>1358683</v>
      </c>
      <c r="J32" s="100">
        <f t="shared" si="6"/>
        <v>4457398</v>
      </c>
      <c r="K32" s="100">
        <f t="shared" si="6"/>
        <v>1311471</v>
      </c>
      <c r="L32" s="100">
        <f t="shared" si="6"/>
        <v>1488029</v>
      </c>
      <c r="M32" s="100">
        <f t="shared" si="6"/>
        <v>1508683</v>
      </c>
      <c r="N32" s="100">
        <f t="shared" si="6"/>
        <v>4308183</v>
      </c>
      <c r="O32" s="100">
        <f t="shared" si="6"/>
        <v>1737824</v>
      </c>
      <c r="P32" s="100">
        <f t="shared" si="6"/>
        <v>1242333</v>
      </c>
      <c r="Q32" s="100">
        <f t="shared" si="6"/>
        <v>1485832</v>
      </c>
      <c r="R32" s="100">
        <f t="shared" si="6"/>
        <v>4465989</v>
      </c>
      <c r="S32" s="100">
        <f t="shared" si="6"/>
        <v>761466</v>
      </c>
      <c r="T32" s="100">
        <f t="shared" si="6"/>
        <v>1450421</v>
      </c>
      <c r="U32" s="100">
        <f t="shared" si="6"/>
        <v>1342259</v>
      </c>
      <c r="V32" s="100">
        <f t="shared" si="6"/>
        <v>3554146</v>
      </c>
      <c r="W32" s="100">
        <f t="shared" si="6"/>
        <v>16785716</v>
      </c>
      <c r="X32" s="100">
        <f t="shared" si="6"/>
        <v>15935388</v>
      </c>
      <c r="Y32" s="100">
        <f t="shared" si="6"/>
        <v>850328</v>
      </c>
      <c r="Z32" s="137">
        <f>+IF(X32&lt;&gt;0,+(Y32/X32)*100,0)</f>
        <v>5.336098499766683</v>
      </c>
      <c r="AA32" s="153">
        <f>SUM(AA33:AA37)</f>
        <v>12798878</v>
      </c>
    </row>
    <row r="33" spans="1:27" ht="12.75">
      <c r="A33" s="138" t="s">
        <v>79</v>
      </c>
      <c r="B33" s="136"/>
      <c r="C33" s="155">
        <v>50159638</v>
      </c>
      <c r="D33" s="155"/>
      <c r="E33" s="156">
        <v>5467245</v>
      </c>
      <c r="F33" s="60">
        <v>6556979</v>
      </c>
      <c r="G33" s="60">
        <v>262092</v>
      </c>
      <c r="H33" s="60">
        <v>399736</v>
      </c>
      <c r="I33" s="60">
        <v>364448</v>
      </c>
      <c r="J33" s="60">
        <v>1026276</v>
      </c>
      <c r="K33" s="60">
        <v>294742</v>
      </c>
      <c r="L33" s="60">
        <v>344797</v>
      </c>
      <c r="M33" s="60">
        <v>312156</v>
      </c>
      <c r="N33" s="60">
        <v>951695</v>
      </c>
      <c r="O33" s="60">
        <v>425343</v>
      </c>
      <c r="P33" s="60">
        <v>233972</v>
      </c>
      <c r="Q33" s="60">
        <v>314524</v>
      </c>
      <c r="R33" s="60">
        <v>973839</v>
      </c>
      <c r="S33" s="60">
        <v>429676</v>
      </c>
      <c r="T33" s="60">
        <v>267977</v>
      </c>
      <c r="U33" s="60">
        <v>320050</v>
      </c>
      <c r="V33" s="60">
        <v>1017703</v>
      </c>
      <c r="W33" s="60">
        <v>3969513</v>
      </c>
      <c r="X33" s="60">
        <v>5467248</v>
      </c>
      <c r="Y33" s="60">
        <v>-1497735</v>
      </c>
      <c r="Z33" s="140">
        <v>-27.39</v>
      </c>
      <c r="AA33" s="155">
        <v>6556979</v>
      </c>
    </row>
    <row r="34" spans="1:27" ht="12.75">
      <c r="A34" s="138" t="s">
        <v>80</v>
      </c>
      <c r="B34" s="136"/>
      <c r="C34" s="155"/>
      <c r="D34" s="155"/>
      <c r="E34" s="156">
        <v>5417983</v>
      </c>
      <c r="F34" s="60">
        <v>4156011</v>
      </c>
      <c r="G34" s="60">
        <v>249101</v>
      </c>
      <c r="H34" s="60">
        <v>283340</v>
      </c>
      <c r="I34" s="60">
        <v>308823</v>
      </c>
      <c r="J34" s="60">
        <v>841264</v>
      </c>
      <c r="K34" s="60">
        <v>288778</v>
      </c>
      <c r="L34" s="60">
        <v>421955</v>
      </c>
      <c r="M34" s="60">
        <v>421955</v>
      </c>
      <c r="N34" s="60">
        <v>1132688</v>
      </c>
      <c r="O34" s="60">
        <v>347764</v>
      </c>
      <c r="P34" s="60">
        <v>427730</v>
      </c>
      <c r="Q34" s="60">
        <v>465508</v>
      </c>
      <c r="R34" s="60">
        <v>1241002</v>
      </c>
      <c r="S34" s="60"/>
      <c r="T34" s="60">
        <v>16904</v>
      </c>
      <c r="U34" s="60">
        <v>313861</v>
      </c>
      <c r="V34" s="60">
        <v>330765</v>
      </c>
      <c r="W34" s="60">
        <v>3545719</v>
      </c>
      <c r="X34" s="60">
        <v>5417988</v>
      </c>
      <c r="Y34" s="60">
        <v>-1872269</v>
      </c>
      <c r="Z34" s="140">
        <v>-34.56</v>
      </c>
      <c r="AA34" s="155">
        <v>4156011</v>
      </c>
    </row>
    <row r="35" spans="1:27" ht="12.75">
      <c r="A35" s="138" t="s">
        <v>81</v>
      </c>
      <c r="B35" s="136"/>
      <c r="C35" s="155">
        <v>9340626</v>
      </c>
      <c r="D35" s="155"/>
      <c r="E35" s="156">
        <v>5050156</v>
      </c>
      <c r="F35" s="60">
        <v>2085888</v>
      </c>
      <c r="G35" s="60">
        <v>773670</v>
      </c>
      <c r="H35" s="60">
        <v>1130776</v>
      </c>
      <c r="I35" s="60">
        <v>685412</v>
      </c>
      <c r="J35" s="60">
        <v>2589858</v>
      </c>
      <c r="K35" s="60">
        <v>727951</v>
      </c>
      <c r="L35" s="60">
        <v>721277</v>
      </c>
      <c r="M35" s="60">
        <v>774572</v>
      </c>
      <c r="N35" s="60">
        <v>2223800</v>
      </c>
      <c r="O35" s="60">
        <v>964717</v>
      </c>
      <c r="P35" s="60">
        <v>580631</v>
      </c>
      <c r="Q35" s="60">
        <v>705800</v>
      </c>
      <c r="R35" s="60">
        <v>2251148</v>
      </c>
      <c r="S35" s="60">
        <v>331790</v>
      </c>
      <c r="T35" s="60">
        <v>1165540</v>
      </c>
      <c r="U35" s="60">
        <v>708348</v>
      </c>
      <c r="V35" s="60">
        <v>2205678</v>
      </c>
      <c r="W35" s="60">
        <v>9270484</v>
      </c>
      <c r="X35" s="60">
        <v>5050152</v>
      </c>
      <c r="Y35" s="60">
        <v>4220332</v>
      </c>
      <c r="Z35" s="140">
        <v>83.57</v>
      </c>
      <c r="AA35" s="155">
        <v>2085888</v>
      </c>
    </row>
    <row r="36" spans="1:27" ht="12.75">
      <c r="A36" s="138" t="s">
        <v>82</v>
      </c>
      <c r="B36" s="136"/>
      <c r="C36" s="155"/>
      <c r="D36" s="155"/>
      <c r="E36" s="156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>
        <v>0</v>
      </c>
      <c r="AA36" s="155"/>
    </row>
    <row r="37" spans="1:27" ht="12.75">
      <c r="A37" s="138" t="s">
        <v>83</v>
      </c>
      <c r="B37" s="136"/>
      <c r="C37" s="157"/>
      <c r="D37" s="157"/>
      <c r="E37" s="158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41">
        <v>0</v>
      </c>
      <c r="AA37" s="157"/>
    </row>
    <row r="38" spans="1:27" ht="12.75">
      <c r="A38" s="135" t="s">
        <v>84</v>
      </c>
      <c r="B38" s="142"/>
      <c r="C38" s="153">
        <f aca="true" t="shared" si="7" ref="C38:Y38">SUM(C39:C41)</f>
        <v>4651160</v>
      </c>
      <c r="D38" s="153">
        <f>SUM(D39:D41)</f>
        <v>0</v>
      </c>
      <c r="E38" s="154">
        <f t="shared" si="7"/>
        <v>39342189</v>
      </c>
      <c r="F38" s="100">
        <f t="shared" si="7"/>
        <v>40261833</v>
      </c>
      <c r="G38" s="100">
        <f t="shared" si="7"/>
        <v>1073163</v>
      </c>
      <c r="H38" s="100">
        <f t="shared" si="7"/>
        <v>1558641</v>
      </c>
      <c r="I38" s="100">
        <f t="shared" si="7"/>
        <v>1507743</v>
      </c>
      <c r="J38" s="100">
        <f t="shared" si="7"/>
        <v>4139547</v>
      </c>
      <c r="K38" s="100">
        <f t="shared" si="7"/>
        <v>1494052</v>
      </c>
      <c r="L38" s="100">
        <f t="shared" si="7"/>
        <v>1527653</v>
      </c>
      <c r="M38" s="100">
        <f t="shared" si="7"/>
        <v>1067480</v>
      </c>
      <c r="N38" s="100">
        <f t="shared" si="7"/>
        <v>4089185</v>
      </c>
      <c r="O38" s="100">
        <f t="shared" si="7"/>
        <v>1259504</v>
      </c>
      <c r="P38" s="100">
        <f t="shared" si="7"/>
        <v>1163928</v>
      </c>
      <c r="Q38" s="100">
        <f t="shared" si="7"/>
        <v>-22447</v>
      </c>
      <c r="R38" s="100">
        <f t="shared" si="7"/>
        <v>2400985</v>
      </c>
      <c r="S38" s="100">
        <f t="shared" si="7"/>
        <v>1698892</v>
      </c>
      <c r="T38" s="100">
        <f t="shared" si="7"/>
        <v>2072180</v>
      </c>
      <c r="U38" s="100">
        <f t="shared" si="7"/>
        <v>3081225</v>
      </c>
      <c r="V38" s="100">
        <f t="shared" si="7"/>
        <v>6852297</v>
      </c>
      <c r="W38" s="100">
        <f t="shared" si="7"/>
        <v>17482014</v>
      </c>
      <c r="X38" s="100">
        <f t="shared" si="7"/>
        <v>39342192</v>
      </c>
      <c r="Y38" s="100">
        <f t="shared" si="7"/>
        <v>-21860178</v>
      </c>
      <c r="Z38" s="137">
        <f>+IF(X38&lt;&gt;0,+(Y38/X38)*100,0)</f>
        <v>-55.564209538705924</v>
      </c>
      <c r="AA38" s="153">
        <f>SUM(AA39:AA41)</f>
        <v>40261833</v>
      </c>
    </row>
    <row r="39" spans="1:27" ht="12.75">
      <c r="A39" s="138" t="s">
        <v>85</v>
      </c>
      <c r="B39" s="136"/>
      <c r="C39" s="155">
        <v>4651160</v>
      </c>
      <c r="D39" s="155"/>
      <c r="E39" s="156">
        <v>2152379</v>
      </c>
      <c r="F39" s="60">
        <v>29265800</v>
      </c>
      <c r="G39" s="60">
        <v>169439</v>
      </c>
      <c r="H39" s="60">
        <v>527871</v>
      </c>
      <c r="I39" s="60">
        <v>426822</v>
      </c>
      <c r="J39" s="60">
        <v>1124132</v>
      </c>
      <c r="K39" s="60">
        <v>442990</v>
      </c>
      <c r="L39" s="60">
        <v>606719</v>
      </c>
      <c r="M39" s="60">
        <v>177981</v>
      </c>
      <c r="N39" s="60">
        <v>1227690</v>
      </c>
      <c r="O39" s="60">
        <v>306446</v>
      </c>
      <c r="P39" s="60">
        <v>186283</v>
      </c>
      <c r="Q39" s="60">
        <v>-908792</v>
      </c>
      <c r="R39" s="60">
        <v>-416063</v>
      </c>
      <c r="S39" s="60">
        <v>350620</v>
      </c>
      <c r="T39" s="60">
        <v>644527</v>
      </c>
      <c r="U39" s="60">
        <v>709107</v>
      </c>
      <c r="V39" s="60">
        <v>1704254</v>
      </c>
      <c r="W39" s="60">
        <v>3640013</v>
      </c>
      <c r="X39" s="60">
        <v>2152380</v>
      </c>
      <c r="Y39" s="60">
        <v>1487633</v>
      </c>
      <c r="Z39" s="140">
        <v>69.12</v>
      </c>
      <c r="AA39" s="155">
        <v>29265800</v>
      </c>
    </row>
    <row r="40" spans="1:27" ht="12.75">
      <c r="A40" s="138" t="s">
        <v>86</v>
      </c>
      <c r="B40" s="136"/>
      <c r="C40" s="155"/>
      <c r="D40" s="155"/>
      <c r="E40" s="156">
        <v>37189810</v>
      </c>
      <c r="F40" s="60">
        <v>10996033</v>
      </c>
      <c r="G40" s="60">
        <v>903724</v>
      </c>
      <c r="H40" s="60">
        <v>1030770</v>
      </c>
      <c r="I40" s="60">
        <v>1080921</v>
      </c>
      <c r="J40" s="60">
        <v>3015415</v>
      </c>
      <c r="K40" s="60">
        <v>1051062</v>
      </c>
      <c r="L40" s="60">
        <v>920934</v>
      </c>
      <c r="M40" s="60">
        <v>889499</v>
      </c>
      <c r="N40" s="60">
        <v>2861495</v>
      </c>
      <c r="O40" s="60">
        <v>953058</v>
      </c>
      <c r="P40" s="60">
        <v>977645</v>
      </c>
      <c r="Q40" s="60">
        <v>886345</v>
      </c>
      <c r="R40" s="60">
        <v>2817048</v>
      </c>
      <c r="S40" s="60">
        <v>1348272</v>
      </c>
      <c r="T40" s="60">
        <v>1427653</v>
      </c>
      <c r="U40" s="60">
        <v>2372118</v>
      </c>
      <c r="V40" s="60">
        <v>5148043</v>
      </c>
      <c r="W40" s="60">
        <v>13842001</v>
      </c>
      <c r="X40" s="60">
        <v>37189812</v>
      </c>
      <c r="Y40" s="60">
        <v>-23347811</v>
      </c>
      <c r="Z40" s="140">
        <v>-62.78</v>
      </c>
      <c r="AA40" s="155">
        <v>10996033</v>
      </c>
    </row>
    <row r="41" spans="1:27" ht="12.75">
      <c r="A41" s="138" t="s">
        <v>87</v>
      </c>
      <c r="B41" s="136"/>
      <c r="C41" s="155"/>
      <c r="D41" s="155"/>
      <c r="E41" s="156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>
        <v>0</v>
      </c>
      <c r="AA41" s="155"/>
    </row>
    <row r="42" spans="1:27" ht="12.75">
      <c r="A42" s="135" t="s">
        <v>88</v>
      </c>
      <c r="B42" s="142"/>
      <c r="C42" s="153">
        <f aca="true" t="shared" si="8" ref="C42:Y42">SUM(C43:C46)</f>
        <v>21147257</v>
      </c>
      <c r="D42" s="153">
        <f>SUM(D43:D46)</f>
        <v>0</v>
      </c>
      <c r="E42" s="154">
        <f t="shared" si="8"/>
        <v>178171878</v>
      </c>
      <c r="F42" s="100">
        <f t="shared" si="8"/>
        <v>209339749</v>
      </c>
      <c r="G42" s="100">
        <f t="shared" si="8"/>
        <v>3898004</v>
      </c>
      <c r="H42" s="100">
        <f t="shared" si="8"/>
        <v>19803459</v>
      </c>
      <c r="I42" s="100">
        <f t="shared" si="8"/>
        <v>14012702</v>
      </c>
      <c r="J42" s="100">
        <f t="shared" si="8"/>
        <v>37714165</v>
      </c>
      <c r="K42" s="100">
        <f t="shared" si="8"/>
        <v>16143964</v>
      </c>
      <c r="L42" s="100">
        <f t="shared" si="8"/>
        <v>9140982</v>
      </c>
      <c r="M42" s="100">
        <f t="shared" si="8"/>
        <v>10887131</v>
      </c>
      <c r="N42" s="100">
        <f t="shared" si="8"/>
        <v>36172077</v>
      </c>
      <c r="O42" s="100">
        <f t="shared" si="8"/>
        <v>9482367</v>
      </c>
      <c r="P42" s="100">
        <f t="shared" si="8"/>
        <v>8902589</v>
      </c>
      <c r="Q42" s="100">
        <f t="shared" si="8"/>
        <v>11078517</v>
      </c>
      <c r="R42" s="100">
        <f t="shared" si="8"/>
        <v>29463473</v>
      </c>
      <c r="S42" s="100">
        <f t="shared" si="8"/>
        <v>-6545364</v>
      </c>
      <c r="T42" s="100">
        <f t="shared" si="8"/>
        <v>10569087</v>
      </c>
      <c r="U42" s="100">
        <f t="shared" si="8"/>
        <v>53876495</v>
      </c>
      <c r="V42" s="100">
        <f t="shared" si="8"/>
        <v>57900218</v>
      </c>
      <c r="W42" s="100">
        <f t="shared" si="8"/>
        <v>161249933</v>
      </c>
      <c r="X42" s="100">
        <f t="shared" si="8"/>
        <v>178171872</v>
      </c>
      <c r="Y42" s="100">
        <f t="shared" si="8"/>
        <v>-16921939</v>
      </c>
      <c r="Z42" s="137">
        <f>+IF(X42&lt;&gt;0,+(Y42/X42)*100,0)</f>
        <v>-9.497536738009913</v>
      </c>
      <c r="AA42" s="153">
        <f>SUM(AA43:AA46)</f>
        <v>209339749</v>
      </c>
    </row>
    <row r="43" spans="1:27" ht="12.75">
      <c r="A43" s="138" t="s">
        <v>89</v>
      </c>
      <c r="B43" s="136"/>
      <c r="C43" s="155"/>
      <c r="D43" s="155"/>
      <c r="E43" s="156">
        <v>93278342</v>
      </c>
      <c r="F43" s="60">
        <v>89510418</v>
      </c>
      <c r="G43" s="60">
        <v>662638</v>
      </c>
      <c r="H43" s="60">
        <v>13960737</v>
      </c>
      <c r="I43" s="60">
        <v>9221165</v>
      </c>
      <c r="J43" s="60">
        <v>23844540</v>
      </c>
      <c r="K43" s="60">
        <v>4508630</v>
      </c>
      <c r="L43" s="60">
        <v>4692757</v>
      </c>
      <c r="M43" s="60">
        <v>4172502</v>
      </c>
      <c r="N43" s="60">
        <v>13373889</v>
      </c>
      <c r="O43" s="60">
        <v>4944758</v>
      </c>
      <c r="P43" s="60">
        <v>4422391</v>
      </c>
      <c r="Q43" s="60">
        <v>4088229</v>
      </c>
      <c r="R43" s="60">
        <v>13455378</v>
      </c>
      <c r="S43" s="60">
        <v>-3705884</v>
      </c>
      <c r="T43" s="60">
        <v>4871963</v>
      </c>
      <c r="U43" s="60">
        <v>11397087</v>
      </c>
      <c r="V43" s="60">
        <v>12563166</v>
      </c>
      <c r="W43" s="60">
        <v>63236973</v>
      </c>
      <c r="X43" s="60">
        <v>93278340</v>
      </c>
      <c r="Y43" s="60">
        <v>-30041367</v>
      </c>
      <c r="Z43" s="140">
        <v>-32.21</v>
      </c>
      <c r="AA43" s="155">
        <v>89510418</v>
      </c>
    </row>
    <row r="44" spans="1:27" ht="12.75">
      <c r="A44" s="138" t="s">
        <v>90</v>
      </c>
      <c r="B44" s="136"/>
      <c r="C44" s="155">
        <v>20481605</v>
      </c>
      <c r="D44" s="155"/>
      <c r="E44" s="156">
        <v>46565842</v>
      </c>
      <c r="F44" s="60">
        <v>56580127</v>
      </c>
      <c r="G44" s="60">
        <v>1845488</v>
      </c>
      <c r="H44" s="60">
        <v>4604479</v>
      </c>
      <c r="I44" s="60">
        <v>3647235</v>
      </c>
      <c r="J44" s="60">
        <v>10097202</v>
      </c>
      <c r="K44" s="60">
        <v>10203619</v>
      </c>
      <c r="L44" s="60">
        <v>3432435</v>
      </c>
      <c r="M44" s="60">
        <v>3362370</v>
      </c>
      <c r="N44" s="60">
        <v>16998424</v>
      </c>
      <c r="O44" s="60">
        <v>3546881</v>
      </c>
      <c r="P44" s="60">
        <v>2652942</v>
      </c>
      <c r="Q44" s="60">
        <v>4939628</v>
      </c>
      <c r="R44" s="60">
        <v>11139451</v>
      </c>
      <c r="S44" s="60">
        <v>-4945988</v>
      </c>
      <c r="T44" s="60">
        <v>3781201</v>
      </c>
      <c r="U44" s="60">
        <v>40039611</v>
      </c>
      <c r="V44" s="60">
        <v>38874824</v>
      </c>
      <c r="W44" s="60">
        <v>77109901</v>
      </c>
      <c r="X44" s="60">
        <v>46565844</v>
      </c>
      <c r="Y44" s="60">
        <v>30544057</v>
      </c>
      <c r="Z44" s="140">
        <v>65.59</v>
      </c>
      <c r="AA44" s="155">
        <v>56580127</v>
      </c>
    </row>
    <row r="45" spans="1:27" ht="12.75">
      <c r="A45" s="138" t="s">
        <v>91</v>
      </c>
      <c r="B45" s="136"/>
      <c r="C45" s="157"/>
      <c r="D45" s="157"/>
      <c r="E45" s="158">
        <v>14286376</v>
      </c>
      <c r="F45" s="159">
        <v>7185170</v>
      </c>
      <c r="G45" s="159">
        <v>446655</v>
      </c>
      <c r="H45" s="159">
        <v>577819</v>
      </c>
      <c r="I45" s="159">
        <v>501172</v>
      </c>
      <c r="J45" s="159">
        <v>1525646</v>
      </c>
      <c r="K45" s="159">
        <v>634034</v>
      </c>
      <c r="L45" s="159">
        <v>527578</v>
      </c>
      <c r="M45" s="159">
        <v>692578</v>
      </c>
      <c r="N45" s="159">
        <v>1854190</v>
      </c>
      <c r="O45" s="159">
        <v>435707</v>
      </c>
      <c r="P45" s="159">
        <v>352773</v>
      </c>
      <c r="Q45" s="159">
        <v>396678</v>
      </c>
      <c r="R45" s="159">
        <v>1185158</v>
      </c>
      <c r="S45" s="159">
        <v>425956</v>
      </c>
      <c r="T45" s="159">
        <v>428259</v>
      </c>
      <c r="U45" s="159">
        <v>493605</v>
      </c>
      <c r="V45" s="159">
        <v>1347820</v>
      </c>
      <c r="W45" s="159">
        <v>5912814</v>
      </c>
      <c r="X45" s="159">
        <v>14286372</v>
      </c>
      <c r="Y45" s="159">
        <v>-8373558</v>
      </c>
      <c r="Z45" s="141">
        <v>-58.61</v>
      </c>
      <c r="AA45" s="157">
        <v>7185170</v>
      </c>
    </row>
    <row r="46" spans="1:27" ht="12.75">
      <c r="A46" s="138" t="s">
        <v>92</v>
      </c>
      <c r="B46" s="136"/>
      <c r="C46" s="155">
        <v>665652</v>
      </c>
      <c r="D46" s="155"/>
      <c r="E46" s="156">
        <v>24041318</v>
      </c>
      <c r="F46" s="60">
        <v>56064034</v>
      </c>
      <c r="G46" s="60">
        <v>943223</v>
      </c>
      <c r="H46" s="60">
        <v>660424</v>
      </c>
      <c r="I46" s="60">
        <v>643130</v>
      </c>
      <c r="J46" s="60">
        <v>2246777</v>
      </c>
      <c r="K46" s="60">
        <v>797681</v>
      </c>
      <c r="L46" s="60">
        <v>488212</v>
      </c>
      <c r="M46" s="60">
        <v>2659681</v>
      </c>
      <c r="N46" s="60">
        <v>3945574</v>
      </c>
      <c r="O46" s="60">
        <v>555021</v>
      </c>
      <c r="P46" s="60">
        <v>1474483</v>
      </c>
      <c r="Q46" s="60">
        <v>1653982</v>
      </c>
      <c r="R46" s="60">
        <v>3683486</v>
      </c>
      <c r="S46" s="60">
        <v>1680552</v>
      </c>
      <c r="T46" s="60">
        <v>1487664</v>
      </c>
      <c r="U46" s="60">
        <v>1946192</v>
      </c>
      <c r="V46" s="60">
        <v>5114408</v>
      </c>
      <c r="W46" s="60">
        <v>14990245</v>
      </c>
      <c r="X46" s="60">
        <v>24041316</v>
      </c>
      <c r="Y46" s="60">
        <v>-9051071</v>
      </c>
      <c r="Z46" s="140">
        <v>-37.65</v>
      </c>
      <c r="AA46" s="155">
        <v>56064034</v>
      </c>
    </row>
    <row r="47" spans="1:27" ht="12.75">
      <c r="A47" s="135" t="s">
        <v>93</v>
      </c>
      <c r="B47" s="142" t="s">
        <v>94</v>
      </c>
      <c r="C47" s="153"/>
      <c r="D47" s="153"/>
      <c r="E47" s="154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37">
        <v>0</v>
      </c>
      <c r="AA47" s="153"/>
    </row>
    <row r="48" spans="1:27" ht="12.75">
      <c r="A48" s="143" t="s">
        <v>98</v>
      </c>
      <c r="B48" s="144" t="s">
        <v>99</v>
      </c>
      <c r="C48" s="168">
        <f aca="true" t="shared" si="9" ref="C48:Y48">+C28+C32+C38+C42+C47</f>
        <v>349256764</v>
      </c>
      <c r="D48" s="168">
        <f>+D28+D32+D38+D42+D47</f>
        <v>0</v>
      </c>
      <c r="E48" s="169">
        <f t="shared" si="9"/>
        <v>359995212</v>
      </c>
      <c r="F48" s="73">
        <f t="shared" si="9"/>
        <v>359995212</v>
      </c>
      <c r="G48" s="73">
        <f t="shared" si="9"/>
        <v>10580702</v>
      </c>
      <c r="H48" s="73">
        <f t="shared" si="9"/>
        <v>28489399</v>
      </c>
      <c r="I48" s="73">
        <f t="shared" si="9"/>
        <v>21297833</v>
      </c>
      <c r="J48" s="73">
        <f t="shared" si="9"/>
        <v>60367934</v>
      </c>
      <c r="K48" s="73">
        <f t="shared" si="9"/>
        <v>22711943</v>
      </c>
      <c r="L48" s="73">
        <f t="shared" si="9"/>
        <v>16939059</v>
      </c>
      <c r="M48" s="73">
        <f t="shared" si="9"/>
        <v>18577588</v>
      </c>
      <c r="N48" s="73">
        <f t="shared" si="9"/>
        <v>58228590</v>
      </c>
      <c r="O48" s="73">
        <f t="shared" si="9"/>
        <v>15193775</v>
      </c>
      <c r="P48" s="73">
        <f t="shared" si="9"/>
        <v>15363624</v>
      </c>
      <c r="Q48" s="73">
        <f t="shared" si="9"/>
        <v>15070403</v>
      </c>
      <c r="R48" s="73">
        <f t="shared" si="9"/>
        <v>45627802</v>
      </c>
      <c r="S48" s="73">
        <f t="shared" si="9"/>
        <v>49336</v>
      </c>
      <c r="T48" s="73">
        <f t="shared" si="9"/>
        <v>17835675</v>
      </c>
      <c r="U48" s="73">
        <f t="shared" si="9"/>
        <v>72146834</v>
      </c>
      <c r="V48" s="73">
        <f t="shared" si="9"/>
        <v>90031845</v>
      </c>
      <c r="W48" s="73">
        <f t="shared" si="9"/>
        <v>254256171</v>
      </c>
      <c r="X48" s="73">
        <f t="shared" si="9"/>
        <v>326472096</v>
      </c>
      <c r="Y48" s="73">
        <f t="shared" si="9"/>
        <v>-72215925</v>
      </c>
      <c r="Z48" s="170">
        <f>+IF(X48&lt;&gt;0,+(Y48/X48)*100,0)</f>
        <v>-22.120091084292852</v>
      </c>
      <c r="AA48" s="168">
        <f>+AA28+AA32+AA38+AA42+AA47</f>
        <v>359995212</v>
      </c>
    </row>
    <row r="49" spans="1:27" ht="12.75">
      <c r="A49" s="148" t="s">
        <v>49</v>
      </c>
      <c r="B49" s="149"/>
      <c r="C49" s="171">
        <f aca="true" t="shared" si="10" ref="C49:Y49">+C25-C48</f>
        <v>-10356759</v>
      </c>
      <c r="D49" s="171">
        <f>+D25-D48</f>
        <v>0</v>
      </c>
      <c r="E49" s="172">
        <f t="shared" si="10"/>
        <v>28559021</v>
      </c>
      <c r="F49" s="173">
        <f t="shared" si="10"/>
        <v>28558447</v>
      </c>
      <c r="G49" s="173">
        <f t="shared" si="10"/>
        <v>58301823</v>
      </c>
      <c r="H49" s="173">
        <f t="shared" si="10"/>
        <v>-11289036</v>
      </c>
      <c r="I49" s="173">
        <f t="shared" si="10"/>
        <v>-1746479</v>
      </c>
      <c r="J49" s="173">
        <f t="shared" si="10"/>
        <v>45266308</v>
      </c>
      <c r="K49" s="173">
        <f t="shared" si="10"/>
        <v>-3910568</v>
      </c>
      <c r="L49" s="173">
        <f t="shared" si="10"/>
        <v>-2461728</v>
      </c>
      <c r="M49" s="173">
        <f t="shared" si="10"/>
        <v>57261183</v>
      </c>
      <c r="N49" s="173">
        <f t="shared" si="10"/>
        <v>50888887</v>
      </c>
      <c r="O49" s="173">
        <f t="shared" si="10"/>
        <v>-3874753</v>
      </c>
      <c r="P49" s="173">
        <f t="shared" si="10"/>
        <v>-141048</v>
      </c>
      <c r="Q49" s="173">
        <f t="shared" si="10"/>
        <v>25746081</v>
      </c>
      <c r="R49" s="173">
        <f t="shared" si="10"/>
        <v>21730280</v>
      </c>
      <c r="S49" s="173">
        <f t="shared" si="10"/>
        <v>12441758</v>
      </c>
      <c r="T49" s="173">
        <f t="shared" si="10"/>
        <v>-1319614</v>
      </c>
      <c r="U49" s="173">
        <f t="shared" si="10"/>
        <v>76609985</v>
      </c>
      <c r="V49" s="173">
        <f t="shared" si="10"/>
        <v>87732129</v>
      </c>
      <c r="W49" s="173">
        <f t="shared" si="10"/>
        <v>205617604</v>
      </c>
      <c r="X49" s="173">
        <f>IF(F25=F48,0,X25-X48)</f>
        <v>37530852</v>
      </c>
      <c r="Y49" s="173">
        <f t="shared" si="10"/>
        <v>168086752</v>
      </c>
      <c r="Z49" s="174">
        <f>+IF(X49&lt;&gt;0,+(Y49/X49)*100,0)</f>
        <v>447.86287292385475</v>
      </c>
      <c r="AA49" s="171">
        <f>+AA25-AA48</f>
        <v>28558447</v>
      </c>
    </row>
    <row r="50" spans="1:27" ht="12.75">
      <c r="A50" s="150" t="s">
        <v>289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151" t="s">
        <v>290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152" t="s">
        <v>291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151" t="s">
        <v>292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293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2.7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2.7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2.7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2.7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2.7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2.7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294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2.75">
      <c r="A5" s="181" t="s">
        <v>31</v>
      </c>
      <c r="B5" s="182"/>
      <c r="C5" s="155">
        <v>36513942</v>
      </c>
      <c r="D5" s="155">
        <v>0</v>
      </c>
      <c r="E5" s="156">
        <v>47920615</v>
      </c>
      <c r="F5" s="60">
        <v>47920619</v>
      </c>
      <c r="G5" s="60">
        <v>12792988</v>
      </c>
      <c r="H5" s="60">
        <v>2728621</v>
      </c>
      <c r="I5" s="60">
        <v>2747511</v>
      </c>
      <c r="J5" s="60">
        <v>18269120</v>
      </c>
      <c r="K5" s="60">
        <v>2749831</v>
      </c>
      <c r="L5" s="60">
        <v>2710118</v>
      </c>
      <c r="M5" s="60">
        <v>2750139</v>
      </c>
      <c r="N5" s="60">
        <v>8210088</v>
      </c>
      <c r="O5" s="60">
        <v>-1751119</v>
      </c>
      <c r="P5" s="60">
        <v>2648930</v>
      </c>
      <c r="Q5" s="60">
        <v>2649132</v>
      </c>
      <c r="R5" s="60">
        <v>3546943</v>
      </c>
      <c r="S5" s="60">
        <v>2649201</v>
      </c>
      <c r="T5" s="60">
        <v>2644644</v>
      </c>
      <c r="U5" s="60">
        <v>294107</v>
      </c>
      <c r="V5" s="60">
        <v>5587952</v>
      </c>
      <c r="W5" s="60">
        <v>35614103</v>
      </c>
      <c r="X5" s="60">
        <v>47920620</v>
      </c>
      <c r="Y5" s="60">
        <v>-12306517</v>
      </c>
      <c r="Z5" s="140">
        <v>-25.68</v>
      </c>
      <c r="AA5" s="155">
        <v>47920619</v>
      </c>
    </row>
    <row r="6" spans="1:27" ht="12.75">
      <c r="A6" s="181" t="s">
        <v>102</v>
      </c>
      <c r="B6" s="182"/>
      <c r="C6" s="155">
        <v>0</v>
      </c>
      <c r="D6" s="155">
        <v>0</v>
      </c>
      <c r="E6" s="156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/>
      <c r="Y6" s="60">
        <v>0</v>
      </c>
      <c r="Z6" s="140">
        <v>0</v>
      </c>
      <c r="AA6" s="155">
        <v>0</v>
      </c>
    </row>
    <row r="7" spans="1:27" ht="12.75">
      <c r="A7" s="183" t="s">
        <v>103</v>
      </c>
      <c r="B7" s="182"/>
      <c r="C7" s="155">
        <v>24507198</v>
      </c>
      <c r="D7" s="155">
        <v>0</v>
      </c>
      <c r="E7" s="156">
        <v>57376650</v>
      </c>
      <c r="F7" s="60">
        <v>56723581</v>
      </c>
      <c r="G7" s="60">
        <v>2803421</v>
      </c>
      <c r="H7" s="60">
        <v>2935634</v>
      </c>
      <c r="I7" s="60">
        <v>7280783</v>
      </c>
      <c r="J7" s="60">
        <v>13019838</v>
      </c>
      <c r="K7" s="60">
        <v>4537862</v>
      </c>
      <c r="L7" s="60">
        <v>4174918</v>
      </c>
      <c r="M7" s="60">
        <v>4291798</v>
      </c>
      <c r="N7" s="60">
        <v>13004578</v>
      </c>
      <c r="O7" s="60">
        <v>5060812</v>
      </c>
      <c r="P7" s="60">
        <v>3383883</v>
      </c>
      <c r="Q7" s="60">
        <v>3887286</v>
      </c>
      <c r="R7" s="60">
        <v>12331981</v>
      </c>
      <c r="S7" s="60">
        <v>3181361</v>
      </c>
      <c r="T7" s="60">
        <v>5158065</v>
      </c>
      <c r="U7" s="60">
        <v>4118840</v>
      </c>
      <c r="V7" s="60">
        <v>12458266</v>
      </c>
      <c r="W7" s="60">
        <v>50814663</v>
      </c>
      <c r="X7" s="60">
        <v>51738715</v>
      </c>
      <c r="Y7" s="60">
        <v>-924052</v>
      </c>
      <c r="Z7" s="140">
        <v>-1.79</v>
      </c>
      <c r="AA7" s="155">
        <v>56723581</v>
      </c>
    </row>
    <row r="8" spans="1:27" ht="12.75">
      <c r="A8" s="183" t="s">
        <v>104</v>
      </c>
      <c r="B8" s="182"/>
      <c r="C8" s="155">
        <v>19137492</v>
      </c>
      <c r="D8" s="155">
        <v>0</v>
      </c>
      <c r="E8" s="156">
        <v>33029922</v>
      </c>
      <c r="F8" s="60">
        <v>33029922</v>
      </c>
      <c r="G8" s="60">
        <v>2110381</v>
      </c>
      <c r="H8" s="60">
        <v>2107230</v>
      </c>
      <c r="I8" s="60">
        <v>3099015</v>
      </c>
      <c r="J8" s="60">
        <v>7316626</v>
      </c>
      <c r="K8" s="60">
        <v>2411199</v>
      </c>
      <c r="L8" s="60">
        <v>1382155</v>
      </c>
      <c r="M8" s="60">
        <v>2091609</v>
      </c>
      <c r="N8" s="60">
        <v>5884963</v>
      </c>
      <c r="O8" s="60">
        <v>2517404</v>
      </c>
      <c r="P8" s="60">
        <v>3181896</v>
      </c>
      <c r="Q8" s="60">
        <v>2140984</v>
      </c>
      <c r="R8" s="60">
        <v>7840284</v>
      </c>
      <c r="S8" s="60">
        <v>1488999</v>
      </c>
      <c r="T8" s="60">
        <v>1352915</v>
      </c>
      <c r="U8" s="60">
        <v>-7200022</v>
      </c>
      <c r="V8" s="60">
        <v>-4358108</v>
      </c>
      <c r="W8" s="60">
        <v>16683765</v>
      </c>
      <c r="X8" s="60">
        <v>33029916</v>
      </c>
      <c r="Y8" s="60">
        <v>-16346151</v>
      </c>
      <c r="Z8" s="140">
        <v>-49.49</v>
      </c>
      <c r="AA8" s="155">
        <v>33029922</v>
      </c>
    </row>
    <row r="9" spans="1:27" ht="12.75">
      <c r="A9" s="183" t="s">
        <v>105</v>
      </c>
      <c r="B9" s="182"/>
      <c r="C9" s="155">
        <v>14149200</v>
      </c>
      <c r="D9" s="155">
        <v>0</v>
      </c>
      <c r="E9" s="156">
        <v>15328303</v>
      </c>
      <c r="F9" s="60">
        <v>15328298</v>
      </c>
      <c r="G9" s="60">
        <v>1322051</v>
      </c>
      <c r="H9" s="60">
        <v>1315232</v>
      </c>
      <c r="I9" s="60">
        <v>1322230</v>
      </c>
      <c r="J9" s="60">
        <v>3959513</v>
      </c>
      <c r="K9" s="60">
        <v>1321135</v>
      </c>
      <c r="L9" s="60">
        <v>1307128</v>
      </c>
      <c r="M9" s="60">
        <v>1323382</v>
      </c>
      <c r="N9" s="60">
        <v>3951645</v>
      </c>
      <c r="O9" s="60">
        <v>1321990</v>
      </c>
      <c r="P9" s="60">
        <v>1322798</v>
      </c>
      <c r="Q9" s="60">
        <v>1321345</v>
      </c>
      <c r="R9" s="60">
        <v>3966133</v>
      </c>
      <c r="S9" s="60">
        <v>1324525</v>
      </c>
      <c r="T9" s="60">
        <v>1322619</v>
      </c>
      <c r="U9" s="60">
        <v>-4416909</v>
      </c>
      <c r="V9" s="60">
        <v>-1769765</v>
      </c>
      <c r="W9" s="60">
        <v>10107526</v>
      </c>
      <c r="X9" s="60">
        <v>15328308</v>
      </c>
      <c r="Y9" s="60">
        <v>-5220782</v>
      </c>
      <c r="Z9" s="140">
        <v>-34.06</v>
      </c>
      <c r="AA9" s="155">
        <v>15328298</v>
      </c>
    </row>
    <row r="10" spans="1:27" ht="12.75">
      <c r="A10" s="183" t="s">
        <v>106</v>
      </c>
      <c r="B10" s="182"/>
      <c r="C10" s="155">
        <v>8485312</v>
      </c>
      <c r="D10" s="155">
        <v>0</v>
      </c>
      <c r="E10" s="156">
        <v>8993336</v>
      </c>
      <c r="F10" s="54">
        <v>8993337</v>
      </c>
      <c r="G10" s="54">
        <v>785254</v>
      </c>
      <c r="H10" s="54">
        <v>781426</v>
      </c>
      <c r="I10" s="54">
        <v>785079</v>
      </c>
      <c r="J10" s="54">
        <v>2351759</v>
      </c>
      <c r="K10" s="54">
        <v>785860</v>
      </c>
      <c r="L10" s="54">
        <v>767876</v>
      </c>
      <c r="M10" s="54">
        <v>785252</v>
      </c>
      <c r="N10" s="54">
        <v>2338988</v>
      </c>
      <c r="O10" s="54">
        <v>785496</v>
      </c>
      <c r="P10" s="54">
        <v>784811</v>
      </c>
      <c r="Q10" s="54">
        <v>789049</v>
      </c>
      <c r="R10" s="54">
        <v>2359356</v>
      </c>
      <c r="S10" s="54">
        <v>792276</v>
      </c>
      <c r="T10" s="54">
        <v>790617</v>
      </c>
      <c r="U10" s="54">
        <v>365524</v>
      </c>
      <c r="V10" s="54">
        <v>1948417</v>
      </c>
      <c r="W10" s="54">
        <v>8998520</v>
      </c>
      <c r="X10" s="54">
        <v>8993340</v>
      </c>
      <c r="Y10" s="54">
        <v>5180</v>
      </c>
      <c r="Z10" s="184">
        <v>0.06</v>
      </c>
      <c r="AA10" s="130">
        <v>8993337</v>
      </c>
    </row>
    <row r="11" spans="1:27" ht="12.75">
      <c r="A11" s="183" t="s">
        <v>107</v>
      </c>
      <c r="B11" s="185"/>
      <c r="C11" s="155">
        <v>27892643</v>
      </c>
      <c r="D11" s="155">
        <v>0</v>
      </c>
      <c r="E11" s="156">
        <v>0</v>
      </c>
      <c r="F11" s="60">
        <v>653489</v>
      </c>
      <c r="G11" s="60">
        <v>0</v>
      </c>
      <c r="H11" s="60">
        <v>0</v>
      </c>
      <c r="I11" s="60">
        <v>256</v>
      </c>
      <c r="J11" s="60">
        <v>256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256</v>
      </c>
      <c r="X11" s="60"/>
      <c r="Y11" s="60">
        <v>256</v>
      </c>
      <c r="Z11" s="140">
        <v>0</v>
      </c>
      <c r="AA11" s="155">
        <v>653489</v>
      </c>
    </row>
    <row r="12" spans="1:27" ht="12.75">
      <c r="A12" s="183" t="s">
        <v>108</v>
      </c>
      <c r="B12" s="185"/>
      <c r="C12" s="155">
        <v>2728143</v>
      </c>
      <c r="D12" s="155">
        <v>0</v>
      </c>
      <c r="E12" s="156">
        <v>1100729</v>
      </c>
      <c r="F12" s="60">
        <v>1100730</v>
      </c>
      <c r="G12" s="60">
        <v>150527</v>
      </c>
      <c r="H12" s="60">
        <v>144250</v>
      </c>
      <c r="I12" s="60">
        <v>10075</v>
      </c>
      <c r="J12" s="60">
        <v>304852</v>
      </c>
      <c r="K12" s="60">
        <v>141598</v>
      </c>
      <c r="L12" s="60">
        <v>142715</v>
      </c>
      <c r="M12" s="60">
        <v>141408</v>
      </c>
      <c r="N12" s="60">
        <v>425721</v>
      </c>
      <c r="O12" s="60">
        <v>141145</v>
      </c>
      <c r="P12" s="60">
        <v>148908</v>
      </c>
      <c r="Q12" s="60">
        <v>149350</v>
      </c>
      <c r="R12" s="60">
        <v>439403</v>
      </c>
      <c r="S12" s="60">
        <v>142132</v>
      </c>
      <c r="T12" s="60">
        <v>149351</v>
      </c>
      <c r="U12" s="60">
        <v>143977</v>
      </c>
      <c r="V12" s="60">
        <v>435460</v>
      </c>
      <c r="W12" s="60">
        <v>1605436</v>
      </c>
      <c r="X12" s="60">
        <v>1100724</v>
      </c>
      <c r="Y12" s="60">
        <v>504712</v>
      </c>
      <c r="Z12" s="140">
        <v>45.85</v>
      </c>
      <c r="AA12" s="155">
        <v>1100730</v>
      </c>
    </row>
    <row r="13" spans="1:27" ht="12.75">
      <c r="A13" s="181" t="s">
        <v>109</v>
      </c>
      <c r="B13" s="185"/>
      <c r="C13" s="155">
        <v>0</v>
      </c>
      <c r="D13" s="155">
        <v>0</v>
      </c>
      <c r="E13" s="156">
        <v>4473888</v>
      </c>
      <c r="F13" s="60">
        <v>4473892</v>
      </c>
      <c r="G13" s="60">
        <v>238996</v>
      </c>
      <c r="H13" s="60">
        <v>0</v>
      </c>
      <c r="I13" s="60">
        <v>0</v>
      </c>
      <c r="J13" s="60">
        <v>238996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238996</v>
      </c>
      <c r="X13" s="60">
        <v>4473888</v>
      </c>
      <c r="Y13" s="60">
        <v>-4234892</v>
      </c>
      <c r="Z13" s="140">
        <v>-94.66</v>
      </c>
      <c r="AA13" s="155">
        <v>4473892</v>
      </c>
    </row>
    <row r="14" spans="1:27" ht="12.75">
      <c r="A14" s="181" t="s">
        <v>110</v>
      </c>
      <c r="B14" s="185"/>
      <c r="C14" s="155">
        <v>43994000</v>
      </c>
      <c r="D14" s="155">
        <v>0</v>
      </c>
      <c r="E14" s="156">
        <v>27022883</v>
      </c>
      <c r="F14" s="60">
        <v>27022884</v>
      </c>
      <c r="G14" s="60">
        <v>2649806</v>
      </c>
      <c r="H14" s="60">
        <v>2305295</v>
      </c>
      <c r="I14" s="60">
        <v>2663079</v>
      </c>
      <c r="J14" s="60">
        <v>7618180</v>
      </c>
      <c r="K14" s="60">
        <v>2734932</v>
      </c>
      <c r="L14" s="60">
        <v>2738832</v>
      </c>
      <c r="M14" s="60">
        <v>2802385</v>
      </c>
      <c r="N14" s="60">
        <v>8276149</v>
      </c>
      <c r="O14" s="60">
        <v>2837042</v>
      </c>
      <c r="P14" s="60">
        <v>2884105</v>
      </c>
      <c r="Q14" s="60">
        <v>2944005</v>
      </c>
      <c r="R14" s="60">
        <v>8665152</v>
      </c>
      <c r="S14" s="60">
        <v>1902273</v>
      </c>
      <c r="T14" s="60">
        <v>3010082</v>
      </c>
      <c r="U14" s="60">
        <v>2441781</v>
      </c>
      <c r="V14" s="60">
        <v>7354136</v>
      </c>
      <c r="W14" s="60">
        <v>31913617</v>
      </c>
      <c r="X14" s="60">
        <v>27022884</v>
      </c>
      <c r="Y14" s="60">
        <v>4890733</v>
      </c>
      <c r="Z14" s="140">
        <v>18.1</v>
      </c>
      <c r="AA14" s="155">
        <v>27022884</v>
      </c>
    </row>
    <row r="15" spans="1:27" ht="12.7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/>
      <c r="Y15" s="60">
        <v>0</v>
      </c>
      <c r="Z15" s="140">
        <v>0</v>
      </c>
      <c r="AA15" s="155">
        <v>0</v>
      </c>
    </row>
    <row r="16" spans="1:27" ht="12.75">
      <c r="A16" s="181" t="s">
        <v>112</v>
      </c>
      <c r="B16" s="185"/>
      <c r="C16" s="155">
        <v>329364</v>
      </c>
      <c r="D16" s="155">
        <v>0</v>
      </c>
      <c r="E16" s="156">
        <v>55846</v>
      </c>
      <c r="F16" s="60">
        <v>55846</v>
      </c>
      <c r="G16" s="60">
        <v>4358</v>
      </c>
      <c r="H16" s="60">
        <v>9630</v>
      </c>
      <c r="I16" s="60">
        <v>40193</v>
      </c>
      <c r="J16" s="60">
        <v>54181</v>
      </c>
      <c r="K16" s="60">
        <v>21905</v>
      </c>
      <c r="L16" s="60">
        <v>21353</v>
      </c>
      <c r="M16" s="60">
        <v>1200</v>
      </c>
      <c r="N16" s="60">
        <v>44458</v>
      </c>
      <c r="O16" s="60">
        <v>31529</v>
      </c>
      <c r="P16" s="60">
        <v>2281</v>
      </c>
      <c r="Q16" s="60">
        <v>35883</v>
      </c>
      <c r="R16" s="60">
        <v>69693</v>
      </c>
      <c r="S16" s="60">
        <v>7854</v>
      </c>
      <c r="T16" s="60">
        <v>18759</v>
      </c>
      <c r="U16" s="60">
        <v>7297</v>
      </c>
      <c r="V16" s="60">
        <v>33910</v>
      </c>
      <c r="W16" s="60">
        <v>202242</v>
      </c>
      <c r="X16" s="60">
        <v>55848</v>
      </c>
      <c r="Y16" s="60">
        <v>146394</v>
      </c>
      <c r="Z16" s="140">
        <v>262.13</v>
      </c>
      <c r="AA16" s="155">
        <v>55846</v>
      </c>
    </row>
    <row r="17" spans="1:27" ht="12.75">
      <c r="A17" s="181" t="s">
        <v>113</v>
      </c>
      <c r="B17" s="185"/>
      <c r="C17" s="155">
        <v>0</v>
      </c>
      <c r="D17" s="155">
        <v>0</v>
      </c>
      <c r="E17" s="156">
        <v>0</v>
      </c>
      <c r="F17" s="60">
        <v>0</v>
      </c>
      <c r="G17" s="60">
        <v>1693152</v>
      </c>
      <c r="H17" s="60">
        <v>2685791</v>
      </c>
      <c r="I17" s="60">
        <v>1436528</v>
      </c>
      <c r="J17" s="60">
        <v>5815471</v>
      </c>
      <c r="K17" s="60">
        <v>1550861</v>
      </c>
      <c r="L17" s="60">
        <v>538812</v>
      </c>
      <c r="M17" s="60">
        <v>1705</v>
      </c>
      <c r="N17" s="60">
        <v>2091378</v>
      </c>
      <c r="O17" s="60">
        <v>226369</v>
      </c>
      <c r="P17" s="60">
        <v>455476</v>
      </c>
      <c r="Q17" s="60">
        <v>59687</v>
      </c>
      <c r="R17" s="60">
        <v>741532</v>
      </c>
      <c r="S17" s="60">
        <v>-5063524</v>
      </c>
      <c r="T17" s="60">
        <v>555662</v>
      </c>
      <c r="U17" s="60">
        <v>686804</v>
      </c>
      <c r="V17" s="60">
        <v>-3821058</v>
      </c>
      <c r="W17" s="60">
        <v>4827323</v>
      </c>
      <c r="X17" s="60"/>
      <c r="Y17" s="60">
        <v>4827323</v>
      </c>
      <c r="Z17" s="140">
        <v>0</v>
      </c>
      <c r="AA17" s="155">
        <v>0</v>
      </c>
    </row>
    <row r="18" spans="1:27" ht="12.75">
      <c r="A18" s="183" t="s">
        <v>114</v>
      </c>
      <c r="B18" s="182"/>
      <c r="C18" s="155">
        <v>5490729</v>
      </c>
      <c r="D18" s="155">
        <v>0</v>
      </c>
      <c r="E18" s="156">
        <v>10750213</v>
      </c>
      <c r="F18" s="60">
        <v>10750213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0</v>
      </c>
      <c r="X18" s="60">
        <v>10750212</v>
      </c>
      <c r="Y18" s="60">
        <v>-10750212</v>
      </c>
      <c r="Z18" s="140">
        <v>-100</v>
      </c>
      <c r="AA18" s="155">
        <v>10750213</v>
      </c>
    </row>
    <row r="19" spans="1:27" ht="12.75">
      <c r="A19" s="181" t="s">
        <v>34</v>
      </c>
      <c r="B19" s="185"/>
      <c r="C19" s="155">
        <v>99636402</v>
      </c>
      <c r="D19" s="155">
        <v>0</v>
      </c>
      <c r="E19" s="156">
        <v>110597000</v>
      </c>
      <c r="F19" s="60">
        <v>110596000</v>
      </c>
      <c r="G19" s="60">
        <v>44298000</v>
      </c>
      <c r="H19" s="60">
        <v>2086000</v>
      </c>
      <c r="I19" s="60">
        <v>0</v>
      </c>
      <c r="J19" s="60">
        <v>46384000</v>
      </c>
      <c r="K19" s="60">
        <v>0</v>
      </c>
      <c r="L19" s="60">
        <v>444964</v>
      </c>
      <c r="M19" s="60">
        <v>35677000</v>
      </c>
      <c r="N19" s="60">
        <v>36121964</v>
      </c>
      <c r="O19" s="60">
        <v>0</v>
      </c>
      <c r="P19" s="60">
        <v>367840</v>
      </c>
      <c r="Q19" s="60">
        <v>26891000</v>
      </c>
      <c r="R19" s="60">
        <v>27258840</v>
      </c>
      <c r="S19" s="60">
        <v>0</v>
      </c>
      <c r="T19" s="60">
        <v>0</v>
      </c>
      <c r="U19" s="60">
        <v>0</v>
      </c>
      <c r="V19" s="60">
        <v>0</v>
      </c>
      <c r="W19" s="60">
        <v>109764804</v>
      </c>
      <c r="X19" s="60">
        <v>110595996</v>
      </c>
      <c r="Y19" s="60">
        <v>-831192</v>
      </c>
      <c r="Z19" s="140">
        <v>-0.75</v>
      </c>
      <c r="AA19" s="155">
        <v>110596000</v>
      </c>
    </row>
    <row r="20" spans="1:27" ht="12.75">
      <c r="A20" s="181" t="s">
        <v>35</v>
      </c>
      <c r="B20" s="185"/>
      <c r="C20" s="155">
        <v>9708580</v>
      </c>
      <c r="D20" s="155">
        <v>0</v>
      </c>
      <c r="E20" s="156">
        <v>2073848</v>
      </c>
      <c r="F20" s="54">
        <v>1973868</v>
      </c>
      <c r="G20" s="54">
        <v>33591</v>
      </c>
      <c r="H20" s="54">
        <v>101254</v>
      </c>
      <c r="I20" s="54">
        <v>166605</v>
      </c>
      <c r="J20" s="54">
        <v>301450</v>
      </c>
      <c r="K20" s="54">
        <v>46192</v>
      </c>
      <c r="L20" s="54">
        <v>248460</v>
      </c>
      <c r="M20" s="54">
        <v>-43307</v>
      </c>
      <c r="N20" s="54">
        <v>251345</v>
      </c>
      <c r="O20" s="54">
        <v>148354</v>
      </c>
      <c r="P20" s="54">
        <v>41648</v>
      </c>
      <c r="Q20" s="54">
        <v>-51237</v>
      </c>
      <c r="R20" s="54">
        <v>138765</v>
      </c>
      <c r="S20" s="54">
        <v>65997</v>
      </c>
      <c r="T20" s="54">
        <v>1513347</v>
      </c>
      <c r="U20" s="54">
        <v>152315420</v>
      </c>
      <c r="V20" s="54">
        <v>153894764</v>
      </c>
      <c r="W20" s="54">
        <v>154586324</v>
      </c>
      <c r="X20" s="54">
        <v>2073852</v>
      </c>
      <c r="Y20" s="54">
        <v>152512472</v>
      </c>
      <c r="Z20" s="184">
        <v>7354.07</v>
      </c>
      <c r="AA20" s="130">
        <v>1973868</v>
      </c>
    </row>
    <row r="21" spans="1:27" ht="12.75">
      <c r="A21" s="181" t="s">
        <v>115</v>
      </c>
      <c r="B21" s="185"/>
      <c r="C21" s="155">
        <v>0</v>
      </c>
      <c r="D21" s="155">
        <v>0</v>
      </c>
      <c r="E21" s="156">
        <v>1500000</v>
      </c>
      <c r="F21" s="60">
        <v>1599980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0</v>
      </c>
      <c r="X21" s="60">
        <v>1500000</v>
      </c>
      <c r="Y21" s="60">
        <v>-1500000</v>
      </c>
      <c r="Z21" s="140">
        <v>-100</v>
      </c>
      <c r="AA21" s="155">
        <v>1599980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292573005</v>
      </c>
      <c r="D22" s="188">
        <f>SUM(D5:D21)</f>
        <v>0</v>
      </c>
      <c r="E22" s="189">
        <f t="shared" si="0"/>
        <v>320223233</v>
      </c>
      <c r="F22" s="190">
        <f t="shared" si="0"/>
        <v>320222659</v>
      </c>
      <c r="G22" s="190">
        <f t="shared" si="0"/>
        <v>68882525</v>
      </c>
      <c r="H22" s="190">
        <f t="shared" si="0"/>
        <v>17200363</v>
      </c>
      <c r="I22" s="190">
        <f t="shared" si="0"/>
        <v>19551354</v>
      </c>
      <c r="J22" s="190">
        <f t="shared" si="0"/>
        <v>105634242</v>
      </c>
      <c r="K22" s="190">
        <f t="shared" si="0"/>
        <v>16301375</v>
      </c>
      <c r="L22" s="190">
        <f t="shared" si="0"/>
        <v>14477331</v>
      </c>
      <c r="M22" s="190">
        <f t="shared" si="0"/>
        <v>49822571</v>
      </c>
      <c r="N22" s="190">
        <f t="shared" si="0"/>
        <v>80601277</v>
      </c>
      <c r="O22" s="190">
        <f t="shared" si="0"/>
        <v>11319022</v>
      </c>
      <c r="P22" s="190">
        <f t="shared" si="0"/>
        <v>15222576</v>
      </c>
      <c r="Q22" s="190">
        <f t="shared" si="0"/>
        <v>40816484</v>
      </c>
      <c r="R22" s="190">
        <f t="shared" si="0"/>
        <v>67358082</v>
      </c>
      <c r="S22" s="190">
        <f t="shared" si="0"/>
        <v>6491094</v>
      </c>
      <c r="T22" s="190">
        <f t="shared" si="0"/>
        <v>16516061</v>
      </c>
      <c r="U22" s="190">
        <f t="shared" si="0"/>
        <v>148756819</v>
      </c>
      <c r="V22" s="190">
        <f t="shared" si="0"/>
        <v>171763974</v>
      </c>
      <c r="W22" s="190">
        <f t="shared" si="0"/>
        <v>425357575</v>
      </c>
      <c r="X22" s="190">
        <f t="shared" si="0"/>
        <v>314584303</v>
      </c>
      <c r="Y22" s="190">
        <f t="shared" si="0"/>
        <v>110773272</v>
      </c>
      <c r="Z22" s="191">
        <f>+IF(X22&lt;&gt;0,+(Y22/X22)*100,0)</f>
        <v>35.212587196380234</v>
      </c>
      <c r="AA22" s="188">
        <f>SUM(AA5:AA21)</f>
        <v>320222659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2.7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2.75">
      <c r="A25" s="183" t="s">
        <v>117</v>
      </c>
      <c r="B25" s="182"/>
      <c r="C25" s="155">
        <v>74750633</v>
      </c>
      <c r="D25" s="155">
        <v>0</v>
      </c>
      <c r="E25" s="156">
        <v>94656190</v>
      </c>
      <c r="F25" s="60">
        <v>84656190</v>
      </c>
      <c r="G25" s="60">
        <v>6027638</v>
      </c>
      <c r="H25" s="60">
        <v>6925206</v>
      </c>
      <c r="I25" s="60">
        <v>6586682</v>
      </c>
      <c r="J25" s="60">
        <v>19539526</v>
      </c>
      <c r="K25" s="60">
        <v>6783757</v>
      </c>
      <c r="L25" s="60">
        <v>6783755</v>
      </c>
      <c r="M25" s="60">
        <v>6783755</v>
      </c>
      <c r="N25" s="60">
        <v>20351267</v>
      </c>
      <c r="O25" s="60">
        <v>7014308</v>
      </c>
      <c r="P25" s="60">
        <v>6759204</v>
      </c>
      <c r="Q25" s="60">
        <v>6716599</v>
      </c>
      <c r="R25" s="60">
        <v>20490111</v>
      </c>
      <c r="S25" s="60">
        <v>6935711</v>
      </c>
      <c r="T25" s="60">
        <v>7033041</v>
      </c>
      <c r="U25" s="60">
        <v>6753875</v>
      </c>
      <c r="V25" s="60">
        <v>20722627</v>
      </c>
      <c r="W25" s="60">
        <v>81103531</v>
      </c>
      <c r="X25" s="60">
        <v>99921441</v>
      </c>
      <c r="Y25" s="60">
        <v>-18817910</v>
      </c>
      <c r="Z25" s="140">
        <v>-18.83</v>
      </c>
      <c r="AA25" s="155">
        <v>84656190</v>
      </c>
    </row>
    <row r="26" spans="1:27" ht="12.75">
      <c r="A26" s="183" t="s">
        <v>38</v>
      </c>
      <c r="B26" s="182"/>
      <c r="C26" s="155">
        <v>8358196</v>
      </c>
      <c r="D26" s="155">
        <v>0</v>
      </c>
      <c r="E26" s="156">
        <v>9055515</v>
      </c>
      <c r="F26" s="60">
        <v>9055515</v>
      </c>
      <c r="G26" s="60">
        <v>705137</v>
      </c>
      <c r="H26" s="60">
        <v>705137</v>
      </c>
      <c r="I26" s="60">
        <v>705137</v>
      </c>
      <c r="J26" s="60">
        <v>2115411</v>
      </c>
      <c r="K26" s="60">
        <v>705137</v>
      </c>
      <c r="L26" s="60">
        <v>705137</v>
      </c>
      <c r="M26" s="60">
        <v>705137</v>
      </c>
      <c r="N26" s="60">
        <v>2115411</v>
      </c>
      <c r="O26" s="60">
        <v>874747</v>
      </c>
      <c r="P26" s="60">
        <v>724591</v>
      </c>
      <c r="Q26" s="60">
        <v>723988</v>
      </c>
      <c r="R26" s="60">
        <v>2323326</v>
      </c>
      <c r="S26" s="60">
        <v>726555</v>
      </c>
      <c r="T26" s="60">
        <v>710437</v>
      </c>
      <c r="U26" s="60">
        <v>717533</v>
      </c>
      <c r="V26" s="60">
        <v>2154525</v>
      </c>
      <c r="W26" s="60">
        <v>8708673</v>
      </c>
      <c r="X26" s="60">
        <v>9055512</v>
      </c>
      <c r="Y26" s="60">
        <v>-346839</v>
      </c>
      <c r="Z26" s="140">
        <v>-3.83</v>
      </c>
      <c r="AA26" s="155">
        <v>9055515</v>
      </c>
    </row>
    <row r="27" spans="1:27" ht="12.75">
      <c r="A27" s="183" t="s">
        <v>118</v>
      </c>
      <c r="B27" s="182"/>
      <c r="C27" s="155">
        <v>98581244</v>
      </c>
      <c r="D27" s="155">
        <v>0</v>
      </c>
      <c r="E27" s="156">
        <v>77000000</v>
      </c>
      <c r="F27" s="60">
        <v>77000000</v>
      </c>
      <c r="G27" s="60">
        <v>-1169646</v>
      </c>
      <c r="H27" s="60">
        <v>-1266530</v>
      </c>
      <c r="I27" s="60">
        <v>-627851</v>
      </c>
      <c r="J27" s="60">
        <v>-3064027</v>
      </c>
      <c r="K27" s="60">
        <v>-695076</v>
      </c>
      <c r="L27" s="60">
        <v>-481315</v>
      </c>
      <c r="M27" s="60">
        <v>-1278205</v>
      </c>
      <c r="N27" s="60">
        <v>-2454596</v>
      </c>
      <c r="O27" s="60">
        <v>0</v>
      </c>
      <c r="P27" s="60">
        <v>-1301914</v>
      </c>
      <c r="Q27" s="60">
        <v>-1318152</v>
      </c>
      <c r="R27" s="60">
        <v>-2620066</v>
      </c>
      <c r="S27" s="60">
        <v>-1297940</v>
      </c>
      <c r="T27" s="60">
        <v>-1275721</v>
      </c>
      <c r="U27" s="60">
        <v>-1347978</v>
      </c>
      <c r="V27" s="60">
        <v>-3921639</v>
      </c>
      <c r="W27" s="60">
        <v>-12060328</v>
      </c>
      <c r="X27" s="60">
        <v>54083330</v>
      </c>
      <c r="Y27" s="60">
        <v>-66143658</v>
      </c>
      <c r="Z27" s="140">
        <v>-122.3</v>
      </c>
      <c r="AA27" s="155">
        <v>77000000</v>
      </c>
    </row>
    <row r="28" spans="1:27" ht="12.75">
      <c r="A28" s="183" t="s">
        <v>39</v>
      </c>
      <c r="B28" s="182"/>
      <c r="C28" s="155">
        <v>41684431</v>
      </c>
      <c r="D28" s="155">
        <v>0</v>
      </c>
      <c r="E28" s="156">
        <v>41000000</v>
      </c>
      <c r="F28" s="60">
        <v>41000000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-1288537</v>
      </c>
      <c r="P28" s="60">
        <v>0</v>
      </c>
      <c r="Q28" s="60">
        <v>0</v>
      </c>
      <c r="R28" s="60">
        <v>-1288537</v>
      </c>
      <c r="S28" s="60">
        <v>0</v>
      </c>
      <c r="T28" s="60">
        <v>0</v>
      </c>
      <c r="U28" s="60">
        <v>0</v>
      </c>
      <c r="V28" s="60">
        <v>0</v>
      </c>
      <c r="W28" s="60">
        <v>-1288537</v>
      </c>
      <c r="X28" s="60">
        <v>41000004</v>
      </c>
      <c r="Y28" s="60">
        <v>-42288541</v>
      </c>
      <c r="Z28" s="140">
        <v>-103.14</v>
      </c>
      <c r="AA28" s="155">
        <v>41000000</v>
      </c>
    </row>
    <row r="29" spans="1:27" ht="12.75">
      <c r="A29" s="183" t="s">
        <v>40</v>
      </c>
      <c r="B29" s="182"/>
      <c r="C29" s="155">
        <v>3574003</v>
      </c>
      <c r="D29" s="155">
        <v>0</v>
      </c>
      <c r="E29" s="156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0</v>
      </c>
      <c r="X29" s="60"/>
      <c r="Y29" s="60">
        <v>0</v>
      </c>
      <c r="Z29" s="140">
        <v>0</v>
      </c>
      <c r="AA29" s="155">
        <v>0</v>
      </c>
    </row>
    <row r="30" spans="1:27" ht="12.75">
      <c r="A30" s="183" t="s">
        <v>119</v>
      </c>
      <c r="B30" s="182"/>
      <c r="C30" s="155">
        <v>65693129</v>
      </c>
      <c r="D30" s="155">
        <v>0</v>
      </c>
      <c r="E30" s="156">
        <v>65335779</v>
      </c>
      <c r="F30" s="60">
        <v>70335779</v>
      </c>
      <c r="G30" s="60">
        <v>294993</v>
      </c>
      <c r="H30" s="60">
        <v>15790559</v>
      </c>
      <c r="I30" s="60">
        <v>10318940</v>
      </c>
      <c r="J30" s="60">
        <v>26404492</v>
      </c>
      <c r="K30" s="60">
        <v>11651070</v>
      </c>
      <c r="L30" s="60">
        <v>5070048</v>
      </c>
      <c r="M30" s="60">
        <v>4719866</v>
      </c>
      <c r="N30" s="60">
        <v>21440984</v>
      </c>
      <c r="O30" s="60">
        <v>5016527</v>
      </c>
      <c r="P30" s="60">
        <v>3501408</v>
      </c>
      <c r="Q30" s="60">
        <v>5841247</v>
      </c>
      <c r="R30" s="60">
        <v>14359182</v>
      </c>
      <c r="S30" s="60">
        <v>-10774702</v>
      </c>
      <c r="T30" s="60">
        <v>5078434</v>
      </c>
      <c r="U30" s="60">
        <v>17561951</v>
      </c>
      <c r="V30" s="60">
        <v>11865683</v>
      </c>
      <c r="W30" s="60">
        <v>74070341</v>
      </c>
      <c r="X30" s="60">
        <v>65547229</v>
      </c>
      <c r="Y30" s="60">
        <v>8523112</v>
      </c>
      <c r="Z30" s="140">
        <v>13</v>
      </c>
      <c r="AA30" s="155">
        <v>70335779</v>
      </c>
    </row>
    <row r="31" spans="1:27" ht="12.75">
      <c r="A31" s="183" t="s">
        <v>120</v>
      </c>
      <c r="B31" s="182"/>
      <c r="C31" s="155">
        <v>0</v>
      </c>
      <c r="D31" s="155">
        <v>0</v>
      </c>
      <c r="E31" s="156">
        <v>18721583</v>
      </c>
      <c r="F31" s="60">
        <v>6465810</v>
      </c>
      <c r="G31" s="60">
        <v>304607</v>
      </c>
      <c r="H31" s="60">
        <v>876739</v>
      </c>
      <c r="I31" s="60">
        <v>644302</v>
      </c>
      <c r="J31" s="60">
        <v>1825648</v>
      </c>
      <c r="K31" s="60">
        <v>1182287</v>
      </c>
      <c r="L31" s="60">
        <v>1085718</v>
      </c>
      <c r="M31" s="60">
        <v>502112</v>
      </c>
      <c r="N31" s="60">
        <v>2770117</v>
      </c>
      <c r="O31" s="60">
        <v>736403</v>
      </c>
      <c r="P31" s="60">
        <v>862285</v>
      </c>
      <c r="Q31" s="60">
        <v>585078</v>
      </c>
      <c r="R31" s="60">
        <v>2183766</v>
      </c>
      <c r="S31" s="60">
        <v>1420659</v>
      </c>
      <c r="T31" s="60">
        <v>2320525</v>
      </c>
      <c r="U31" s="60">
        <v>3413985</v>
      </c>
      <c r="V31" s="60">
        <v>7155169</v>
      </c>
      <c r="W31" s="60">
        <v>13934700</v>
      </c>
      <c r="X31" s="60">
        <v>18721584</v>
      </c>
      <c r="Y31" s="60">
        <v>-4786884</v>
      </c>
      <c r="Z31" s="140">
        <v>-25.57</v>
      </c>
      <c r="AA31" s="155">
        <v>6465810</v>
      </c>
    </row>
    <row r="32" spans="1:27" ht="12.75">
      <c r="A32" s="183" t="s">
        <v>121</v>
      </c>
      <c r="B32" s="182"/>
      <c r="C32" s="155">
        <v>28739892</v>
      </c>
      <c r="D32" s="155">
        <v>0</v>
      </c>
      <c r="E32" s="156">
        <v>16062199</v>
      </c>
      <c r="F32" s="60">
        <v>34783781</v>
      </c>
      <c r="G32" s="60">
        <v>427032</v>
      </c>
      <c r="H32" s="60">
        <v>1312361</v>
      </c>
      <c r="I32" s="60">
        <v>535976</v>
      </c>
      <c r="J32" s="60">
        <v>2275369</v>
      </c>
      <c r="K32" s="60">
        <v>235406</v>
      </c>
      <c r="L32" s="60">
        <v>492704</v>
      </c>
      <c r="M32" s="60">
        <v>523908</v>
      </c>
      <c r="N32" s="60">
        <v>1252018</v>
      </c>
      <c r="O32" s="60">
        <v>1110214</v>
      </c>
      <c r="P32" s="60">
        <v>324865</v>
      </c>
      <c r="Q32" s="60">
        <v>719767</v>
      </c>
      <c r="R32" s="60">
        <v>2154846</v>
      </c>
      <c r="S32" s="60">
        <v>646029</v>
      </c>
      <c r="T32" s="60">
        <v>1050820</v>
      </c>
      <c r="U32" s="60">
        <v>6197141</v>
      </c>
      <c r="V32" s="60">
        <v>7893990</v>
      </c>
      <c r="W32" s="60">
        <v>13576223</v>
      </c>
      <c r="X32" s="60">
        <v>29986444</v>
      </c>
      <c r="Y32" s="60">
        <v>-16410221</v>
      </c>
      <c r="Z32" s="140">
        <v>-54.73</v>
      </c>
      <c r="AA32" s="155">
        <v>34783781</v>
      </c>
    </row>
    <row r="33" spans="1:27" ht="12.75">
      <c r="A33" s="183" t="s">
        <v>42</v>
      </c>
      <c r="B33" s="182"/>
      <c r="C33" s="155">
        <v>0</v>
      </c>
      <c r="D33" s="155">
        <v>0</v>
      </c>
      <c r="E33" s="156">
        <v>6733199</v>
      </c>
      <c r="F33" s="60">
        <v>6733199</v>
      </c>
      <c r="G33" s="60">
        <v>585397</v>
      </c>
      <c r="H33" s="60">
        <v>0</v>
      </c>
      <c r="I33" s="60">
        <v>0</v>
      </c>
      <c r="J33" s="60">
        <v>585397</v>
      </c>
      <c r="K33" s="60">
        <v>0</v>
      </c>
      <c r="L33" s="60">
        <v>0</v>
      </c>
      <c r="M33" s="60">
        <v>0</v>
      </c>
      <c r="N33" s="60">
        <v>0</v>
      </c>
      <c r="O33" s="60">
        <v>0</v>
      </c>
      <c r="P33" s="60">
        <v>0</v>
      </c>
      <c r="Q33" s="60">
        <v>0</v>
      </c>
      <c r="R33" s="60">
        <v>0</v>
      </c>
      <c r="S33" s="60">
        <v>0</v>
      </c>
      <c r="T33" s="60">
        <v>10138</v>
      </c>
      <c r="U33" s="60">
        <v>0</v>
      </c>
      <c r="V33" s="60">
        <v>10138</v>
      </c>
      <c r="W33" s="60">
        <v>595535</v>
      </c>
      <c r="X33" s="60">
        <v>6733200</v>
      </c>
      <c r="Y33" s="60">
        <v>-6137665</v>
      </c>
      <c r="Z33" s="140">
        <v>-91.16</v>
      </c>
      <c r="AA33" s="155">
        <v>6733199</v>
      </c>
    </row>
    <row r="34" spans="1:27" ht="12.75">
      <c r="A34" s="183" t="s">
        <v>43</v>
      </c>
      <c r="B34" s="182"/>
      <c r="C34" s="155">
        <v>27067051</v>
      </c>
      <c r="D34" s="155">
        <v>0</v>
      </c>
      <c r="E34" s="156">
        <v>31430747</v>
      </c>
      <c r="F34" s="60">
        <v>29964938</v>
      </c>
      <c r="G34" s="60">
        <v>3405544</v>
      </c>
      <c r="H34" s="60">
        <v>4145927</v>
      </c>
      <c r="I34" s="60">
        <v>3134647</v>
      </c>
      <c r="J34" s="60">
        <v>10686118</v>
      </c>
      <c r="K34" s="60">
        <v>2849362</v>
      </c>
      <c r="L34" s="60">
        <v>3283012</v>
      </c>
      <c r="M34" s="60">
        <v>6621015</v>
      </c>
      <c r="N34" s="60">
        <v>12753389</v>
      </c>
      <c r="O34" s="60">
        <v>1730113</v>
      </c>
      <c r="P34" s="60">
        <v>4493185</v>
      </c>
      <c r="Q34" s="60">
        <v>1801876</v>
      </c>
      <c r="R34" s="60">
        <v>8025174</v>
      </c>
      <c r="S34" s="60">
        <v>2393024</v>
      </c>
      <c r="T34" s="60">
        <v>2908001</v>
      </c>
      <c r="U34" s="60">
        <v>38850327</v>
      </c>
      <c r="V34" s="60">
        <v>44151352</v>
      </c>
      <c r="W34" s="60">
        <v>75616033</v>
      </c>
      <c r="X34" s="60">
        <v>31430748</v>
      </c>
      <c r="Y34" s="60">
        <v>44185285</v>
      </c>
      <c r="Z34" s="140">
        <v>140.58</v>
      </c>
      <c r="AA34" s="155">
        <v>29964938</v>
      </c>
    </row>
    <row r="35" spans="1:27" ht="12.75">
      <c r="A35" s="181" t="s">
        <v>122</v>
      </c>
      <c r="B35" s="185"/>
      <c r="C35" s="155">
        <v>808185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/>
      <c r="Y35" s="60">
        <v>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349256764</v>
      </c>
      <c r="D36" s="188">
        <f>SUM(D25:D35)</f>
        <v>0</v>
      </c>
      <c r="E36" s="189">
        <f t="shared" si="1"/>
        <v>359995212</v>
      </c>
      <c r="F36" s="190">
        <f t="shared" si="1"/>
        <v>359995212</v>
      </c>
      <c r="G36" s="190">
        <f t="shared" si="1"/>
        <v>10580702</v>
      </c>
      <c r="H36" s="190">
        <f t="shared" si="1"/>
        <v>28489399</v>
      </c>
      <c r="I36" s="190">
        <f t="shared" si="1"/>
        <v>21297833</v>
      </c>
      <c r="J36" s="190">
        <f t="shared" si="1"/>
        <v>60367934</v>
      </c>
      <c r="K36" s="190">
        <f t="shared" si="1"/>
        <v>22711943</v>
      </c>
      <c r="L36" s="190">
        <f t="shared" si="1"/>
        <v>16939059</v>
      </c>
      <c r="M36" s="190">
        <f t="shared" si="1"/>
        <v>18577588</v>
      </c>
      <c r="N36" s="190">
        <f t="shared" si="1"/>
        <v>58228590</v>
      </c>
      <c r="O36" s="190">
        <f t="shared" si="1"/>
        <v>15193775</v>
      </c>
      <c r="P36" s="190">
        <f t="shared" si="1"/>
        <v>15363624</v>
      </c>
      <c r="Q36" s="190">
        <f t="shared" si="1"/>
        <v>15070403</v>
      </c>
      <c r="R36" s="190">
        <f t="shared" si="1"/>
        <v>45627802</v>
      </c>
      <c r="S36" s="190">
        <f t="shared" si="1"/>
        <v>49336</v>
      </c>
      <c r="T36" s="190">
        <f t="shared" si="1"/>
        <v>17835675</v>
      </c>
      <c r="U36" s="190">
        <f t="shared" si="1"/>
        <v>72146834</v>
      </c>
      <c r="V36" s="190">
        <f t="shared" si="1"/>
        <v>90031845</v>
      </c>
      <c r="W36" s="190">
        <f t="shared" si="1"/>
        <v>254256171</v>
      </c>
      <c r="X36" s="190">
        <f t="shared" si="1"/>
        <v>356479492</v>
      </c>
      <c r="Y36" s="190">
        <f t="shared" si="1"/>
        <v>-102223321</v>
      </c>
      <c r="Z36" s="191">
        <f>+IF(X36&lt;&gt;0,+(Y36/X36)*100,0)</f>
        <v>-28.675792940144785</v>
      </c>
      <c r="AA36" s="188">
        <f>SUM(AA25:AA35)</f>
        <v>359995212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2.75">
      <c r="A38" s="198" t="s">
        <v>45</v>
      </c>
      <c r="B38" s="185"/>
      <c r="C38" s="199">
        <f aca="true" t="shared" si="2" ref="C38:Y38">+C22-C36</f>
        <v>-56683759</v>
      </c>
      <c r="D38" s="199">
        <f>+D22-D36</f>
        <v>0</v>
      </c>
      <c r="E38" s="200">
        <f t="shared" si="2"/>
        <v>-39771979</v>
      </c>
      <c r="F38" s="106">
        <f t="shared" si="2"/>
        <v>-39772553</v>
      </c>
      <c r="G38" s="106">
        <f t="shared" si="2"/>
        <v>58301823</v>
      </c>
      <c r="H38" s="106">
        <f t="shared" si="2"/>
        <v>-11289036</v>
      </c>
      <c r="I38" s="106">
        <f t="shared" si="2"/>
        <v>-1746479</v>
      </c>
      <c r="J38" s="106">
        <f t="shared" si="2"/>
        <v>45266308</v>
      </c>
      <c r="K38" s="106">
        <f t="shared" si="2"/>
        <v>-6410568</v>
      </c>
      <c r="L38" s="106">
        <f t="shared" si="2"/>
        <v>-2461728</v>
      </c>
      <c r="M38" s="106">
        <f t="shared" si="2"/>
        <v>31244983</v>
      </c>
      <c r="N38" s="106">
        <f t="shared" si="2"/>
        <v>22372687</v>
      </c>
      <c r="O38" s="106">
        <f t="shared" si="2"/>
        <v>-3874753</v>
      </c>
      <c r="P38" s="106">
        <f t="shared" si="2"/>
        <v>-141048</v>
      </c>
      <c r="Q38" s="106">
        <f t="shared" si="2"/>
        <v>25746081</v>
      </c>
      <c r="R38" s="106">
        <f t="shared" si="2"/>
        <v>21730280</v>
      </c>
      <c r="S38" s="106">
        <f t="shared" si="2"/>
        <v>6441758</v>
      </c>
      <c r="T38" s="106">
        <f t="shared" si="2"/>
        <v>-1319614</v>
      </c>
      <c r="U38" s="106">
        <f t="shared" si="2"/>
        <v>76609985</v>
      </c>
      <c r="V38" s="106">
        <f t="shared" si="2"/>
        <v>81732129</v>
      </c>
      <c r="W38" s="106">
        <f t="shared" si="2"/>
        <v>171101404</v>
      </c>
      <c r="X38" s="106">
        <f>IF(F22=F36,0,X22-X36)</f>
        <v>-41895189</v>
      </c>
      <c r="Y38" s="106">
        <f t="shared" si="2"/>
        <v>212996593</v>
      </c>
      <c r="Z38" s="201">
        <f>+IF(X38&lt;&gt;0,+(Y38/X38)*100,0)</f>
        <v>-508.40346608771716</v>
      </c>
      <c r="AA38" s="199">
        <f>+AA22-AA36</f>
        <v>-39772553</v>
      </c>
    </row>
    <row r="39" spans="1:27" ht="12.75">
      <c r="A39" s="181" t="s">
        <v>46</v>
      </c>
      <c r="B39" s="185"/>
      <c r="C39" s="155">
        <v>46327000</v>
      </c>
      <c r="D39" s="155">
        <v>0</v>
      </c>
      <c r="E39" s="156">
        <v>68331000</v>
      </c>
      <c r="F39" s="60">
        <v>68331000</v>
      </c>
      <c r="G39" s="60">
        <v>0</v>
      </c>
      <c r="H39" s="60">
        <v>0</v>
      </c>
      <c r="I39" s="60">
        <v>0</v>
      </c>
      <c r="J39" s="60">
        <v>0</v>
      </c>
      <c r="K39" s="60">
        <v>2500000</v>
      </c>
      <c r="L39" s="60">
        <v>0</v>
      </c>
      <c r="M39" s="60">
        <v>26016200</v>
      </c>
      <c r="N39" s="60">
        <v>28516200</v>
      </c>
      <c r="O39" s="60">
        <v>0</v>
      </c>
      <c r="P39" s="60">
        <v>0</v>
      </c>
      <c r="Q39" s="60">
        <v>0</v>
      </c>
      <c r="R39" s="60">
        <v>0</v>
      </c>
      <c r="S39" s="60">
        <v>6000000</v>
      </c>
      <c r="T39" s="60">
        <v>0</v>
      </c>
      <c r="U39" s="60">
        <v>0</v>
      </c>
      <c r="V39" s="60">
        <v>6000000</v>
      </c>
      <c r="W39" s="60">
        <v>34516200</v>
      </c>
      <c r="X39" s="60">
        <v>68331000</v>
      </c>
      <c r="Y39" s="60">
        <v>-33814800</v>
      </c>
      <c r="Z39" s="140">
        <v>-49.49</v>
      </c>
      <c r="AA39" s="155">
        <v>68331000</v>
      </c>
    </row>
    <row r="40" spans="1:27" ht="12.7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/>
      <c r="Y40" s="54">
        <v>0</v>
      </c>
      <c r="Z40" s="184">
        <v>0</v>
      </c>
      <c r="AA40" s="130">
        <v>0</v>
      </c>
    </row>
    <row r="41" spans="1:27" ht="12.7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/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-10356759</v>
      </c>
      <c r="D42" s="206">
        <f>SUM(D38:D41)</f>
        <v>0</v>
      </c>
      <c r="E42" s="207">
        <f t="shared" si="3"/>
        <v>28559021</v>
      </c>
      <c r="F42" s="88">
        <f t="shared" si="3"/>
        <v>28558447</v>
      </c>
      <c r="G42" s="88">
        <f t="shared" si="3"/>
        <v>58301823</v>
      </c>
      <c r="H42" s="88">
        <f t="shared" si="3"/>
        <v>-11289036</v>
      </c>
      <c r="I42" s="88">
        <f t="shared" si="3"/>
        <v>-1746479</v>
      </c>
      <c r="J42" s="88">
        <f t="shared" si="3"/>
        <v>45266308</v>
      </c>
      <c r="K42" s="88">
        <f t="shared" si="3"/>
        <v>-3910568</v>
      </c>
      <c r="L42" s="88">
        <f t="shared" si="3"/>
        <v>-2461728</v>
      </c>
      <c r="M42" s="88">
        <f t="shared" si="3"/>
        <v>57261183</v>
      </c>
      <c r="N42" s="88">
        <f t="shared" si="3"/>
        <v>50888887</v>
      </c>
      <c r="O42" s="88">
        <f t="shared" si="3"/>
        <v>-3874753</v>
      </c>
      <c r="P42" s="88">
        <f t="shared" si="3"/>
        <v>-141048</v>
      </c>
      <c r="Q42" s="88">
        <f t="shared" si="3"/>
        <v>25746081</v>
      </c>
      <c r="R42" s="88">
        <f t="shared" si="3"/>
        <v>21730280</v>
      </c>
      <c r="S42" s="88">
        <f t="shared" si="3"/>
        <v>12441758</v>
      </c>
      <c r="T42" s="88">
        <f t="shared" si="3"/>
        <v>-1319614</v>
      </c>
      <c r="U42" s="88">
        <f t="shared" si="3"/>
        <v>76609985</v>
      </c>
      <c r="V42" s="88">
        <f t="shared" si="3"/>
        <v>87732129</v>
      </c>
      <c r="W42" s="88">
        <f t="shared" si="3"/>
        <v>205617604</v>
      </c>
      <c r="X42" s="88">
        <f t="shared" si="3"/>
        <v>26435811</v>
      </c>
      <c r="Y42" s="88">
        <f t="shared" si="3"/>
        <v>179181793</v>
      </c>
      <c r="Z42" s="208">
        <f>+IF(X42&lt;&gt;0,+(Y42/X42)*100,0)</f>
        <v>677.7994932707</v>
      </c>
      <c r="AA42" s="206">
        <f>SUM(AA38:AA41)</f>
        <v>28558447</v>
      </c>
    </row>
    <row r="43" spans="1:27" ht="12.7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/>
      <c r="Y43" s="159">
        <v>0</v>
      </c>
      <c r="Z43" s="141">
        <v>0</v>
      </c>
      <c r="AA43" s="157">
        <v>0</v>
      </c>
    </row>
    <row r="44" spans="1:27" ht="12.75">
      <c r="A44" s="209" t="s">
        <v>126</v>
      </c>
      <c r="B44" s="185"/>
      <c r="C44" s="210">
        <f aca="true" t="shared" si="4" ref="C44:Y44">+C42-C43</f>
        <v>-10356759</v>
      </c>
      <c r="D44" s="210">
        <f>+D42-D43</f>
        <v>0</v>
      </c>
      <c r="E44" s="211">
        <f t="shared" si="4"/>
        <v>28559021</v>
      </c>
      <c r="F44" s="77">
        <f t="shared" si="4"/>
        <v>28558447</v>
      </c>
      <c r="G44" s="77">
        <f t="shared" si="4"/>
        <v>58301823</v>
      </c>
      <c r="H44" s="77">
        <f t="shared" si="4"/>
        <v>-11289036</v>
      </c>
      <c r="I44" s="77">
        <f t="shared" si="4"/>
        <v>-1746479</v>
      </c>
      <c r="J44" s="77">
        <f t="shared" si="4"/>
        <v>45266308</v>
      </c>
      <c r="K44" s="77">
        <f t="shared" si="4"/>
        <v>-3910568</v>
      </c>
      <c r="L44" s="77">
        <f t="shared" si="4"/>
        <v>-2461728</v>
      </c>
      <c r="M44" s="77">
        <f t="shared" si="4"/>
        <v>57261183</v>
      </c>
      <c r="N44" s="77">
        <f t="shared" si="4"/>
        <v>50888887</v>
      </c>
      <c r="O44" s="77">
        <f t="shared" si="4"/>
        <v>-3874753</v>
      </c>
      <c r="P44" s="77">
        <f t="shared" si="4"/>
        <v>-141048</v>
      </c>
      <c r="Q44" s="77">
        <f t="shared" si="4"/>
        <v>25746081</v>
      </c>
      <c r="R44" s="77">
        <f t="shared" si="4"/>
        <v>21730280</v>
      </c>
      <c r="S44" s="77">
        <f t="shared" si="4"/>
        <v>12441758</v>
      </c>
      <c r="T44" s="77">
        <f t="shared" si="4"/>
        <v>-1319614</v>
      </c>
      <c r="U44" s="77">
        <f t="shared" si="4"/>
        <v>76609985</v>
      </c>
      <c r="V44" s="77">
        <f t="shared" si="4"/>
        <v>87732129</v>
      </c>
      <c r="W44" s="77">
        <f t="shared" si="4"/>
        <v>205617604</v>
      </c>
      <c r="X44" s="77">
        <f t="shared" si="4"/>
        <v>26435811</v>
      </c>
      <c r="Y44" s="77">
        <f t="shared" si="4"/>
        <v>179181793</v>
      </c>
      <c r="Z44" s="212">
        <f>+IF(X44&lt;&gt;0,+(Y44/X44)*100,0)</f>
        <v>677.7994932707</v>
      </c>
      <c r="AA44" s="210">
        <f>+AA42-AA43</f>
        <v>28558447</v>
      </c>
    </row>
    <row r="45" spans="1:27" ht="12.7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/>
      <c r="Y45" s="159">
        <v>0</v>
      </c>
      <c r="Z45" s="141">
        <v>0</v>
      </c>
      <c r="AA45" s="157">
        <v>0</v>
      </c>
    </row>
    <row r="46" spans="1:27" ht="12.75">
      <c r="A46" s="209" t="s">
        <v>128</v>
      </c>
      <c r="B46" s="185"/>
      <c r="C46" s="206">
        <f aca="true" t="shared" si="5" ref="C46:Y46">SUM(C44:C45)</f>
        <v>-10356759</v>
      </c>
      <c r="D46" s="206">
        <f>SUM(D44:D45)</f>
        <v>0</v>
      </c>
      <c r="E46" s="207">
        <f t="shared" si="5"/>
        <v>28559021</v>
      </c>
      <c r="F46" s="88">
        <f t="shared" si="5"/>
        <v>28558447</v>
      </c>
      <c r="G46" s="88">
        <f t="shared" si="5"/>
        <v>58301823</v>
      </c>
      <c r="H46" s="88">
        <f t="shared" si="5"/>
        <v>-11289036</v>
      </c>
      <c r="I46" s="88">
        <f t="shared" si="5"/>
        <v>-1746479</v>
      </c>
      <c r="J46" s="88">
        <f t="shared" si="5"/>
        <v>45266308</v>
      </c>
      <c r="K46" s="88">
        <f t="shared" si="5"/>
        <v>-3910568</v>
      </c>
      <c r="L46" s="88">
        <f t="shared" si="5"/>
        <v>-2461728</v>
      </c>
      <c r="M46" s="88">
        <f t="shared" si="5"/>
        <v>57261183</v>
      </c>
      <c r="N46" s="88">
        <f t="shared" si="5"/>
        <v>50888887</v>
      </c>
      <c r="O46" s="88">
        <f t="shared" si="5"/>
        <v>-3874753</v>
      </c>
      <c r="P46" s="88">
        <f t="shared" si="5"/>
        <v>-141048</v>
      </c>
      <c r="Q46" s="88">
        <f t="shared" si="5"/>
        <v>25746081</v>
      </c>
      <c r="R46" s="88">
        <f t="shared" si="5"/>
        <v>21730280</v>
      </c>
      <c r="S46" s="88">
        <f t="shared" si="5"/>
        <v>12441758</v>
      </c>
      <c r="T46" s="88">
        <f t="shared" si="5"/>
        <v>-1319614</v>
      </c>
      <c r="U46" s="88">
        <f t="shared" si="5"/>
        <v>76609985</v>
      </c>
      <c r="V46" s="88">
        <f t="shared" si="5"/>
        <v>87732129</v>
      </c>
      <c r="W46" s="88">
        <f t="shared" si="5"/>
        <v>205617604</v>
      </c>
      <c r="X46" s="88">
        <f t="shared" si="5"/>
        <v>26435811</v>
      </c>
      <c r="Y46" s="88">
        <f t="shared" si="5"/>
        <v>179181793</v>
      </c>
      <c r="Z46" s="208">
        <f>+IF(X46&lt;&gt;0,+(Y46/X46)*100,0)</f>
        <v>677.7994932707</v>
      </c>
      <c r="AA46" s="206">
        <f>SUM(AA44:AA45)</f>
        <v>28558447</v>
      </c>
    </row>
    <row r="47" spans="1:27" ht="12.7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/>
      <c r="Y47" s="60">
        <v>0</v>
      </c>
      <c r="Z47" s="140">
        <v>0</v>
      </c>
      <c r="AA47" s="155">
        <v>0</v>
      </c>
    </row>
    <row r="48" spans="1:27" ht="12.75">
      <c r="A48" s="215" t="s">
        <v>49</v>
      </c>
      <c r="B48" s="216"/>
      <c r="C48" s="217">
        <f aca="true" t="shared" si="6" ref="C48:Y48">SUM(C46:C47)</f>
        <v>-10356759</v>
      </c>
      <c r="D48" s="217">
        <f>SUM(D46:D47)</f>
        <v>0</v>
      </c>
      <c r="E48" s="218">
        <f t="shared" si="6"/>
        <v>28559021</v>
      </c>
      <c r="F48" s="219">
        <f t="shared" si="6"/>
        <v>28558447</v>
      </c>
      <c r="G48" s="219">
        <f t="shared" si="6"/>
        <v>58301823</v>
      </c>
      <c r="H48" s="220">
        <f t="shared" si="6"/>
        <v>-11289036</v>
      </c>
      <c r="I48" s="220">
        <f t="shared" si="6"/>
        <v>-1746479</v>
      </c>
      <c r="J48" s="220">
        <f t="shared" si="6"/>
        <v>45266308</v>
      </c>
      <c r="K48" s="220">
        <f t="shared" si="6"/>
        <v>-3910568</v>
      </c>
      <c r="L48" s="220">
        <f t="shared" si="6"/>
        <v>-2461728</v>
      </c>
      <c r="M48" s="219">
        <f t="shared" si="6"/>
        <v>57261183</v>
      </c>
      <c r="N48" s="219">
        <f t="shared" si="6"/>
        <v>50888887</v>
      </c>
      <c r="O48" s="220">
        <f t="shared" si="6"/>
        <v>-3874753</v>
      </c>
      <c r="P48" s="220">
        <f t="shared" si="6"/>
        <v>-141048</v>
      </c>
      <c r="Q48" s="220">
        <f t="shared" si="6"/>
        <v>25746081</v>
      </c>
      <c r="R48" s="220">
        <f t="shared" si="6"/>
        <v>21730280</v>
      </c>
      <c r="S48" s="220">
        <f t="shared" si="6"/>
        <v>12441758</v>
      </c>
      <c r="T48" s="219">
        <f t="shared" si="6"/>
        <v>-1319614</v>
      </c>
      <c r="U48" s="219">
        <f t="shared" si="6"/>
        <v>76609985</v>
      </c>
      <c r="V48" s="220">
        <f t="shared" si="6"/>
        <v>87732129</v>
      </c>
      <c r="W48" s="220">
        <f t="shared" si="6"/>
        <v>205617604</v>
      </c>
      <c r="X48" s="220">
        <f t="shared" si="6"/>
        <v>26435811</v>
      </c>
      <c r="Y48" s="220">
        <f t="shared" si="6"/>
        <v>179181793</v>
      </c>
      <c r="Z48" s="221">
        <f>+IF(X48&lt;&gt;0,+(Y48/X48)*100,0)</f>
        <v>677.7994932707</v>
      </c>
      <c r="AA48" s="222">
        <f>SUM(AA46:AA47)</f>
        <v>28558447</v>
      </c>
    </row>
    <row r="49" spans="1:27" ht="12.7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2.7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2.7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2.7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2.7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2.7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2.7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2.7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2.7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2.7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2.7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2.7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294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2.75">
      <c r="A5" s="135" t="s">
        <v>74</v>
      </c>
      <c r="B5" s="136"/>
      <c r="C5" s="153">
        <f aca="true" t="shared" si="0" ref="C5:Y5">SUM(C6:C8)</f>
        <v>36283913</v>
      </c>
      <c r="D5" s="153">
        <f>SUM(D6:D8)</f>
        <v>0</v>
      </c>
      <c r="E5" s="154">
        <f t="shared" si="0"/>
        <v>1000000</v>
      </c>
      <c r="F5" s="100">
        <f t="shared" si="0"/>
        <v>2350000</v>
      </c>
      <c r="G5" s="100">
        <f t="shared" si="0"/>
        <v>0</v>
      </c>
      <c r="H5" s="100">
        <f t="shared" si="0"/>
        <v>0</v>
      </c>
      <c r="I5" s="100">
        <f t="shared" si="0"/>
        <v>0</v>
      </c>
      <c r="J5" s="100">
        <f t="shared" si="0"/>
        <v>0</v>
      </c>
      <c r="K5" s="100">
        <f t="shared" si="0"/>
        <v>0</v>
      </c>
      <c r="L5" s="100">
        <f t="shared" si="0"/>
        <v>0</v>
      </c>
      <c r="M5" s="100">
        <f t="shared" si="0"/>
        <v>0</v>
      </c>
      <c r="N5" s="100">
        <f t="shared" si="0"/>
        <v>0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0</v>
      </c>
      <c r="X5" s="100">
        <f t="shared" si="0"/>
        <v>5203382</v>
      </c>
      <c r="Y5" s="100">
        <f t="shared" si="0"/>
        <v>-5203382</v>
      </c>
      <c r="Z5" s="137">
        <f>+IF(X5&lt;&gt;0,+(Y5/X5)*100,0)</f>
        <v>-100</v>
      </c>
      <c r="AA5" s="153">
        <f>SUM(AA6:AA8)</f>
        <v>2350000</v>
      </c>
    </row>
    <row r="6" spans="1:27" ht="12.75">
      <c r="A6" s="138" t="s">
        <v>75</v>
      </c>
      <c r="B6" s="136"/>
      <c r="C6" s="155">
        <v>36283913</v>
      </c>
      <c r="D6" s="155"/>
      <c r="E6" s="156">
        <v>900000</v>
      </c>
      <c r="F6" s="60">
        <v>250000</v>
      </c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>
        <v>900000</v>
      </c>
      <c r="Y6" s="60">
        <v>-900000</v>
      </c>
      <c r="Z6" s="140">
        <v>-100</v>
      </c>
      <c r="AA6" s="62">
        <v>250000</v>
      </c>
    </row>
    <row r="7" spans="1:27" ht="12.75">
      <c r="A7" s="138" t="s">
        <v>76</v>
      </c>
      <c r="B7" s="136"/>
      <c r="C7" s="157"/>
      <c r="D7" s="157"/>
      <c r="E7" s="158">
        <v>100000</v>
      </c>
      <c r="F7" s="159">
        <v>2100000</v>
      </c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/>
      <c r="X7" s="159">
        <v>4303382</v>
      </c>
      <c r="Y7" s="159">
        <v>-4303382</v>
      </c>
      <c r="Z7" s="141">
        <v>-100</v>
      </c>
      <c r="AA7" s="225">
        <v>2100000</v>
      </c>
    </row>
    <row r="8" spans="1:27" ht="12.75">
      <c r="A8" s="138" t="s">
        <v>77</v>
      </c>
      <c r="B8" s="136"/>
      <c r="C8" s="155"/>
      <c r="D8" s="155"/>
      <c r="E8" s="156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62"/>
    </row>
    <row r="9" spans="1:27" ht="12.75">
      <c r="A9" s="135" t="s">
        <v>78</v>
      </c>
      <c r="B9" s="136"/>
      <c r="C9" s="153">
        <f aca="true" t="shared" si="1" ref="C9:Y9">SUM(C10:C14)</f>
        <v>0</v>
      </c>
      <c r="D9" s="153">
        <f>SUM(D10:D14)</f>
        <v>0</v>
      </c>
      <c r="E9" s="154">
        <f t="shared" si="1"/>
        <v>9100000</v>
      </c>
      <c r="F9" s="100">
        <f t="shared" si="1"/>
        <v>1500000</v>
      </c>
      <c r="G9" s="100">
        <f t="shared" si="1"/>
        <v>0</v>
      </c>
      <c r="H9" s="100">
        <f t="shared" si="1"/>
        <v>0</v>
      </c>
      <c r="I9" s="100">
        <f t="shared" si="1"/>
        <v>0</v>
      </c>
      <c r="J9" s="100">
        <f t="shared" si="1"/>
        <v>0</v>
      </c>
      <c r="K9" s="100">
        <f t="shared" si="1"/>
        <v>0</v>
      </c>
      <c r="L9" s="100">
        <f t="shared" si="1"/>
        <v>830782</v>
      </c>
      <c r="M9" s="100">
        <f t="shared" si="1"/>
        <v>189274</v>
      </c>
      <c r="N9" s="100">
        <f t="shared" si="1"/>
        <v>1020056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1020056</v>
      </c>
      <c r="X9" s="100">
        <f t="shared" si="1"/>
        <v>11536038</v>
      </c>
      <c r="Y9" s="100">
        <f t="shared" si="1"/>
        <v>-10515982</v>
      </c>
      <c r="Z9" s="137">
        <f>+IF(X9&lt;&gt;0,+(Y9/X9)*100,0)</f>
        <v>-91.15765742103137</v>
      </c>
      <c r="AA9" s="102">
        <f>SUM(AA10:AA14)</f>
        <v>1500000</v>
      </c>
    </row>
    <row r="10" spans="1:27" ht="12.75">
      <c r="A10" s="138" t="s">
        <v>79</v>
      </c>
      <c r="B10" s="136"/>
      <c r="C10" s="155"/>
      <c r="D10" s="155"/>
      <c r="E10" s="156">
        <v>9100000</v>
      </c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>
        <v>8500000</v>
      </c>
      <c r="Y10" s="60">
        <v>-8500000</v>
      </c>
      <c r="Z10" s="140">
        <v>-100</v>
      </c>
      <c r="AA10" s="62"/>
    </row>
    <row r="11" spans="1:27" ht="12.7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>
        <v>830782</v>
      </c>
      <c r="M11" s="60">
        <v>189274</v>
      </c>
      <c r="N11" s="60">
        <v>1020056</v>
      </c>
      <c r="O11" s="60"/>
      <c r="P11" s="60"/>
      <c r="Q11" s="60"/>
      <c r="R11" s="60"/>
      <c r="S11" s="60"/>
      <c r="T11" s="60"/>
      <c r="U11" s="60"/>
      <c r="V11" s="60"/>
      <c r="W11" s="60">
        <v>1020056</v>
      </c>
      <c r="X11" s="60">
        <v>2436038</v>
      </c>
      <c r="Y11" s="60">
        <v>-1415982</v>
      </c>
      <c r="Z11" s="140">
        <v>-58.13</v>
      </c>
      <c r="AA11" s="62"/>
    </row>
    <row r="12" spans="1:27" ht="12.75">
      <c r="A12" s="138" t="s">
        <v>81</v>
      </c>
      <c r="B12" s="136"/>
      <c r="C12" s="155"/>
      <c r="D12" s="155"/>
      <c r="E12" s="156"/>
      <c r="F12" s="60">
        <v>1500000</v>
      </c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>
        <v>600000</v>
      </c>
      <c r="Y12" s="60">
        <v>-600000</v>
      </c>
      <c r="Z12" s="140">
        <v>-100</v>
      </c>
      <c r="AA12" s="62">
        <v>1500000</v>
      </c>
    </row>
    <row r="13" spans="1:27" ht="12.7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2.75">
      <c r="A15" s="135" t="s">
        <v>84</v>
      </c>
      <c r="B15" s="142"/>
      <c r="C15" s="153">
        <f aca="true" t="shared" si="2" ref="C15:Y15">SUM(C16:C18)</f>
        <v>0</v>
      </c>
      <c r="D15" s="153">
        <f>SUM(D16:D18)</f>
        <v>0</v>
      </c>
      <c r="E15" s="154">
        <f t="shared" si="2"/>
        <v>6000000</v>
      </c>
      <c r="F15" s="100">
        <f t="shared" si="2"/>
        <v>6000000</v>
      </c>
      <c r="G15" s="100">
        <f t="shared" si="2"/>
        <v>0</v>
      </c>
      <c r="H15" s="100">
        <f t="shared" si="2"/>
        <v>0</v>
      </c>
      <c r="I15" s="100">
        <f t="shared" si="2"/>
        <v>0</v>
      </c>
      <c r="J15" s="100">
        <f t="shared" si="2"/>
        <v>0</v>
      </c>
      <c r="K15" s="100">
        <f t="shared" si="2"/>
        <v>0</v>
      </c>
      <c r="L15" s="100">
        <f t="shared" si="2"/>
        <v>480920</v>
      </c>
      <c r="M15" s="100">
        <f t="shared" si="2"/>
        <v>0</v>
      </c>
      <c r="N15" s="100">
        <f t="shared" si="2"/>
        <v>480920</v>
      </c>
      <c r="O15" s="100">
        <f t="shared" si="2"/>
        <v>0</v>
      </c>
      <c r="P15" s="100">
        <f t="shared" si="2"/>
        <v>2126190</v>
      </c>
      <c r="Q15" s="100">
        <f t="shared" si="2"/>
        <v>0</v>
      </c>
      <c r="R15" s="100">
        <f t="shared" si="2"/>
        <v>2126190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2607110</v>
      </c>
      <c r="X15" s="100">
        <f t="shared" si="2"/>
        <v>5999994</v>
      </c>
      <c r="Y15" s="100">
        <f t="shared" si="2"/>
        <v>-3392884</v>
      </c>
      <c r="Z15" s="137">
        <f>+IF(X15&lt;&gt;0,+(Y15/X15)*100,0)</f>
        <v>-56.54812321478988</v>
      </c>
      <c r="AA15" s="102">
        <f>SUM(AA16:AA18)</f>
        <v>6000000</v>
      </c>
    </row>
    <row r="16" spans="1:27" ht="12.75">
      <c r="A16" s="138" t="s">
        <v>85</v>
      </c>
      <c r="B16" s="136"/>
      <c r="C16" s="155"/>
      <c r="D16" s="155"/>
      <c r="E16" s="156">
        <v>3000000</v>
      </c>
      <c r="F16" s="60">
        <v>3000000</v>
      </c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>
        <v>2999997</v>
      </c>
      <c r="Y16" s="60">
        <v>-2999997</v>
      </c>
      <c r="Z16" s="140">
        <v>-100</v>
      </c>
      <c r="AA16" s="62">
        <v>3000000</v>
      </c>
    </row>
    <row r="17" spans="1:27" ht="12.75">
      <c r="A17" s="138" t="s">
        <v>86</v>
      </c>
      <c r="B17" s="136"/>
      <c r="C17" s="155"/>
      <c r="D17" s="155"/>
      <c r="E17" s="156">
        <v>3000000</v>
      </c>
      <c r="F17" s="60">
        <v>3000000</v>
      </c>
      <c r="G17" s="60"/>
      <c r="H17" s="60"/>
      <c r="I17" s="60"/>
      <c r="J17" s="60"/>
      <c r="K17" s="60"/>
      <c r="L17" s="60">
        <v>480920</v>
      </c>
      <c r="M17" s="60"/>
      <c r="N17" s="60">
        <v>480920</v>
      </c>
      <c r="O17" s="60"/>
      <c r="P17" s="60">
        <v>2126190</v>
      </c>
      <c r="Q17" s="60"/>
      <c r="R17" s="60">
        <v>2126190</v>
      </c>
      <c r="S17" s="60"/>
      <c r="T17" s="60"/>
      <c r="U17" s="60"/>
      <c r="V17" s="60"/>
      <c r="W17" s="60">
        <v>2607110</v>
      </c>
      <c r="X17" s="60">
        <v>2999997</v>
      </c>
      <c r="Y17" s="60">
        <v>-392887</v>
      </c>
      <c r="Z17" s="140">
        <v>-13.1</v>
      </c>
      <c r="AA17" s="62">
        <v>3000000</v>
      </c>
    </row>
    <row r="18" spans="1:27" ht="12.7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135" t="s">
        <v>88</v>
      </c>
      <c r="B19" s="142"/>
      <c r="C19" s="153">
        <f aca="true" t="shared" si="3" ref="C19:Y19">SUM(C20:C23)</f>
        <v>5985632</v>
      </c>
      <c r="D19" s="153">
        <f>SUM(D20:D23)</f>
        <v>0</v>
      </c>
      <c r="E19" s="154">
        <f t="shared" si="3"/>
        <v>67033200</v>
      </c>
      <c r="F19" s="100">
        <f t="shared" si="3"/>
        <v>75016145</v>
      </c>
      <c r="G19" s="100">
        <f t="shared" si="3"/>
        <v>0</v>
      </c>
      <c r="H19" s="100">
        <f t="shared" si="3"/>
        <v>5065445</v>
      </c>
      <c r="I19" s="100">
        <f t="shared" si="3"/>
        <v>7296984</v>
      </c>
      <c r="J19" s="100">
        <f t="shared" si="3"/>
        <v>12362429</v>
      </c>
      <c r="K19" s="100">
        <f t="shared" si="3"/>
        <v>0</v>
      </c>
      <c r="L19" s="100">
        <f t="shared" si="3"/>
        <v>12121175</v>
      </c>
      <c r="M19" s="100">
        <f t="shared" si="3"/>
        <v>7851936</v>
      </c>
      <c r="N19" s="100">
        <f t="shared" si="3"/>
        <v>19973111</v>
      </c>
      <c r="O19" s="100">
        <f t="shared" si="3"/>
        <v>1684882</v>
      </c>
      <c r="P19" s="100">
        <f t="shared" si="3"/>
        <v>6652329</v>
      </c>
      <c r="Q19" s="100">
        <f t="shared" si="3"/>
        <v>26450</v>
      </c>
      <c r="R19" s="100">
        <f t="shared" si="3"/>
        <v>8363661</v>
      </c>
      <c r="S19" s="100">
        <f t="shared" si="3"/>
        <v>13110049</v>
      </c>
      <c r="T19" s="100">
        <f t="shared" si="3"/>
        <v>0</v>
      </c>
      <c r="U19" s="100">
        <f t="shared" si="3"/>
        <v>852841</v>
      </c>
      <c r="V19" s="100">
        <f t="shared" si="3"/>
        <v>13962890</v>
      </c>
      <c r="W19" s="100">
        <f t="shared" si="3"/>
        <v>54662091</v>
      </c>
      <c r="X19" s="100">
        <f t="shared" si="3"/>
        <v>34847838</v>
      </c>
      <c r="Y19" s="100">
        <f t="shared" si="3"/>
        <v>19814253</v>
      </c>
      <c r="Z19" s="137">
        <f>+IF(X19&lt;&gt;0,+(Y19/X19)*100,0)</f>
        <v>56.8593466257505</v>
      </c>
      <c r="AA19" s="102">
        <f>SUM(AA20:AA23)</f>
        <v>75016145</v>
      </c>
    </row>
    <row r="20" spans="1:27" ht="12.75">
      <c r="A20" s="138" t="s">
        <v>89</v>
      </c>
      <c r="B20" s="136"/>
      <c r="C20" s="155">
        <v>5549668</v>
      </c>
      <c r="D20" s="155"/>
      <c r="E20" s="156">
        <v>12375000</v>
      </c>
      <c r="F20" s="60">
        <v>13857945</v>
      </c>
      <c r="G20" s="60"/>
      <c r="H20" s="60">
        <v>5065445</v>
      </c>
      <c r="I20" s="60"/>
      <c r="J20" s="60">
        <v>5065445</v>
      </c>
      <c r="K20" s="60"/>
      <c r="L20" s="60">
        <v>3919025</v>
      </c>
      <c r="M20" s="60">
        <v>1839314</v>
      </c>
      <c r="N20" s="60">
        <v>5758339</v>
      </c>
      <c r="O20" s="60">
        <v>767358</v>
      </c>
      <c r="P20" s="60">
        <v>613696</v>
      </c>
      <c r="Q20" s="60"/>
      <c r="R20" s="60">
        <v>1381054</v>
      </c>
      <c r="S20" s="60"/>
      <c r="T20" s="60"/>
      <c r="U20" s="60"/>
      <c r="V20" s="60"/>
      <c r="W20" s="60">
        <v>12204838</v>
      </c>
      <c r="X20" s="60">
        <v>18697426</v>
      </c>
      <c r="Y20" s="60">
        <v>-6492588</v>
      </c>
      <c r="Z20" s="140">
        <v>-34.72</v>
      </c>
      <c r="AA20" s="62">
        <v>13857945</v>
      </c>
    </row>
    <row r="21" spans="1:27" ht="12.75">
      <c r="A21" s="138" t="s">
        <v>90</v>
      </c>
      <c r="B21" s="136"/>
      <c r="C21" s="155"/>
      <c r="D21" s="155"/>
      <c r="E21" s="156">
        <v>30000000</v>
      </c>
      <c r="F21" s="60">
        <v>30000000</v>
      </c>
      <c r="G21" s="60"/>
      <c r="H21" s="60"/>
      <c r="I21" s="60">
        <v>4727821</v>
      </c>
      <c r="J21" s="60">
        <v>4727821</v>
      </c>
      <c r="K21" s="60"/>
      <c r="L21" s="60">
        <v>3198802</v>
      </c>
      <c r="M21" s="60">
        <v>4973762</v>
      </c>
      <c r="N21" s="60">
        <v>8172564</v>
      </c>
      <c r="O21" s="60">
        <v>917524</v>
      </c>
      <c r="P21" s="60">
        <v>5273566</v>
      </c>
      <c r="Q21" s="60">
        <v>26450</v>
      </c>
      <c r="R21" s="60">
        <v>6217540</v>
      </c>
      <c r="S21" s="60">
        <v>13110049</v>
      </c>
      <c r="T21" s="60"/>
      <c r="U21" s="60">
        <v>852841</v>
      </c>
      <c r="V21" s="60">
        <v>13962890</v>
      </c>
      <c r="W21" s="60">
        <v>33080815</v>
      </c>
      <c r="X21" s="60">
        <v>14095562</v>
      </c>
      <c r="Y21" s="60">
        <v>18985253</v>
      </c>
      <c r="Z21" s="140">
        <v>134.69</v>
      </c>
      <c r="AA21" s="62">
        <v>30000000</v>
      </c>
    </row>
    <row r="22" spans="1:27" ht="12.75">
      <c r="A22" s="138" t="s">
        <v>91</v>
      </c>
      <c r="B22" s="136"/>
      <c r="C22" s="157">
        <v>217982</v>
      </c>
      <c r="D22" s="157"/>
      <c r="E22" s="158">
        <v>24658200</v>
      </c>
      <c r="F22" s="159">
        <v>24658200</v>
      </c>
      <c r="G22" s="159"/>
      <c r="H22" s="159"/>
      <c r="I22" s="159">
        <v>2569163</v>
      </c>
      <c r="J22" s="159">
        <v>2569163</v>
      </c>
      <c r="K22" s="159"/>
      <c r="L22" s="159">
        <v>5003348</v>
      </c>
      <c r="M22" s="159">
        <v>1038860</v>
      </c>
      <c r="N22" s="159">
        <v>6042208</v>
      </c>
      <c r="O22" s="159"/>
      <c r="P22" s="159">
        <v>765067</v>
      </c>
      <c r="Q22" s="159"/>
      <c r="R22" s="159">
        <v>765067</v>
      </c>
      <c r="S22" s="159"/>
      <c r="T22" s="159"/>
      <c r="U22" s="159"/>
      <c r="V22" s="159"/>
      <c r="W22" s="159">
        <v>9376438</v>
      </c>
      <c r="X22" s="159">
        <v>2054850</v>
      </c>
      <c r="Y22" s="159">
        <v>7321588</v>
      </c>
      <c r="Z22" s="141">
        <v>356.31</v>
      </c>
      <c r="AA22" s="225">
        <v>24658200</v>
      </c>
    </row>
    <row r="23" spans="1:27" ht="12.75">
      <c r="A23" s="138" t="s">
        <v>92</v>
      </c>
      <c r="B23" s="136"/>
      <c r="C23" s="155">
        <v>217982</v>
      </c>
      <c r="D23" s="155"/>
      <c r="E23" s="156"/>
      <c r="F23" s="60">
        <v>6500000</v>
      </c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>
        <v>6500000</v>
      </c>
    </row>
    <row r="24" spans="1:27" ht="12.75">
      <c r="A24" s="135" t="s">
        <v>93</v>
      </c>
      <c r="B24" s="142"/>
      <c r="C24" s="153"/>
      <c r="D24" s="153"/>
      <c r="E24" s="154">
        <v>1297800</v>
      </c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>
        <v>108150</v>
      </c>
      <c r="Y24" s="100">
        <v>-108150</v>
      </c>
      <c r="Z24" s="137">
        <v>-100</v>
      </c>
      <c r="AA24" s="102"/>
    </row>
    <row r="25" spans="1:27" ht="12.75">
      <c r="A25" s="148" t="s">
        <v>131</v>
      </c>
      <c r="B25" s="149" t="s">
        <v>99</v>
      </c>
      <c r="C25" s="217">
        <f aca="true" t="shared" si="4" ref="C25:Y25">+C5+C9+C15+C19+C24</f>
        <v>42269545</v>
      </c>
      <c r="D25" s="217">
        <f>+D5+D9+D15+D19+D24</f>
        <v>0</v>
      </c>
      <c r="E25" s="230">
        <f t="shared" si="4"/>
        <v>84431000</v>
      </c>
      <c r="F25" s="219">
        <f t="shared" si="4"/>
        <v>84866145</v>
      </c>
      <c r="G25" s="219">
        <f t="shared" si="4"/>
        <v>0</v>
      </c>
      <c r="H25" s="219">
        <f t="shared" si="4"/>
        <v>5065445</v>
      </c>
      <c r="I25" s="219">
        <f t="shared" si="4"/>
        <v>7296984</v>
      </c>
      <c r="J25" s="219">
        <f t="shared" si="4"/>
        <v>12362429</v>
      </c>
      <c r="K25" s="219">
        <f t="shared" si="4"/>
        <v>0</v>
      </c>
      <c r="L25" s="219">
        <f t="shared" si="4"/>
        <v>13432877</v>
      </c>
      <c r="M25" s="219">
        <f t="shared" si="4"/>
        <v>8041210</v>
      </c>
      <c r="N25" s="219">
        <f t="shared" si="4"/>
        <v>21474087</v>
      </c>
      <c r="O25" s="219">
        <f t="shared" si="4"/>
        <v>1684882</v>
      </c>
      <c r="P25" s="219">
        <f t="shared" si="4"/>
        <v>8778519</v>
      </c>
      <c r="Q25" s="219">
        <f t="shared" si="4"/>
        <v>26450</v>
      </c>
      <c r="R25" s="219">
        <f t="shared" si="4"/>
        <v>10489851</v>
      </c>
      <c r="S25" s="219">
        <f t="shared" si="4"/>
        <v>13110049</v>
      </c>
      <c r="T25" s="219">
        <f t="shared" si="4"/>
        <v>0</v>
      </c>
      <c r="U25" s="219">
        <f t="shared" si="4"/>
        <v>852841</v>
      </c>
      <c r="V25" s="219">
        <f t="shared" si="4"/>
        <v>13962890</v>
      </c>
      <c r="W25" s="219">
        <f t="shared" si="4"/>
        <v>58289257</v>
      </c>
      <c r="X25" s="219">
        <f t="shared" si="4"/>
        <v>57695402</v>
      </c>
      <c r="Y25" s="219">
        <f t="shared" si="4"/>
        <v>593855</v>
      </c>
      <c r="Z25" s="231">
        <f>+IF(X25&lt;&gt;0,+(Y25/X25)*100,0)</f>
        <v>1.0292934608549915</v>
      </c>
      <c r="AA25" s="232">
        <f>+AA5+AA9+AA15+AA19+AA24</f>
        <v>84866145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2.7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2.75">
      <c r="A28" s="234" t="s">
        <v>133</v>
      </c>
      <c r="B28" s="136"/>
      <c r="C28" s="155">
        <v>42269545</v>
      </c>
      <c r="D28" s="155"/>
      <c r="E28" s="156">
        <v>68331000</v>
      </c>
      <c r="F28" s="60">
        <v>54658200</v>
      </c>
      <c r="G28" s="60"/>
      <c r="H28" s="60"/>
      <c r="I28" s="60">
        <v>7296984</v>
      </c>
      <c r="J28" s="60">
        <v>7296984</v>
      </c>
      <c r="K28" s="60"/>
      <c r="L28" s="60">
        <v>13432877</v>
      </c>
      <c r="M28" s="60">
        <v>8041210</v>
      </c>
      <c r="N28" s="60">
        <v>21474087</v>
      </c>
      <c r="O28" s="60">
        <v>1684882</v>
      </c>
      <c r="P28" s="60">
        <v>6652329</v>
      </c>
      <c r="Q28" s="60">
        <v>26450</v>
      </c>
      <c r="R28" s="60">
        <v>8363661</v>
      </c>
      <c r="S28" s="60">
        <v>13110049</v>
      </c>
      <c r="T28" s="60"/>
      <c r="U28" s="60">
        <v>852841</v>
      </c>
      <c r="V28" s="60">
        <v>13962890</v>
      </c>
      <c r="W28" s="60">
        <v>51097622</v>
      </c>
      <c r="X28" s="60">
        <v>49474789</v>
      </c>
      <c r="Y28" s="60">
        <v>1622833</v>
      </c>
      <c r="Z28" s="140">
        <v>3.28</v>
      </c>
      <c r="AA28" s="155">
        <v>54658200</v>
      </c>
    </row>
    <row r="29" spans="1:27" ht="12.75">
      <c r="A29" s="234" t="s">
        <v>134</v>
      </c>
      <c r="B29" s="136"/>
      <c r="C29" s="155"/>
      <c r="D29" s="155"/>
      <c r="E29" s="156"/>
      <c r="F29" s="60">
        <v>12557945</v>
      </c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>
        <v>12557945</v>
      </c>
    </row>
    <row r="30" spans="1:27" ht="12.7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2.7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36" t="s">
        <v>46</v>
      </c>
      <c r="B32" s="136"/>
      <c r="C32" s="210">
        <f aca="true" t="shared" si="5" ref="C32:Y32">SUM(C28:C31)</f>
        <v>42269545</v>
      </c>
      <c r="D32" s="210">
        <f>SUM(D28:D31)</f>
        <v>0</v>
      </c>
      <c r="E32" s="211">
        <f t="shared" si="5"/>
        <v>68331000</v>
      </c>
      <c r="F32" s="77">
        <f t="shared" si="5"/>
        <v>67216145</v>
      </c>
      <c r="G32" s="77">
        <f t="shared" si="5"/>
        <v>0</v>
      </c>
      <c r="H32" s="77">
        <f t="shared" si="5"/>
        <v>0</v>
      </c>
      <c r="I32" s="77">
        <f t="shared" si="5"/>
        <v>7296984</v>
      </c>
      <c r="J32" s="77">
        <f t="shared" si="5"/>
        <v>7296984</v>
      </c>
      <c r="K32" s="77">
        <f t="shared" si="5"/>
        <v>0</v>
      </c>
      <c r="L32" s="77">
        <f t="shared" si="5"/>
        <v>13432877</v>
      </c>
      <c r="M32" s="77">
        <f t="shared" si="5"/>
        <v>8041210</v>
      </c>
      <c r="N32" s="77">
        <f t="shared" si="5"/>
        <v>21474087</v>
      </c>
      <c r="O32" s="77">
        <f t="shared" si="5"/>
        <v>1684882</v>
      </c>
      <c r="P32" s="77">
        <f t="shared" si="5"/>
        <v>6652329</v>
      </c>
      <c r="Q32" s="77">
        <f t="shared" si="5"/>
        <v>26450</v>
      </c>
      <c r="R32" s="77">
        <f t="shared" si="5"/>
        <v>8363661</v>
      </c>
      <c r="S32" s="77">
        <f t="shared" si="5"/>
        <v>13110049</v>
      </c>
      <c r="T32" s="77">
        <f t="shared" si="5"/>
        <v>0</v>
      </c>
      <c r="U32" s="77">
        <f t="shared" si="5"/>
        <v>852841</v>
      </c>
      <c r="V32" s="77">
        <f t="shared" si="5"/>
        <v>13962890</v>
      </c>
      <c r="W32" s="77">
        <f t="shared" si="5"/>
        <v>51097622</v>
      </c>
      <c r="X32" s="77">
        <f t="shared" si="5"/>
        <v>49474789</v>
      </c>
      <c r="Y32" s="77">
        <f t="shared" si="5"/>
        <v>1622833</v>
      </c>
      <c r="Z32" s="212">
        <f>+IF(X32&lt;&gt;0,+(Y32/X32)*100,0)</f>
        <v>3.2801211138060635</v>
      </c>
      <c r="AA32" s="79">
        <f>SUM(AA28:AA31)</f>
        <v>67216145</v>
      </c>
    </row>
    <row r="33" spans="1:27" ht="12.75">
      <c r="A33" s="237" t="s">
        <v>51</v>
      </c>
      <c r="B33" s="136" t="s">
        <v>137</v>
      </c>
      <c r="C33" s="155"/>
      <c r="D33" s="155"/>
      <c r="E33" s="156"/>
      <c r="F33" s="60"/>
      <c r="G33" s="60"/>
      <c r="H33" s="60">
        <v>5065445</v>
      </c>
      <c r="I33" s="60"/>
      <c r="J33" s="60">
        <v>5065445</v>
      </c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>
        <v>5065445</v>
      </c>
      <c r="X33" s="60"/>
      <c r="Y33" s="60">
        <v>5065445</v>
      </c>
      <c r="Z33" s="140"/>
      <c r="AA33" s="62"/>
    </row>
    <row r="34" spans="1:27" ht="12.75">
      <c r="A34" s="237" t="s">
        <v>52</v>
      </c>
      <c r="B34" s="136" t="s">
        <v>138</v>
      </c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2.75">
      <c r="A35" s="237" t="s">
        <v>53</v>
      </c>
      <c r="B35" s="136"/>
      <c r="C35" s="155"/>
      <c r="D35" s="155"/>
      <c r="E35" s="156">
        <v>16100000</v>
      </c>
      <c r="F35" s="60">
        <v>17650000</v>
      </c>
      <c r="G35" s="60"/>
      <c r="H35" s="60"/>
      <c r="I35" s="60"/>
      <c r="J35" s="60"/>
      <c r="K35" s="60"/>
      <c r="L35" s="60"/>
      <c r="M35" s="60"/>
      <c r="N35" s="60"/>
      <c r="O35" s="60"/>
      <c r="P35" s="60">
        <v>2126190</v>
      </c>
      <c r="Q35" s="60"/>
      <c r="R35" s="60">
        <v>2126190</v>
      </c>
      <c r="S35" s="60"/>
      <c r="T35" s="60"/>
      <c r="U35" s="60"/>
      <c r="V35" s="60"/>
      <c r="W35" s="60">
        <v>2126190</v>
      </c>
      <c r="X35" s="60">
        <v>9534379</v>
      </c>
      <c r="Y35" s="60">
        <v>-7408189</v>
      </c>
      <c r="Z35" s="140">
        <v>-77.7</v>
      </c>
      <c r="AA35" s="62">
        <v>17650000</v>
      </c>
    </row>
    <row r="36" spans="1:27" ht="12.75">
      <c r="A36" s="238" t="s">
        <v>139</v>
      </c>
      <c r="B36" s="149"/>
      <c r="C36" s="222">
        <f aca="true" t="shared" si="6" ref="C36:Y36">SUM(C32:C35)</f>
        <v>42269545</v>
      </c>
      <c r="D36" s="222">
        <f>SUM(D32:D35)</f>
        <v>0</v>
      </c>
      <c r="E36" s="218">
        <f t="shared" si="6"/>
        <v>84431000</v>
      </c>
      <c r="F36" s="220">
        <f t="shared" si="6"/>
        <v>84866145</v>
      </c>
      <c r="G36" s="220">
        <f t="shared" si="6"/>
        <v>0</v>
      </c>
      <c r="H36" s="220">
        <f t="shared" si="6"/>
        <v>5065445</v>
      </c>
      <c r="I36" s="220">
        <f t="shared" si="6"/>
        <v>7296984</v>
      </c>
      <c r="J36" s="220">
        <f t="shared" si="6"/>
        <v>12362429</v>
      </c>
      <c r="K36" s="220">
        <f t="shared" si="6"/>
        <v>0</v>
      </c>
      <c r="L36" s="220">
        <f t="shared" si="6"/>
        <v>13432877</v>
      </c>
      <c r="M36" s="220">
        <f t="shared" si="6"/>
        <v>8041210</v>
      </c>
      <c r="N36" s="220">
        <f t="shared" si="6"/>
        <v>21474087</v>
      </c>
      <c r="O36" s="220">
        <f t="shared" si="6"/>
        <v>1684882</v>
      </c>
      <c r="P36" s="220">
        <f t="shared" si="6"/>
        <v>8778519</v>
      </c>
      <c r="Q36" s="220">
        <f t="shared" si="6"/>
        <v>26450</v>
      </c>
      <c r="R36" s="220">
        <f t="shared" si="6"/>
        <v>10489851</v>
      </c>
      <c r="S36" s="220">
        <f t="shared" si="6"/>
        <v>13110049</v>
      </c>
      <c r="T36" s="220">
        <f t="shared" si="6"/>
        <v>0</v>
      </c>
      <c r="U36" s="220">
        <f t="shared" si="6"/>
        <v>852841</v>
      </c>
      <c r="V36" s="220">
        <f t="shared" si="6"/>
        <v>13962890</v>
      </c>
      <c r="W36" s="220">
        <f t="shared" si="6"/>
        <v>58289257</v>
      </c>
      <c r="X36" s="220">
        <f t="shared" si="6"/>
        <v>59009168</v>
      </c>
      <c r="Y36" s="220">
        <f t="shared" si="6"/>
        <v>-719911</v>
      </c>
      <c r="Z36" s="221">
        <f>+IF(X36&lt;&gt;0,+(Y36/X36)*100,0)</f>
        <v>-1.2199985602237264</v>
      </c>
      <c r="AA36" s="239">
        <f>SUM(AA32:AA35)</f>
        <v>84866145</v>
      </c>
    </row>
    <row r="37" spans="1:27" ht="12.75">
      <c r="A37" s="150" t="s">
        <v>289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2.75">
      <c r="A38" s="240" t="s">
        <v>295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2.75">
      <c r="A39" s="151" t="s">
        <v>296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2.75">
      <c r="A40" s="151" t="s">
        <v>297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2.7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2.7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2.7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2.7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2.7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294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2.7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2.75">
      <c r="A6" s="249" t="s">
        <v>143</v>
      </c>
      <c r="B6" s="182"/>
      <c r="C6" s="155">
        <v>94669084</v>
      </c>
      <c r="D6" s="155"/>
      <c r="E6" s="59">
        <v>50493321</v>
      </c>
      <c r="F6" s="60">
        <v>50493321</v>
      </c>
      <c r="G6" s="60">
        <v>74498295</v>
      </c>
      <c r="H6" s="60"/>
      <c r="I6" s="60">
        <v>26703</v>
      </c>
      <c r="J6" s="60">
        <v>26703</v>
      </c>
      <c r="K6" s="60"/>
      <c r="L6" s="60"/>
      <c r="M6" s="60"/>
      <c r="N6" s="60"/>
      <c r="O6" s="60"/>
      <c r="P6" s="60">
        <v>145517</v>
      </c>
      <c r="Q6" s="60">
        <v>162675</v>
      </c>
      <c r="R6" s="60">
        <v>162675</v>
      </c>
      <c r="S6" s="60">
        <v>-8178147</v>
      </c>
      <c r="T6" s="60">
        <v>12944083</v>
      </c>
      <c r="U6" s="60">
        <v>94669084</v>
      </c>
      <c r="V6" s="60">
        <v>94669084</v>
      </c>
      <c r="W6" s="60">
        <v>94669084</v>
      </c>
      <c r="X6" s="60">
        <v>50493321</v>
      </c>
      <c r="Y6" s="60">
        <v>44175763</v>
      </c>
      <c r="Z6" s="140">
        <v>87.49</v>
      </c>
      <c r="AA6" s="62">
        <v>50493321</v>
      </c>
    </row>
    <row r="7" spans="1:27" ht="12.75">
      <c r="A7" s="249" t="s">
        <v>144</v>
      </c>
      <c r="B7" s="182"/>
      <c r="C7" s="155">
        <v>741057</v>
      </c>
      <c r="D7" s="155"/>
      <c r="E7" s="59">
        <v>4783500</v>
      </c>
      <c r="F7" s="60">
        <v>4783500</v>
      </c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>
        <v>741057</v>
      </c>
      <c r="V7" s="60">
        <v>741057</v>
      </c>
      <c r="W7" s="60">
        <v>741057</v>
      </c>
      <c r="X7" s="60">
        <v>4783500</v>
      </c>
      <c r="Y7" s="60">
        <v>-4042443</v>
      </c>
      <c r="Z7" s="140">
        <v>-84.51</v>
      </c>
      <c r="AA7" s="62">
        <v>4783500</v>
      </c>
    </row>
    <row r="8" spans="1:27" ht="12.75">
      <c r="A8" s="249" t="s">
        <v>145</v>
      </c>
      <c r="B8" s="182"/>
      <c r="C8" s="155">
        <v>75652402</v>
      </c>
      <c r="D8" s="155"/>
      <c r="E8" s="59">
        <v>65139577</v>
      </c>
      <c r="F8" s="60">
        <v>65139577</v>
      </c>
      <c r="G8" s="60">
        <v>408670</v>
      </c>
      <c r="H8" s="60">
        <v>442267</v>
      </c>
      <c r="I8" s="60">
        <v>448700</v>
      </c>
      <c r="J8" s="60">
        <v>448700</v>
      </c>
      <c r="K8" s="60">
        <v>451480498</v>
      </c>
      <c r="L8" s="60">
        <v>417629480</v>
      </c>
      <c r="M8" s="60">
        <v>417629480</v>
      </c>
      <c r="N8" s="60">
        <v>417629480</v>
      </c>
      <c r="O8" s="60">
        <v>472297169</v>
      </c>
      <c r="P8" s="60">
        <v>433060981</v>
      </c>
      <c r="Q8" s="60">
        <v>440355496</v>
      </c>
      <c r="R8" s="60">
        <v>440355496</v>
      </c>
      <c r="S8" s="60"/>
      <c r="T8" s="60"/>
      <c r="U8" s="60">
        <v>86499899</v>
      </c>
      <c r="V8" s="60">
        <v>86499899</v>
      </c>
      <c r="W8" s="60">
        <v>86499899</v>
      </c>
      <c r="X8" s="60">
        <v>65139577</v>
      </c>
      <c r="Y8" s="60">
        <v>21360322</v>
      </c>
      <c r="Z8" s="140">
        <v>32.79</v>
      </c>
      <c r="AA8" s="62">
        <v>65139577</v>
      </c>
    </row>
    <row r="9" spans="1:27" ht="12.75">
      <c r="A9" s="249" t="s">
        <v>146</v>
      </c>
      <c r="B9" s="182"/>
      <c r="C9" s="155">
        <v>3449992</v>
      </c>
      <c r="D9" s="155"/>
      <c r="E9" s="59"/>
      <c r="F9" s="60"/>
      <c r="G9" s="60">
        <v>75884</v>
      </c>
      <c r="H9" s="60"/>
      <c r="I9" s="60"/>
      <c r="J9" s="60"/>
      <c r="K9" s="60">
        <v>38419664</v>
      </c>
      <c r="L9" s="60">
        <v>81936098</v>
      </c>
      <c r="M9" s="60">
        <v>81936098</v>
      </c>
      <c r="N9" s="60">
        <v>81936098</v>
      </c>
      <c r="O9" s="60">
        <v>40181511</v>
      </c>
      <c r="P9" s="60">
        <v>86681454</v>
      </c>
      <c r="Q9" s="60">
        <v>88667233</v>
      </c>
      <c r="R9" s="60">
        <v>88667233</v>
      </c>
      <c r="S9" s="60">
        <v>4575620</v>
      </c>
      <c r="T9" s="60">
        <v>10226109</v>
      </c>
      <c r="U9" s="60">
        <v>3081694</v>
      </c>
      <c r="V9" s="60">
        <v>3081694</v>
      </c>
      <c r="W9" s="60">
        <v>3081694</v>
      </c>
      <c r="X9" s="60"/>
      <c r="Y9" s="60">
        <v>3081694</v>
      </c>
      <c r="Z9" s="140"/>
      <c r="AA9" s="62"/>
    </row>
    <row r="10" spans="1:27" ht="12.75">
      <c r="A10" s="249" t="s">
        <v>147</v>
      </c>
      <c r="B10" s="182"/>
      <c r="C10" s="155"/>
      <c r="D10" s="155"/>
      <c r="E10" s="59"/>
      <c r="F10" s="60"/>
      <c r="G10" s="159"/>
      <c r="H10" s="159"/>
      <c r="I10" s="159"/>
      <c r="J10" s="60"/>
      <c r="K10" s="159"/>
      <c r="L10" s="159"/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/>
      <c r="X10" s="60"/>
      <c r="Y10" s="159"/>
      <c r="Z10" s="141"/>
      <c r="AA10" s="225"/>
    </row>
    <row r="11" spans="1:27" ht="12.75">
      <c r="A11" s="249" t="s">
        <v>148</v>
      </c>
      <c r="B11" s="182"/>
      <c r="C11" s="155">
        <v>796258</v>
      </c>
      <c r="D11" s="155"/>
      <c r="E11" s="59">
        <v>1115019</v>
      </c>
      <c r="F11" s="60">
        <v>1115019</v>
      </c>
      <c r="G11" s="60">
        <v>47490</v>
      </c>
      <c r="H11" s="60">
        <v>796258</v>
      </c>
      <c r="I11" s="60">
        <v>2891521</v>
      </c>
      <c r="J11" s="60">
        <v>2891521</v>
      </c>
      <c r="K11" s="60">
        <v>2891521</v>
      </c>
      <c r="L11" s="60">
        <v>2891521</v>
      </c>
      <c r="M11" s="60">
        <v>2891521</v>
      </c>
      <c r="N11" s="60">
        <v>2891521</v>
      </c>
      <c r="O11" s="60">
        <v>2891521</v>
      </c>
      <c r="P11" s="60">
        <v>2891521</v>
      </c>
      <c r="Q11" s="60">
        <v>2891521</v>
      </c>
      <c r="R11" s="60">
        <v>2891521</v>
      </c>
      <c r="S11" s="60">
        <v>13010</v>
      </c>
      <c r="T11" s="60">
        <v>83969</v>
      </c>
      <c r="U11" s="60">
        <v>796258</v>
      </c>
      <c r="V11" s="60">
        <v>796258</v>
      </c>
      <c r="W11" s="60">
        <v>796258</v>
      </c>
      <c r="X11" s="60">
        <v>1115019</v>
      </c>
      <c r="Y11" s="60">
        <v>-318761</v>
      </c>
      <c r="Z11" s="140">
        <v>-28.59</v>
      </c>
      <c r="AA11" s="62">
        <v>1115019</v>
      </c>
    </row>
    <row r="12" spans="1:27" ht="12.75">
      <c r="A12" s="250" t="s">
        <v>56</v>
      </c>
      <c r="B12" s="251"/>
      <c r="C12" s="168">
        <f aca="true" t="shared" si="0" ref="C12:Y12">SUM(C6:C11)</f>
        <v>175308793</v>
      </c>
      <c r="D12" s="168">
        <f>SUM(D6:D11)</f>
        <v>0</v>
      </c>
      <c r="E12" s="72">
        <f t="shared" si="0"/>
        <v>121531417</v>
      </c>
      <c r="F12" s="73">
        <f t="shared" si="0"/>
        <v>121531417</v>
      </c>
      <c r="G12" s="73">
        <f t="shared" si="0"/>
        <v>75030339</v>
      </c>
      <c r="H12" s="73">
        <f t="shared" si="0"/>
        <v>1238525</v>
      </c>
      <c r="I12" s="73">
        <f t="shared" si="0"/>
        <v>3366924</v>
      </c>
      <c r="J12" s="73">
        <f t="shared" si="0"/>
        <v>3366924</v>
      </c>
      <c r="K12" s="73">
        <f t="shared" si="0"/>
        <v>492791683</v>
      </c>
      <c r="L12" s="73">
        <f t="shared" si="0"/>
        <v>502457099</v>
      </c>
      <c r="M12" s="73">
        <f t="shared" si="0"/>
        <v>502457099</v>
      </c>
      <c r="N12" s="73">
        <f t="shared" si="0"/>
        <v>502457099</v>
      </c>
      <c r="O12" s="73">
        <f t="shared" si="0"/>
        <v>515370201</v>
      </c>
      <c r="P12" s="73">
        <f t="shared" si="0"/>
        <v>522779473</v>
      </c>
      <c r="Q12" s="73">
        <f t="shared" si="0"/>
        <v>532076925</v>
      </c>
      <c r="R12" s="73">
        <f t="shared" si="0"/>
        <v>532076925</v>
      </c>
      <c r="S12" s="73">
        <f t="shared" si="0"/>
        <v>-3589517</v>
      </c>
      <c r="T12" s="73">
        <f t="shared" si="0"/>
        <v>23254161</v>
      </c>
      <c r="U12" s="73">
        <f t="shared" si="0"/>
        <v>185787992</v>
      </c>
      <c r="V12" s="73">
        <f t="shared" si="0"/>
        <v>185787992</v>
      </c>
      <c r="W12" s="73">
        <f t="shared" si="0"/>
        <v>185787992</v>
      </c>
      <c r="X12" s="73">
        <f t="shared" si="0"/>
        <v>121531417</v>
      </c>
      <c r="Y12" s="73">
        <f t="shared" si="0"/>
        <v>64256575</v>
      </c>
      <c r="Z12" s="170">
        <f>+IF(X12&lt;&gt;0,+(Y12/X12)*100,0)</f>
        <v>52.87239841859163</v>
      </c>
      <c r="AA12" s="74">
        <f>SUM(AA6:AA11)</f>
        <v>121531417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2.75">
      <c r="A15" s="249" t="s">
        <v>150</v>
      </c>
      <c r="B15" s="182"/>
      <c r="C15" s="155"/>
      <c r="D15" s="155"/>
      <c r="E15" s="59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2.75">
      <c r="A16" s="249" t="s">
        <v>151</v>
      </c>
      <c r="B16" s="182"/>
      <c r="C16" s="155"/>
      <c r="D16" s="155"/>
      <c r="E16" s="59"/>
      <c r="F16" s="60"/>
      <c r="G16" s="159"/>
      <c r="H16" s="159"/>
      <c r="I16" s="159"/>
      <c r="J16" s="60"/>
      <c r="K16" s="159"/>
      <c r="L16" s="159"/>
      <c r="M16" s="60"/>
      <c r="N16" s="159"/>
      <c r="O16" s="159"/>
      <c r="P16" s="159"/>
      <c r="Q16" s="60"/>
      <c r="R16" s="159"/>
      <c r="S16" s="159"/>
      <c r="T16" s="60"/>
      <c r="U16" s="159"/>
      <c r="V16" s="159"/>
      <c r="W16" s="159"/>
      <c r="X16" s="60"/>
      <c r="Y16" s="159"/>
      <c r="Z16" s="141"/>
      <c r="AA16" s="225"/>
    </row>
    <row r="17" spans="1:27" ht="12.75">
      <c r="A17" s="249" t="s">
        <v>152</v>
      </c>
      <c r="B17" s="182"/>
      <c r="C17" s="155">
        <v>108105588</v>
      </c>
      <c r="D17" s="155"/>
      <c r="E17" s="59">
        <v>124068075</v>
      </c>
      <c r="F17" s="60">
        <v>124068075</v>
      </c>
      <c r="G17" s="60">
        <v>109478314</v>
      </c>
      <c r="H17" s="60">
        <v>109473314</v>
      </c>
      <c r="I17" s="60">
        <v>109478314</v>
      </c>
      <c r="J17" s="60">
        <v>109478314</v>
      </c>
      <c r="K17" s="60">
        <v>109478314</v>
      </c>
      <c r="L17" s="60">
        <v>109478314</v>
      </c>
      <c r="M17" s="60">
        <v>109478314</v>
      </c>
      <c r="N17" s="60">
        <v>109478314</v>
      </c>
      <c r="O17" s="60">
        <v>109478314</v>
      </c>
      <c r="P17" s="60">
        <v>109478314</v>
      </c>
      <c r="Q17" s="60">
        <v>109478314</v>
      </c>
      <c r="R17" s="60">
        <v>109478314</v>
      </c>
      <c r="S17" s="60"/>
      <c r="T17" s="60"/>
      <c r="U17" s="60">
        <v>109478314</v>
      </c>
      <c r="V17" s="60">
        <v>109478314</v>
      </c>
      <c r="W17" s="60">
        <v>109478314</v>
      </c>
      <c r="X17" s="60">
        <v>124068075</v>
      </c>
      <c r="Y17" s="60">
        <v>-14589761</v>
      </c>
      <c r="Z17" s="140">
        <v>-11.76</v>
      </c>
      <c r="AA17" s="62">
        <v>124068075</v>
      </c>
    </row>
    <row r="18" spans="1:27" ht="12.7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249" t="s">
        <v>154</v>
      </c>
      <c r="B19" s="182"/>
      <c r="C19" s="155">
        <v>608396040</v>
      </c>
      <c r="D19" s="155"/>
      <c r="E19" s="59">
        <v>766718909</v>
      </c>
      <c r="F19" s="60">
        <v>766718909</v>
      </c>
      <c r="G19" s="60">
        <v>600456013</v>
      </c>
      <c r="H19" s="60">
        <v>611367086</v>
      </c>
      <c r="I19" s="60">
        <v>611367086</v>
      </c>
      <c r="J19" s="60">
        <v>611367086</v>
      </c>
      <c r="K19" s="60">
        <v>611367086</v>
      </c>
      <c r="L19" s="60">
        <v>611367086</v>
      </c>
      <c r="M19" s="60">
        <v>611367086</v>
      </c>
      <c r="N19" s="60">
        <v>611367086</v>
      </c>
      <c r="O19" s="60">
        <v>611367086</v>
      </c>
      <c r="P19" s="60">
        <v>611367086</v>
      </c>
      <c r="Q19" s="60">
        <v>611367086</v>
      </c>
      <c r="R19" s="60">
        <v>611367086</v>
      </c>
      <c r="S19" s="60">
        <v>18008979</v>
      </c>
      <c r="T19" s="60">
        <v>5135905</v>
      </c>
      <c r="U19" s="60">
        <v>611367086</v>
      </c>
      <c r="V19" s="60">
        <v>611367086</v>
      </c>
      <c r="W19" s="60">
        <v>611367086</v>
      </c>
      <c r="X19" s="60">
        <v>766718909</v>
      </c>
      <c r="Y19" s="60">
        <v>-155351823</v>
      </c>
      <c r="Z19" s="140">
        <v>-20.26</v>
      </c>
      <c r="AA19" s="62">
        <v>766718909</v>
      </c>
    </row>
    <row r="20" spans="1:27" ht="12.7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2.7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2.75">
      <c r="A22" s="249" t="s">
        <v>157</v>
      </c>
      <c r="B22" s="182"/>
      <c r="C22" s="155"/>
      <c r="D22" s="155"/>
      <c r="E22" s="59">
        <v>500282</v>
      </c>
      <c r="F22" s="60">
        <v>500282</v>
      </c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>
        <v>500282</v>
      </c>
      <c r="Y22" s="60">
        <v>-500282</v>
      </c>
      <c r="Z22" s="140">
        <v>-100</v>
      </c>
      <c r="AA22" s="62">
        <v>500282</v>
      </c>
    </row>
    <row r="23" spans="1:27" ht="12.75">
      <c r="A23" s="249" t="s">
        <v>158</v>
      </c>
      <c r="B23" s="182"/>
      <c r="C23" s="155">
        <v>3485999</v>
      </c>
      <c r="D23" s="155"/>
      <c r="E23" s="59"/>
      <c r="F23" s="60"/>
      <c r="G23" s="159">
        <v>3485999</v>
      </c>
      <c r="H23" s="159">
        <v>3485999</v>
      </c>
      <c r="I23" s="159">
        <v>3485999</v>
      </c>
      <c r="J23" s="60">
        <v>3485999</v>
      </c>
      <c r="K23" s="159">
        <v>3485999</v>
      </c>
      <c r="L23" s="159">
        <v>3485999</v>
      </c>
      <c r="M23" s="60">
        <v>3485999</v>
      </c>
      <c r="N23" s="159">
        <v>3485999</v>
      </c>
      <c r="O23" s="159">
        <v>3485999</v>
      </c>
      <c r="P23" s="159">
        <v>3485999</v>
      </c>
      <c r="Q23" s="60">
        <v>3485999</v>
      </c>
      <c r="R23" s="159">
        <v>3485999</v>
      </c>
      <c r="S23" s="159"/>
      <c r="T23" s="60"/>
      <c r="U23" s="159">
        <v>3485999</v>
      </c>
      <c r="V23" s="159">
        <v>3485999</v>
      </c>
      <c r="W23" s="159">
        <v>3485999</v>
      </c>
      <c r="X23" s="60"/>
      <c r="Y23" s="159">
        <v>3485999</v>
      </c>
      <c r="Z23" s="141"/>
      <c r="AA23" s="225"/>
    </row>
    <row r="24" spans="1:27" ht="12.75">
      <c r="A24" s="250" t="s">
        <v>57</v>
      </c>
      <c r="B24" s="253"/>
      <c r="C24" s="168">
        <f aca="true" t="shared" si="1" ref="C24:Y24">SUM(C15:C23)</f>
        <v>719987627</v>
      </c>
      <c r="D24" s="168">
        <f>SUM(D15:D23)</f>
        <v>0</v>
      </c>
      <c r="E24" s="76">
        <f t="shared" si="1"/>
        <v>891287266</v>
      </c>
      <c r="F24" s="77">
        <f t="shared" si="1"/>
        <v>891287266</v>
      </c>
      <c r="G24" s="77">
        <f t="shared" si="1"/>
        <v>713420326</v>
      </c>
      <c r="H24" s="77">
        <f t="shared" si="1"/>
        <v>724326399</v>
      </c>
      <c r="I24" s="77">
        <f t="shared" si="1"/>
        <v>724331399</v>
      </c>
      <c r="J24" s="77">
        <f t="shared" si="1"/>
        <v>724331399</v>
      </c>
      <c r="K24" s="77">
        <f t="shared" si="1"/>
        <v>724331399</v>
      </c>
      <c r="L24" s="77">
        <f t="shared" si="1"/>
        <v>724331399</v>
      </c>
      <c r="M24" s="77">
        <f t="shared" si="1"/>
        <v>724331399</v>
      </c>
      <c r="N24" s="77">
        <f t="shared" si="1"/>
        <v>724331399</v>
      </c>
      <c r="O24" s="77">
        <f t="shared" si="1"/>
        <v>724331399</v>
      </c>
      <c r="P24" s="77">
        <f t="shared" si="1"/>
        <v>724331399</v>
      </c>
      <c r="Q24" s="77">
        <f t="shared" si="1"/>
        <v>724331399</v>
      </c>
      <c r="R24" s="77">
        <f t="shared" si="1"/>
        <v>724331399</v>
      </c>
      <c r="S24" s="77">
        <f t="shared" si="1"/>
        <v>18008979</v>
      </c>
      <c r="T24" s="77">
        <f t="shared" si="1"/>
        <v>5135905</v>
      </c>
      <c r="U24" s="77">
        <f t="shared" si="1"/>
        <v>724331399</v>
      </c>
      <c r="V24" s="77">
        <f t="shared" si="1"/>
        <v>724331399</v>
      </c>
      <c r="W24" s="77">
        <f t="shared" si="1"/>
        <v>724331399</v>
      </c>
      <c r="X24" s="77">
        <f t="shared" si="1"/>
        <v>891287266</v>
      </c>
      <c r="Y24" s="77">
        <f t="shared" si="1"/>
        <v>-166955867</v>
      </c>
      <c r="Z24" s="212">
        <f>+IF(X24&lt;&gt;0,+(Y24/X24)*100,0)</f>
        <v>-18.73199285672281</v>
      </c>
      <c r="AA24" s="79">
        <f>SUM(AA15:AA23)</f>
        <v>891287266</v>
      </c>
    </row>
    <row r="25" spans="1:27" ht="12.75">
      <c r="A25" s="250" t="s">
        <v>159</v>
      </c>
      <c r="B25" s="251"/>
      <c r="C25" s="168">
        <f aca="true" t="shared" si="2" ref="C25:Y25">+C12+C24</f>
        <v>895296420</v>
      </c>
      <c r="D25" s="168">
        <f>+D12+D24</f>
        <v>0</v>
      </c>
      <c r="E25" s="72">
        <f t="shared" si="2"/>
        <v>1012818683</v>
      </c>
      <c r="F25" s="73">
        <f t="shared" si="2"/>
        <v>1012818683</v>
      </c>
      <c r="G25" s="73">
        <f t="shared" si="2"/>
        <v>788450665</v>
      </c>
      <c r="H25" s="73">
        <f t="shared" si="2"/>
        <v>725564924</v>
      </c>
      <c r="I25" s="73">
        <f t="shared" si="2"/>
        <v>727698323</v>
      </c>
      <c r="J25" s="73">
        <f t="shared" si="2"/>
        <v>727698323</v>
      </c>
      <c r="K25" s="73">
        <f t="shared" si="2"/>
        <v>1217123082</v>
      </c>
      <c r="L25" s="73">
        <f t="shared" si="2"/>
        <v>1226788498</v>
      </c>
      <c r="M25" s="73">
        <f t="shared" si="2"/>
        <v>1226788498</v>
      </c>
      <c r="N25" s="73">
        <f t="shared" si="2"/>
        <v>1226788498</v>
      </c>
      <c r="O25" s="73">
        <f t="shared" si="2"/>
        <v>1239701600</v>
      </c>
      <c r="P25" s="73">
        <f t="shared" si="2"/>
        <v>1247110872</v>
      </c>
      <c r="Q25" s="73">
        <f t="shared" si="2"/>
        <v>1256408324</v>
      </c>
      <c r="R25" s="73">
        <f t="shared" si="2"/>
        <v>1256408324</v>
      </c>
      <c r="S25" s="73">
        <f t="shared" si="2"/>
        <v>14419462</v>
      </c>
      <c r="T25" s="73">
        <f t="shared" si="2"/>
        <v>28390066</v>
      </c>
      <c r="U25" s="73">
        <f t="shared" si="2"/>
        <v>910119391</v>
      </c>
      <c r="V25" s="73">
        <f t="shared" si="2"/>
        <v>910119391</v>
      </c>
      <c r="W25" s="73">
        <f t="shared" si="2"/>
        <v>910119391</v>
      </c>
      <c r="X25" s="73">
        <f t="shared" si="2"/>
        <v>1012818683</v>
      </c>
      <c r="Y25" s="73">
        <f t="shared" si="2"/>
        <v>-102699292</v>
      </c>
      <c r="Z25" s="170">
        <f>+IF(X25&lt;&gt;0,+(Y25/X25)*100,0)</f>
        <v>-10.139948415623767</v>
      </c>
      <c r="AA25" s="74">
        <f>+AA12+AA24</f>
        <v>1012818683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2.7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2.7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2.75">
      <c r="A29" s="249" t="s">
        <v>162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49" t="s">
        <v>52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2.75">
      <c r="A31" s="249" t="s">
        <v>163</v>
      </c>
      <c r="B31" s="182"/>
      <c r="C31" s="155">
        <v>2014636</v>
      </c>
      <c r="D31" s="155"/>
      <c r="E31" s="59">
        <v>1890467</v>
      </c>
      <c r="F31" s="60">
        <v>1890467</v>
      </c>
      <c r="G31" s="60">
        <v>440</v>
      </c>
      <c r="H31" s="60">
        <v>911</v>
      </c>
      <c r="I31" s="60">
        <v>21469</v>
      </c>
      <c r="J31" s="60">
        <v>21469</v>
      </c>
      <c r="K31" s="60">
        <v>327</v>
      </c>
      <c r="L31" s="60">
        <v>1429</v>
      </c>
      <c r="M31" s="60">
        <v>1429</v>
      </c>
      <c r="N31" s="60">
        <v>1429</v>
      </c>
      <c r="O31" s="60">
        <v>6400</v>
      </c>
      <c r="P31" s="60">
        <v>6929</v>
      </c>
      <c r="Q31" s="60">
        <v>13378</v>
      </c>
      <c r="R31" s="60">
        <v>13378</v>
      </c>
      <c r="S31" s="60">
        <v>11552</v>
      </c>
      <c r="T31" s="60"/>
      <c r="U31" s="60">
        <v>2619116</v>
      </c>
      <c r="V31" s="60">
        <v>2619116</v>
      </c>
      <c r="W31" s="60">
        <v>2619116</v>
      </c>
      <c r="X31" s="60">
        <v>1890467</v>
      </c>
      <c r="Y31" s="60">
        <v>728649</v>
      </c>
      <c r="Z31" s="140">
        <v>38.54</v>
      </c>
      <c r="AA31" s="62">
        <v>1890467</v>
      </c>
    </row>
    <row r="32" spans="1:27" ht="12.75">
      <c r="A32" s="249" t="s">
        <v>164</v>
      </c>
      <c r="B32" s="182"/>
      <c r="C32" s="155">
        <v>46662043</v>
      </c>
      <c r="D32" s="155"/>
      <c r="E32" s="59">
        <v>18891636</v>
      </c>
      <c r="F32" s="60">
        <v>18891636</v>
      </c>
      <c r="G32" s="60">
        <v>25391053</v>
      </c>
      <c r="H32" s="60">
        <v>5542463</v>
      </c>
      <c r="I32" s="60">
        <v>3134</v>
      </c>
      <c r="J32" s="60">
        <v>3134</v>
      </c>
      <c r="K32" s="60">
        <v>9843209</v>
      </c>
      <c r="L32" s="60">
        <v>2993052</v>
      </c>
      <c r="M32" s="60">
        <v>2993052</v>
      </c>
      <c r="N32" s="60">
        <v>2993052</v>
      </c>
      <c r="O32" s="60">
        <v>3143438</v>
      </c>
      <c r="P32" s="60">
        <v>3306849</v>
      </c>
      <c r="Q32" s="60">
        <v>2829961</v>
      </c>
      <c r="R32" s="60">
        <v>2829961</v>
      </c>
      <c r="S32" s="60">
        <v>5789572</v>
      </c>
      <c r="T32" s="60">
        <v>7231743</v>
      </c>
      <c r="U32" s="60">
        <v>47489428</v>
      </c>
      <c r="V32" s="60">
        <v>47489428</v>
      </c>
      <c r="W32" s="60">
        <v>47489428</v>
      </c>
      <c r="X32" s="60">
        <v>18891636</v>
      </c>
      <c r="Y32" s="60">
        <v>28597792</v>
      </c>
      <c r="Z32" s="140">
        <v>151.38</v>
      </c>
      <c r="AA32" s="62">
        <v>18891636</v>
      </c>
    </row>
    <row r="33" spans="1:27" ht="12.75">
      <c r="A33" s="249" t="s">
        <v>165</v>
      </c>
      <c r="B33" s="182"/>
      <c r="C33" s="155">
        <v>757050</v>
      </c>
      <c r="D33" s="155"/>
      <c r="E33" s="59">
        <v>19718650</v>
      </c>
      <c r="F33" s="60">
        <v>19718650</v>
      </c>
      <c r="G33" s="60">
        <v>618307</v>
      </c>
      <c r="H33" s="60">
        <v>757050</v>
      </c>
      <c r="I33" s="60">
        <v>2033347</v>
      </c>
      <c r="J33" s="60">
        <v>2033347</v>
      </c>
      <c r="K33" s="60">
        <v>2033347</v>
      </c>
      <c r="L33" s="60">
        <v>2033347</v>
      </c>
      <c r="M33" s="60">
        <v>2033347</v>
      </c>
      <c r="N33" s="60">
        <v>2033347</v>
      </c>
      <c r="O33" s="60">
        <v>2033347</v>
      </c>
      <c r="P33" s="60">
        <v>2033347</v>
      </c>
      <c r="Q33" s="60">
        <v>2033347</v>
      </c>
      <c r="R33" s="60">
        <v>2033347</v>
      </c>
      <c r="S33" s="60"/>
      <c r="T33" s="60"/>
      <c r="U33" s="60">
        <v>2033347</v>
      </c>
      <c r="V33" s="60">
        <v>2033347</v>
      </c>
      <c r="W33" s="60">
        <v>2033347</v>
      </c>
      <c r="X33" s="60">
        <v>19718650</v>
      </c>
      <c r="Y33" s="60">
        <v>-17685303</v>
      </c>
      <c r="Z33" s="140">
        <v>-89.69</v>
      </c>
      <c r="AA33" s="62">
        <v>19718650</v>
      </c>
    </row>
    <row r="34" spans="1:27" ht="12.75">
      <c r="A34" s="250" t="s">
        <v>58</v>
      </c>
      <c r="B34" s="251"/>
      <c r="C34" s="168">
        <f aca="true" t="shared" si="3" ref="C34:Y34">SUM(C29:C33)</f>
        <v>49433729</v>
      </c>
      <c r="D34" s="168">
        <f>SUM(D29:D33)</f>
        <v>0</v>
      </c>
      <c r="E34" s="72">
        <f t="shared" si="3"/>
        <v>40500753</v>
      </c>
      <c r="F34" s="73">
        <f t="shared" si="3"/>
        <v>40500753</v>
      </c>
      <c r="G34" s="73">
        <f t="shared" si="3"/>
        <v>26009800</v>
      </c>
      <c r="H34" s="73">
        <f t="shared" si="3"/>
        <v>6300424</v>
      </c>
      <c r="I34" s="73">
        <f t="shared" si="3"/>
        <v>2057950</v>
      </c>
      <c r="J34" s="73">
        <f t="shared" si="3"/>
        <v>2057950</v>
      </c>
      <c r="K34" s="73">
        <f t="shared" si="3"/>
        <v>11876883</v>
      </c>
      <c r="L34" s="73">
        <f t="shared" si="3"/>
        <v>5027828</v>
      </c>
      <c r="M34" s="73">
        <f t="shared" si="3"/>
        <v>5027828</v>
      </c>
      <c r="N34" s="73">
        <f t="shared" si="3"/>
        <v>5027828</v>
      </c>
      <c r="O34" s="73">
        <f t="shared" si="3"/>
        <v>5183185</v>
      </c>
      <c r="P34" s="73">
        <f t="shared" si="3"/>
        <v>5347125</v>
      </c>
      <c r="Q34" s="73">
        <f t="shared" si="3"/>
        <v>4876686</v>
      </c>
      <c r="R34" s="73">
        <f t="shared" si="3"/>
        <v>4876686</v>
      </c>
      <c r="S34" s="73">
        <f t="shared" si="3"/>
        <v>5801124</v>
      </c>
      <c r="T34" s="73">
        <f t="shared" si="3"/>
        <v>7231743</v>
      </c>
      <c r="U34" s="73">
        <f t="shared" si="3"/>
        <v>52141891</v>
      </c>
      <c r="V34" s="73">
        <f t="shared" si="3"/>
        <v>52141891</v>
      </c>
      <c r="W34" s="73">
        <f t="shared" si="3"/>
        <v>52141891</v>
      </c>
      <c r="X34" s="73">
        <f t="shared" si="3"/>
        <v>40500753</v>
      </c>
      <c r="Y34" s="73">
        <f t="shared" si="3"/>
        <v>11641138</v>
      </c>
      <c r="Z34" s="170">
        <f>+IF(X34&lt;&gt;0,+(Y34/X34)*100,0)</f>
        <v>28.743016210093675</v>
      </c>
      <c r="AA34" s="74">
        <f>SUM(AA29:AA33)</f>
        <v>40500753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2.7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2.75">
      <c r="A37" s="249" t="s">
        <v>52</v>
      </c>
      <c r="B37" s="182"/>
      <c r="C37" s="155"/>
      <c r="D37" s="155"/>
      <c r="E37" s="59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140"/>
      <c r="AA37" s="62"/>
    </row>
    <row r="38" spans="1:27" ht="12.75">
      <c r="A38" s="249" t="s">
        <v>165</v>
      </c>
      <c r="B38" s="182"/>
      <c r="C38" s="155">
        <v>131024050</v>
      </c>
      <c r="D38" s="155"/>
      <c r="E38" s="59">
        <v>128863238</v>
      </c>
      <c r="F38" s="60">
        <v>128863238</v>
      </c>
      <c r="G38" s="60">
        <v>124679757</v>
      </c>
      <c r="H38" s="60">
        <v>107375440</v>
      </c>
      <c r="I38" s="60">
        <v>130831800</v>
      </c>
      <c r="J38" s="60">
        <v>130831800</v>
      </c>
      <c r="K38" s="60">
        <v>130831800</v>
      </c>
      <c r="L38" s="60">
        <v>130831800</v>
      </c>
      <c r="M38" s="60">
        <v>130831800</v>
      </c>
      <c r="N38" s="60">
        <v>130831800</v>
      </c>
      <c r="O38" s="60">
        <v>130831800</v>
      </c>
      <c r="P38" s="60">
        <v>130831800</v>
      </c>
      <c r="Q38" s="60">
        <v>130831800</v>
      </c>
      <c r="R38" s="60">
        <v>130831800</v>
      </c>
      <c r="S38" s="60"/>
      <c r="T38" s="60"/>
      <c r="U38" s="60">
        <v>131056730</v>
      </c>
      <c r="V38" s="60">
        <v>131056730</v>
      </c>
      <c r="W38" s="60">
        <v>131056730</v>
      </c>
      <c r="X38" s="60">
        <v>128863238</v>
      </c>
      <c r="Y38" s="60">
        <v>2193492</v>
      </c>
      <c r="Z38" s="140">
        <v>1.7</v>
      </c>
      <c r="AA38" s="62">
        <v>128863238</v>
      </c>
    </row>
    <row r="39" spans="1:27" ht="12.75">
      <c r="A39" s="250" t="s">
        <v>59</v>
      </c>
      <c r="B39" s="253"/>
      <c r="C39" s="168">
        <f aca="true" t="shared" si="4" ref="C39:Y39">SUM(C37:C38)</f>
        <v>131024050</v>
      </c>
      <c r="D39" s="168">
        <f>SUM(D37:D38)</f>
        <v>0</v>
      </c>
      <c r="E39" s="76">
        <f t="shared" si="4"/>
        <v>128863238</v>
      </c>
      <c r="F39" s="77">
        <f t="shared" si="4"/>
        <v>128863238</v>
      </c>
      <c r="G39" s="77">
        <f t="shared" si="4"/>
        <v>124679757</v>
      </c>
      <c r="H39" s="77">
        <f t="shared" si="4"/>
        <v>107375440</v>
      </c>
      <c r="I39" s="77">
        <f t="shared" si="4"/>
        <v>130831800</v>
      </c>
      <c r="J39" s="77">
        <f t="shared" si="4"/>
        <v>130831800</v>
      </c>
      <c r="K39" s="77">
        <f t="shared" si="4"/>
        <v>130831800</v>
      </c>
      <c r="L39" s="77">
        <f t="shared" si="4"/>
        <v>130831800</v>
      </c>
      <c r="M39" s="77">
        <f t="shared" si="4"/>
        <v>130831800</v>
      </c>
      <c r="N39" s="77">
        <f t="shared" si="4"/>
        <v>130831800</v>
      </c>
      <c r="O39" s="77">
        <f t="shared" si="4"/>
        <v>130831800</v>
      </c>
      <c r="P39" s="77">
        <f t="shared" si="4"/>
        <v>130831800</v>
      </c>
      <c r="Q39" s="77">
        <f t="shared" si="4"/>
        <v>130831800</v>
      </c>
      <c r="R39" s="77">
        <f t="shared" si="4"/>
        <v>130831800</v>
      </c>
      <c r="S39" s="77">
        <f t="shared" si="4"/>
        <v>0</v>
      </c>
      <c r="T39" s="77">
        <f t="shared" si="4"/>
        <v>0</v>
      </c>
      <c r="U39" s="77">
        <f t="shared" si="4"/>
        <v>131056730</v>
      </c>
      <c r="V39" s="77">
        <f t="shared" si="4"/>
        <v>131056730</v>
      </c>
      <c r="W39" s="77">
        <f t="shared" si="4"/>
        <v>131056730</v>
      </c>
      <c r="X39" s="77">
        <f t="shared" si="4"/>
        <v>128863238</v>
      </c>
      <c r="Y39" s="77">
        <f t="shared" si="4"/>
        <v>2193492</v>
      </c>
      <c r="Z39" s="212">
        <f>+IF(X39&lt;&gt;0,+(Y39/X39)*100,0)</f>
        <v>1.7021860028071</v>
      </c>
      <c r="AA39" s="79">
        <f>SUM(AA37:AA38)</f>
        <v>128863238</v>
      </c>
    </row>
    <row r="40" spans="1:27" ht="12.75">
      <c r="A40" s="250" t="s">
        <v>167</v>
      </c>
      <c r="B40" s="251"/>
      <c r="C40" s="168">
        <f aca="true" t="shared" si="5" ref="C40:Y40">+C34+C39</f>
        <v>180457779</v>
      </c>
      <c r="D40" s="168">
        <f>+D34+D39</f>
        <v>0</v>
      </c>
      <c r="E40" s="72">
        <f t="shared" si="5"/>
        <v>169363991</v>
      </c>
      <c r="F40" s="73">
        <f t="shared" si="5"/>
        <v>169363991</v>
      </c>
      <c r="G40" s="73">
        <f t="shared" si="5"/>
        <v>150689557</v>
      </c>
      <c r="H40" s="73">
        <f t="shared" si="5"/>
        <v>113675864</v>
      </c>
      <c r="I40" s="73">
        <f t="shared" si="5"/>
        <v>132889750</v>
      </c>
      <c r="J40" s="73">
        <f t="shared" si="5"/>
        <v>132889750</v>
      </c>
      <c r="K40" s="73">
        <f t="shared" si="5"/>
        <v>142708683</v>
      </c>
      <c r="L40" s="73">
        <f t="shared" si="5"/>
        <v>135859628</v>
      </c>
      <c r="M40" s="73">
        <f t="shared" si="5"/>
        <v>135859628</v>
      </c>
      <c r="N40" s="73">
        <f t="shared" si="5"/>
        <v>135859628</v>
      </c>
      <c r="O40" s="73">
        <f t="shared" si="5"/>
        <v>136014985</v>
      </c>
      <c r="P40" s="73">
        <f t="shared" si="5"/>
        <v>136178925</v>
      </c>
      <c r="Q40" s="73">
        <f t="shared" si="5"/>
        <v>135708486</v>
      </c>
      <c r="R40" s="73">
        <f t="shared" si="5"/>
        <v>135708486</v>
      </c>
      <c r="S40" s="73">
        <f t="shared" si="5"/>
        <v>5801124</v>
      </c>
      <c r="T40" s="73">
        <f t="shared" si="5"/>
        <v>7231743</v>
      </c>
      <c r="U40" s="73">
        <f t="shared" si="5"/>
        <v>183198621</v>
      </c>
      <c r="V40" s="73">
        <f t="shared" si="5"/>
        <v>183198621</v>
      </c>
      <c r="W40" s="73">
        <f t="shared" si="5"/>
        <v>183198621</v>
      </c>
      <c r="X40" s="73">
        <f t="shared" si="5"/>
        <v>169363991</v>
      </c>
      <c r="Y40" s="73">
        <f t="shared" si="5"/>
        <v>13834630</v>
      </c>
      <c r="Z40" s="170">
        <f>+IF(X40&lt;&gt;0,+(Y40/X40)*100,0)</f>
        <v>8.16857817196809</v>
      </c>
      <c r="AA40" s="74">
        <f>+AA34+AA39</f>
        <v>169363991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2.75">
      <c r="A42" s="255" t="s">
        <v>168</v>
      </c>
      <c r="B42" s="256" t="s">
        <v>96</v>
      </c>
      <c r="C42" s="257">
        <f aca="true" t="shared" si="6" ref="C42:Y42">+C25-C40</f>
        <v>714838641</v>
      </c>
      <c r="D42" s="257">
        <f>+D25-D40</f>
        <v>0</v>
      </c>
      <c r="E42" s="258">
        <f t="shared" si="6"/>
        <v>843454692</v>
      </c>
      <c r="F42" s="259">
        <f t="shared" si="6"/>
        <v>843454692</v>
      </c>
      <c r="G42" s="259">
        <f t="shared" si="6"/>
        <v>637761108</v>
      </c>
      <c r="H42" s="259">
        <f t="shared" si="6"/>
        <v>611889060</v>
      </c>
      <c r="I42" s="259">
        <f t="shared" si="6"/>
        <v>594808573</v>
      </c>
      <c r="J42" s="259">
        <f t="shared" si="6"/>
        <v>594808573</v>
      </c>
      <c r="K42" s="259">
        <f t="shared" si="6"/>
        <v>1074414399</v>
      </c>
      <c r="L42" s="259">
        <f t="shared" si="6"/>
        <v>1090928870</v>
      </c>
      <c r="M42" s="259">
        <f t="shared" si="6"/>
        <v>1090928870</v>
      </c>
      <c r="N42" s="259">
        <f t="shared" si="6"/>
        <v>1090928870</v>
      </c>
      <c r="O42" s="259">
        <f t="shared" si="6"/>
        <v>1103686615</v>
      </c>
      <c r="P42" s="259">
        <f t="shared" si="6"/>
        <v>1110931947</v>
      </c>
      <c r="Q42" s="259">
        <f t="shared" si="6"/>
        <v>1120699838</v>
      </c>
      <c r="R42" s="259">
        <f t="shared" si="6"/>
        <v>1120699838</v>
      </c>
      <c r="S42" s="259">
        <f t="shared" si="6"/>
        <v>8618338</v>
      </c>
      <c r="T42" s="259">
        <f t="shared" si="6"/>
        <v>21158323</v>
      </c>
      <c r="U42" s="259">
        <f t="shared" si="6"/>
        <v>726920770</v>
      </c>
      <c r="V42" s="259">
        <f t="shared" si="6"/>
        <v>726920770</v>
      </c>
      <c r="W42" s="259">
        <f t="shared" si="6"/>
        <v>726920770</v>
      </c>
      <c r="X42" s="259">
        <f t="shared" si="6"/>
        <v>843454692</v>
      </c>
      <c r="Y42" s="259">
        <f t="shared" si="6"/>
        <v>-116533922</v>
      </c>
      <c r="Z42" s="260">
        <f>+IF(X42&lt;&gt;0,+(Y42/X42)*100,0)</f>
        <v>-13.816263411099738</v>
      </c>
      <c r="AA42" s="261">
        <f>+AA25-AA40</f>
        <v>843454692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2.7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2.75">
      <c r="A45" s="249" t="s">
        <v>170</v>
      </c>
      <c r="B45" s="182"/>
      <c r="C45" s="155">
        <v>714838641</v>
      </c>
      <c r="D45" s="155"/>
      <c r="E45" s="59">
        <v>843454692</v>
      </c>
      <c r="F45" s="60">
        <v>843454692</v>
      </c>
      <c r="G45" s="60">
        <v>637761108</v>
      </c>
      <c r="H45" s="60">
        <v>611889060</v>
      </c>
      <c r="I45" s="60">
        <v>594808573</v>
      </c>
      <c r="J45" s="60">
        <v>594808573</v>
      </c>
      <c r="K45" s="60">
        <v>1074414399</v>
      </c>
      <c r="L45" s="60">
        <v>1090928870</v>
      </c>
      <c r="M45" s="60">
        <v>1090928870</v>
      </c>
      <c r="N45" s="60">
        <v>1090928870</v>
      </c>
      <c r="O45" s="60">
        <v>1103686615</v>
      </c>
      <c r="P45" s="60">
        <v>1110931947</v>
      </c>
      <c r="Q45" s="60">
        <v>1120699838</v>
      </c>
      <c r="R45" s="60">
        <v>1120699838</v>
      </c>
      <c r="S45" s="60">
        <v>8618338</v>
      </c>
      <c r="T45" s="60">
        <v>21158323</v>
      </c>
      <c r="U45" s="60">
        <v>726920770</v>
      </c>
      <c r="V45" s="60">
        <v>726920770</v>
      </c>
      <c r="W45" s="60">
        <v>726920770</v>
      </c>
      <c r="X45" s="60">
        <v>843454692</v>
      </c>
      <c r="Y45" s="60">
        <v>-116533922</v>
      </c>
      <c r="Z45" s="139">
        <v>-13.82</v>
      </c>
      <c r="AA45" s="62">
        <v>843454692</v>
      </c>
    </row>
    <row r="46" spans="1:27" ht="12.75">
      <c r="A46" s="249" t="s">
        <v>171</v>
      </c>
      <c r="B46" s="182"/>
      <c r="C46" s="155"/>
      <c r="D46" s="155"/>
      <c r="E46" s="59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139"/>
      <c r="AA46" s="62"/>
    </row>
    <row r="47" spans="1:27" ht="12.7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2.75">
      <c r="A48" s="262" t="s">
        <v>173</v>
      </c>
      <c r="B48" s="263" t="s">
        <v>96</v>
      </c>
      <c r="C48" s="217">
        <f aca="true" t="shared" si="7" ref="C48:Y48">SUM(C45:C47)</f>
        <v>714838641</v>
      </c>
      <c r="D48" s="217">
        <f>SUM(D45:D47)</f>
        <v>0</v>
      </c>
      <c r="E48" s="264">
        <f t="shared" si="7"/>
        <v>843454692</v>
      </c>
      <c r="F48" s="219">
        <f t="shared" si="7"/>
        <v>843454692</v>
      </c>
      <c r="G48" s="219">
        <f t="shared" si="7"/>
        <v>637761108</v>
      </c>
      <c r="H48" s="219">
        <f t="shared" si="7"/>
        <v>611889060</v>
      </c>
      <c r="I48" s="219">
        <f t="shared" si="7"/>
        <v>594808573</v>
      </c>
      <c r="J48" s="219">
        <f t="shared" si="7"/>
        <v>594808573</v>
      </c>
      <c r="K48" s="219">
        <f t="shared" si="7"/>
        <v>1074414399</v>
      </c>
      <c r="L48" s="219">
        <f t="shared" si="7"/>
        <v>1090928870</v>
      </c>
      <c r="M48" s="219">
        <f t="shared" si="7"/>
        <v>1090928870</v>
      </c>
      <c r="N48" s="219">
        <f t="shared" si="7"/>
        <v>1090928870</v>
      </c>
      <c r="O48" s="219">
        <f t="shared" si="7"/>
        <v>1103686615</v>
      </c>
      <c r="P48" s="219">
        <f t="shared" si="7"/>
        <v>1110931947</v>
      </c>
      <c r="Q48" s="219">
        <f t="shared" si="7"/>
        <v>1120699838</v>
      </c>
      <c r="R48" s="219">
        <f t="shared" si="7"/>
        <v>1120699838</v>
      </c>
      <c r="S48" s="219">
        <f t="shared" si="7"/>
        <v>8618338</v>
      </c>
      <c r="T48" s="219">
        <f t="shared" si="7"/>
        <v>21158323</v>
      </c>
      <c r="U48" s="219">
        <f t="shared" si="7"/>
        <v>726920770</v>
      </c>
      <c r="V48" s="219">
        <f t="shared" si="7"/>
        <v>726920770</v>
      </c>
      <c r="W48" s="219">
        <f t="shared" si="7"/>
        <v>726920770</v>
      </c>
      <c r="X48" s="219">
        <f t="shared" si="7"/>
        <v>843454692</v>
      </c>
      <c r="Y48" s="219">
        <f t="shared" si="7"/>
        <v>-116533922</v>
      </c>
      <c r="Z48" s="265">
        <f>+IF(X48&lt;&gt;0,+(Y48/X48)*100,0)</f>
        <v>-13.816263411099738</v>
      </c>
      <c r="AA48" s="232">
        <f>SUM(AA45:AA47)</f>
        <v>843454692</v>
      </c>
    </row>
    <row r="49" spans="1:27" ht="12.75">
      <c r="A49" s="266" t="s">
        <v>289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2.75">
      <c r="A50" s="151" t="s">
        <v>298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267" t="s">
        <v>299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2.7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294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2.7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2.75">
      <c r="A6" s="249" t="s">
        <v>177</v>
      </c>
      <c r="B6" s="182"/>
      <c r="C6" s="155">
        <v>43630676</v>
      </c>
      <c r="D6" s="155"/>
      <c r="E6" s="59">
        <v>26356344</v>
      </c>
      <c r="F6" s="60">
        <v>26356344</v>
      </c>
      <c r="G6" s="60">
        <v>22110039</v>
      </c>
      <c r="H6" s="60">
        <v>2728621</v>
      </c>
      <c r="I6" s="60">
        <v>4407286</v>
      </c>
      <c r="J6" s="60">
        <v>29245946</v>
      </c>
      <c r="K6" s="60">
        <v>2316783</v>
      </c>
      <c r="L6" s="60">
        <v>4968630</v>
      </c>
      <c r="M6" s="60">
        <v>13003538</v>
      </c>
      <c r="N6" s="60">
        <v>20288951</v>
      </c>
      <c r="O6" s="60">
        <v>1883991</v>
      </c>
      <c r="P6" s="60">
        <v>1362838</v>
      </c>
      <c r="Q6" s="60">
        <v>1115377</v>
      </c>
      <c r="R6" s="60">
        <v>4362206</v>
      </c>
      <c r="S6" s="60">
        <v>2207530</v>
      </c>
      <c r="T6" s="60">
        <v>1025566</v>
      </c>
      <c r="U6" s="60">
        <v>1586539</v>
      </c>
      <c r="V6" s="60">
        <v>4819635</v>
      </c>
      <c r="W6" s="60">
        <v>58716738</v>
      </c>
      <c r="X6" s="60">
        <v>26356344</v>
      </c>
      <c r="Y6" s="60">
        <v>32360394</v>
      </c>
      <c r="Z6" s="140">
        <v>122.78</v>
      </c>
      <c r="AA6" s="62">
        <v>26356344</v>
      </c>
    </row>
    <row r="7" spans="1:27" ht="12.75">
      <c r="A7" s="249" t="s">
        <v>32</v>
      </c>
      <c r="B7" s="182"/>
      <c r="C7" s="155">
        <v>115894126</v>
      </c>
      <c r="D7" s="155"/>
      <c r="E7" s="59">
        <v>114728208</v>
      </c>
      <c r="F7" s="60">
        <v>114728237</v>
      </c>
      <c r="G7" s="60">
        <v>52224255</v>
      </c>
      <c r="H7" s="60">
        <v>7139522</v>
      </c>
      <c r="I7" s="60">
        <v>17979969</v>
      </c>
      <c r="J7" s="60">
        <v>77343746</v>
      </c>
      <c r="K7" s="60">
        <v>5122164</v>
      </c>
      <c r="L7" s="60">
        <v>4929295</v>
      </c>
      <c r="M7" s="60">
        <v>31310258</v>
      </c>
      <c r="N7" s="60">
        <v>41361717</v>
      </c>
      <c r="O7" s="60">
        <v>4284528</v>
      </c>
      <c r="P7" s="60">
        <v>5658845</v>
      </c>
      <c r="Q7" s="60">
        <v>3050744</v>
      </c>
      <c r="R7" s="60">
        <v>12994117</v>
      </c>
      <c r="S7" s="60">
        <v>4891572</v>
      </c>
      <c r="T7" s="60">
        <v>3800619</v>
      </c>
      <c r="U7" s="60">
        <v>5579173</v>
      </c>
      <c r="V7" s="60">
        <v>14271364</v>
      </c>
      <c r="W7" s="60">
        <v>145970944</v>
      </c>
      <c r="X7" s="60">
        <v>114728237</v>
      </c>
      <c r="Y7" s="60">
        <v>31242707</v>
      </c>
      <c r="Z7" s="140">
        <v>27.23</v>
      </c>
      <c r="AA7" s="62">
        <v>114728237</v>
      </c>
    </row>
    <row r="8" spans="1:27" ht="12.75">
      <c r="A8" s="249" t="s">
        <v>178</v>
      </c>
      <c r="B8" s="182"/>
      <c r="C8" s="155"/>
      <c r="D8" s="155"/>
      <c r="E8" s="59">
        <v>14014332</v>
      </c>
      <c r="F8" s="60">
        <v>13980636</v>
      </c>
      <c r="G8" s="60">
        <v>1773663</v>
      </c>
      <c r="H8" s="60">
        <v>2738840</v>
      </c>
      <c r="I8" s="60">
        <v>1652830</v>
      </c>
      <c r="J8" s="60">
        <v>6165333</v>
      </c>
      <c r="K8" s="60">
        <v>1760556</v>
      </c>
      <c r="L8" s="60">
        <v>951340</v>
      </c>
      <c r="M8" s="60">
        <v>101006</v>
      </c>
      <c r="N8" s="60">
        <v>2812902</v>
      </c>
      <c r="O8" s="60">
        <v>547397</v>
      </c>
      <c r="P8" s="60">
        <v>648314</v>
      </c>
      <c r="Q8" s="60">
        <v>193683</v>
      </c>
      <c r="R8" s="60">
        <v>1389394</v>
      </c>
      <c r="S8" s="60">
        <v>-4847998</v>
      </c>
      <c r="T8" s="60">
        <v>2237118</v>
      </c>
      <c r="U8" s="60">
        <v>153153498</v>
      </c>
      <c r="V8" s="60">
        <v>150542618</v>
      </c>
      <c r="W8" s="60">
        <v>160910247</v>
      </c>
      <c r="X8" s="60">
        <v>13980636</v>
      </c>
      <c r="Y8" s="60">
        <v>146929611</v>
      </c>
      <c r="Z8" s="140">
        <v>1050.95</v>
      </c>
      <c r="AA8" s="62">
        <v>13980636</v>
      </c>
    </row>
    <row r="9" spans="1:27" ht="12.75">
      <c r="A9" s="249" t="s">
        <v>179</v>
      </c>
      <c r="B9" s="182"/>
      <c r="C9" s="155">
        <v>146052984</v>
      </c>
      <c r="D9" s="155"/>
      <c r="E9" s="59">
        <v>107530800</v>
      </c>
      <c r="F9" s="60">
        <v>110595996</v>
      </c>
      <c r="G9" s="60">
        <v>44298000</v>
      </c>
      <c r="H9" s="60">
        <v>2086000</v>
      </c>
      <c r="I9" s="60"/>
      <c r="J9" s="60">
        <v>46384000</v>
      </c>
      <c r="K9" s="60"/>
      <c r="L9" s="60">
        <v>444964</v>
      </c>
      <c r="M9" s="60">
        <v>35677000</v>
      </c>
      <c r="N9" s="60">
        <v>36121964</v>
      </c>
      <c r="O9" s="60"/>
      <c r="P9" s="60">
        <v>367840</v>
      </c>
      <c r="Q9" s="60">
        <v>26891000</v>
      </c>
      <c r="R9" s="60">
        <v>27258840</v>
      </c>
      <c r="S9" s="60"/>
      <c r="T9" s="60"/>
      <c r="U9" s="60"/>
      <c r="V9" s="60"/>
      <c r="W9" s="60">
        <v>109764804</v>
      </c>
      <c r="X9" s="60">
        <v>110595996</v>
      </c>
      <c r="Y9" s="60">
        <v>-831192</v>
      </c>
      <c r="Z9" s="140">
        <v>-0.75</v>
      </c>
      <c r="AA9" s="62">
        <v>110595996</v>
      </c>
    </row>
    <row r="10" spans="1:27" ht="12.75">
      <c r="A10" s="249" t="s">
        <v>180</v>
      </c>
      <c r="B10" s="182"/>
      <c r="C10" s="155"/>
      <c r="D10" s="155"/>
      <c r="E10" s="59">
        <v>68331000</v>
      </c>
      <c r="F10" s="60">
        <v>68331000</v>
      </c>
      <c r="G10" s="60">
        <v>22799000</v>
      </c>
      <c r="H10" s="60"/>
      <c r="I10" s="60"/>
      <c r="J10" s="60">
        <v>22799000</v>
      </c>
      <c r="K10" s="60">
        <v>2500000</v>
      </c>
      <c r="L10" s="60"/>
      <c r="M10" s="60">
        <v>26016200</v>
      </c>
      <c r="N10" s="60">
        <v>28516200</v>
      </c>
      <c r="O10" s="60"/>
      <c r="P10" s="60"/>
      <c r="Q10" s="60"/>
      <c r="R10" s="60"/>
      <c r="S10" s="60"/>
      <c r="T10" s="60"/>
      <c r="U10" s="60"/>
      <c r="V10" s="60"/>
      <c r="W10" s="60">
        <v>51315200</v>
      </c>
      <c r="X10" s="60">
        <v>68331000</v>
      </c>
      <c r="Y10" s="60">
        <v>-17015800</v>
      </c>
      <c r="Z10" s="140">
        <v>-24.9</v>
      </c>
      <c r="AA10" s="62">
        <v>68331000</v>
      </c>
    </row>
    <row r="11" spans="1:27" ht="12.75">
      <c r="A11" s="249" t="s">
        <v>181</v>
      </c>
      <c r="B11" s="182"/>
      <c r="C11" s="155">
        <v>7436193</v>
      </c>
      <c r="D11" s="155"/>
      <c r="E11" s="59">
        <v>19370400</v>
      </c>
      <c r="F11" s="60">
        <v>31496772</v>
      </c>
      <c r="G11" s="60">
        <v>2649806</v>
      </c>
      <c r="H11" s="60">
        <v>2507380</v>
      </c>
      <c r="I11" s="60">
        <v>2663079</v>
      </c>
      <c r="J11" s="60">
        <v>7820265</v>
      </c>
      <c r="K11" s="60">
        <v>2734932</v>
      </c>
      <c r="L11" s="60">
        <v>655492</v>
      </c>
      <c r="M11" s="60">
        <v>2802385</v>
      </c>
      <c r="N11" s="60">
        <v>6192809</v>
      </c>
      <c r="O11" s="60">
        <v>2837042</v>
      </c>
      <c r="P11" s="60">
        <v>2884105</v>
      </c>
      <c r="Q11" s="60">
        <v>2944005</v>
      </c>
      <c r="R11" s="60">
        <v>8665152</v>
      </c>
      <c r="S11" s="60">
        <v>1902731</v>
      </c>
      <c r="T11" s="60">
        <v>3010082</v>
      </c>
      <c r="U11" s="60">
        <v>2441781</v>
      </c>
      <c r="V11" s="60">
        <v>7354594</v>
      </c>
      <c r="W11" s="60">
        <v>30032820</v>
      </c>
      <c r="X11" s="60">
        <v>31496772</v>
      </c>
      <c r="Y11" s="60">
        <v>-1463952</v>
      </c>
      <c r="Z11" s="140">
        <v>-4.65</v>
      </c>
      <c r="AA11" s="62">
        <v>31496772</v>
      </c>
    </row>
    <row r="12" spans="1:27" ht="12.75">
      <c r="A12" s="249" t="s">
        <v>182</v>
      </c>
      <c r="B12" s="182"/>
      <c r="C12" s="155"/>
      <c r="D12" s="155"/>
      <c r="E12" s="59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2.75">
      <c r="A13" s="242" t="s">
        <v>183</v>
      </c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249" t="s">
        <v>184</v>
      </c>
      <c r="B14" s="182"/>
      <c r="C14" s="155">
        <v>-262381788</v>
      </c>
      <c r="D14" s="155"/>
      <c r="E14" s="59">
        <v>-233209704</v>
      </c>
      <c r="F14" s="60">
        <v>235262028</v>
      </c>
      <c r="G14" s="60">
        <v>-11164951</v>
      </c>
      <c r="H14" s="60">
        <v>-29755929</v>
      </c>
      <c r="I14" s="60">
        <v>-21925692</v>
      </c>
      <c r="J14" s="60">
        <v>-62846572</v>
      </c>
      <c r="K14" s="60">
        <v>-23407019</v>
      </c>
      <c r="L14" s="60">
        <v>-17420374</v>
      </c>
      <c r="M14" s="60">
        <v>-19855793</v>
      </c>
      <c r="N14" s="60">
        <v>-60683186</v>
      </c>
      <c r="O14" s="60">
        <v>-16482312</v>
      </c>
      <c r="P14" s="60">
        <v>-16665536</v>
      </c>
      <c r="Q14" s="60">
        <v>-16388554</v>
      </c>
      <c r="R14" s="60">
        <v>-49536402</v>
      </c>
      <c r="S14" s="60">
        <v>-1347276</v>
      </c>
      <c r="T14" s="60">
        <v>-19111396</v>
      </c>
      <c r="U14" s="60">
        <v>-73494813</v>
      </c>
      <c r="V14" s="60">
        <v>-93953485</v>
      </c>
      <c r="W14" s="60">
        <v>-267019645</v>
      </c>
      <c r="X14" s="60">
        <v>235262028</v>
      </c>
      <c r="Y14" s="60">
        <v>-502281673</v>
      </c>
      <c r="Z14" s="140">
        <v>-213.5</v>
      </c>
      <c r="AA14" s="62">
        <v>235262028</v>
      </c>
    </row>
    <row r="15" spans="1:27" ht="12.75">
      <c r="A15" s="249" t="s">
        <v>40</v>
      </c>
      <c r="B15" s="182"/>
      <c r="C15" s="155">
        <v>-65336</v>
      </c>
      <c r="D15" s="155"/>
      <c r="E15" s="59">
        <v>-51999996</v>
      </c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2.75">
      <c r="A16" s="249" t="s">
        <v>42</v>
      </c>
      <c r="B16" s="182"/>
      <c r="C16" s="155"/>
      <c r="D16" s="155"/>
      <c r="E16" s="59">
        <v>-6733200</v>
      </c>
      <c r="F16" s="60">
        <v>6733200</v>
      </c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>
        <v>6733200</v>
      </c>
      <c r="Y16" s="60">
        <v>-6733200</v>
      </c>
      <c r="Z16" s="140">
        <v>-100</v>
      </c>
      <c r="AA16" s="62">
        <v>6733200</v>
      </c>
    </row>
    <row r="17" spans="1:27" ht="12.75">
      <c r="A17" s="250" t="s">
        <v>185</v>
      </c>
      <c r="B17" s="251"/>
      <c r="C17" s="168">
        <f aca="true" t="shared" si="0" ref="C17:Y17">SUM(C6:C16)</f>
        <v>50566855</v>
      </c>
      <c r="D17" s="168">
        <f t="shared" si="0"/>
        <v>0</v>
      </c>
      <c r="E17" s="72">
        <f t="shared" si="0"/>
        <v>58388184</v>
      </c>
      <c r="F17" s="73">
        <f t="shared" si="0"/>
        <v>607484213</v>
      </c>
      <c r="G17" s="73">
        <f t="shared" si="0"/>
        <v>134689812</v>
      </c>
      <c r="H17" s="73">
        <f t="shared" si="0"/>
        <v>-12555566</v>
      </c>
      <c r="I17" s="73">
        <f t="shared" si="0"/>
        <v>4777472</v>
      </c>
      <c r="J17" s="73">
        <f t="shared" si="0"/>
        <v>126911718</v>
      </c>
      <c r="K17" s="73">
        <f t="shared" si="0"/>
        <v>-8972584</v>
      </c>
      <c r="L17" s="73">
        <f t="shared" si="0"/>
        <v>-5470653</v>
      </c>
      <c r="M17" s="73">
        <f t="shared" si="0"/>
        <v>89054594</v>
      </c>
      <c r="N17" s="73">
        <f t="shared" si="0"/>
        <v>74611357</v>
      </c>
      <c r="O17" s="73">
        <f t="shared" si="0"/>
        <v>-6929354</v>
      </c>
      <c r="P17" s="73">
        <f t="shared" si="0"/>
        <v>-5743594</v>
      </c>
      <c r="Q17" s="73">
        <f t="shared" si="0"/>
        <v>17806255</v>
      </c>
      <c r="R17" s="73">
        <f t="shared" si="0"/>
        <v>5133307</v>
      </c>
      <c r="S17" s="73">
        <f t="shared" si="0"/>
        <v>2806559</v>
      </c>
      <c r="T17" s="73">
        <f t="shared" si="0"/>
        <v>-9038011</v>
      </c>
      <c r="U17" s="73">
        <f t="shared" si="0"/>
        <v>89266178</v>
      </c>
      <c r="V17" s="73">
        <f t="shared" si="0"/>
        <v>83034726</v>
      </c>
      <c r="W17" s="73">
        <f t="shared" si="0"/>
        <v>289691108</v>
      </c>
      <c r="X17" s="73">
        <f t="shared" si="0"/>
        <v>607484213</v>
      </c>
      <c r="Y17" s="73">
        <f t="shared" si="0"/>
        <v>-317793105</v>
      </c>
      <c r="Z17" s="170">
        <f>+IF(X17&lt;&gt;0,+(Y17/X17)*100,0)</f>
        <v>-52.312981670850434</v>
      </c>
      <c r="AA17" s="74">
        <f>SUM(AA6:AA16)</f>
        <v>607484213</v>
      </c>
    </row>
    <row r="18" spans="1:27" ht="4.5" customHeight="1">
      <c r="A18" s="252"/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242" t="s">
        <v>186</v>
      </c>
      <c r="B19" s="182"/>
      <c r="C19" s="155"/>
      <c r="D19" s="155"/>
      <c r="E19" s="59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62"/>
    </row>
    <row r="20" spans="1:27" ht="12.75">
      <c r="A20" s="242" t="s">
        <v>176</v>
      </c>
      <c r="B20" s="182"/>
      <c r="C20" s="153"/>
      <c r="D20" s="153"/>
      <c r="E20" s="99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37"/>
      <c r="AA20" s="102"/>
    </row>
    <row r="21" spans="1:27" ht="12.75">
      <c r="A21" s="249" t="s">
        <v>187</v>
      </c>
      <c r="B21" s="182"/>
      <c r="C21" s="155"/>
      <c r="D21" s="155"/>
      <c r="E21" s="59">
        <v>1500000</v>
      </c>
      <c r="F21" s="60">
        <v>1500000</v>
      </c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>
        <v>1500000</v>
      </c>
      <c r="Y21" s="159">
        <v>-1500000</v>
      </c>
      <c r="Z21" s="141">
        <v>-100</v>
      </c>
      <c r="AA21" s="225">
        <v>1500000</v>
      </c>
    </row>
    <row r="22" spans="1:27" ht="12.75">
      <c r="A22" s="249" t="s">
        <v>188</v>
      </c>
      <c r="B22" s="182"/>
      <c r="C22" s="155"/>
      <c r="D22" s="155"/>
      <c r="E22" s="268"/>
      <c r="F22" s="159"/>
      <c r="G22" s="60"/>
      <c r="H22" s="60"/>
      <c r="I22" s="60"/>
      <c r="J22" s="60"/>
      <c r="K22" s="60"/>
      <c r="L22" s="60"/>
      <c r="M22" s="159"/>
      <c r="N22" s="60"/>
      <c r="O22" s="60"/>
      <c r="P22" s="60"/>
      <c r="Q22" s="60"/>
      <c r="R22" s="60"/>
      <c r="S22" s="60"/>
      <c r="T22" s="159"/>
      <c r="U22" s="60"/>
      <c r="V22" s="60"/>
      <c r="W22" s="60"/>
      <c r="X22" s="60"/>
      <c r="Y22" s="60"/>
      <c r="Z22" s="140"/>
      <c r="AA22" s="62"/>
    </row>
    <row r="23" spans="1:27" ht="12.75">
      <c r="A23" s="249" t="s">
        <v>189</v>
      </c>
      <c r="B23" s="182"/>
      <c r="C23" s="157"/>
      <c r="D23" s="157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2.75">
      <c r="A24" s="249" t="s">
        <v>190</v>
      </c>
      <c r="B24" s="182"/>
      <c r="C24" s="155"/>
      <c r="D24" s="155"/>
      <c r="E24" s="59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62"/>
    </row>
    <row r="25" spans="1:27" ht="12.75">
      <c r="A25" s="242" t="s">
        <v>183</v>
      </c>
      <c r="B25" s="182"/>
      <c r="C25" s="155"/>
      <c r="D25" s="155"/>
      <c r="E25" s="59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62"/>
    </row>
    <row r="26" spans="1:27" ht="12.75">
      <c r="A26" s="249" t="s">
        <v>191</v>
      </c>
      <c r="B26" s="182"/>
      <c r="C26" s="155">
        <v>-42269545</v>
      </c>
      <c r="D26" s="155"/>
      <c r="E26" s="59">
        <v>-84330996</v>
      </c>
      <c r="F26" s="60">
        <v>84330996</v>
      </c>
      <c r="G26" s="60"/>
      <c r="H26" s="60">
        <v>-5065445</v>
      </c>
      <c r="I26" s="60">
        <v>-7296984</v>
      </c>
      <c r="J26" s="60">
        <v>-12362429</v>
      </c>
      <c r="K26" s="60"/>
      <c r="L26" s="60">
        <v>-13432877</v>
      </c>
      <c r="M26" s="60">
        <v>-8041209</v>
      </c>
      <c r="N26" s="60">
        <v>-21474086</v>
      </c>
      <c r="O26" s="60"/>
      <c r="P26" s="60">
        <v>-8778519</v>
      </c>
      <c r="Q26" s="60"/>
      <c r="R26" s="60">
        <v>-8778519</v>
      </c>
      <c r="S26" s="60">
        <v>-13110049</v>
      </c>
      <c r="T26" s="60"/>
      <c r="U26" s="60">
        <v>-852841</v>
      </c>
      <c r="V26" s="60">
        <v>-13962890</v>
      </c>
      <c r="W26" s="60">
        <v>-56577924</v>
      </c>
      <c r="X26" s="60">
        <v>84330996</v>
      </c>
      <c r="Y26" s="60">
        <v>-140908920</v>
      </c>
      <c r="Z26" s="140">
        <v>-167.09</v>
      </c>
      <c r="AA26" s="62">
        <v>84330996</v>
      </c>
    </row>
    <row r="27" spans="1:27" ht="12.75">
      <c r="A27" s="250" t="s">
        <v>192</v>
      </c>
      <c r="B27" s="251"/>
      <c r="C27" s="168">
        <f aca="true" t="shared" si="1" ref="C27:Y27">SUM(C21:C26)</f>
        <v>-42269545</v>
      </c>
      <c r="D27" s="168">
        <f>SUM(D21:D26)</f>
        <v>0</v>
      </c>
      <c r="E27" s="72">
        <f t="shared" si="1"/>
        <v>-82830996</v>
      </c>
      <c r="F27" s="73">
        <f t="shared" si="1"/>
        <v>85830996</v>
      </c>
      <c r="G27" s="73">
        <f t="shared" si="1"/>
        <v>0</v>
      </c>
      <c r="H27" s="73">
        <f t="shared" si="1"/>
        <v>-5065445</v>
      </c>
      <c r="I27" s="73">
        <f t="shared" si="1"/>
        <v>-7296984</v>
      </c>
      <c r="J27" s="73">
        <f t="shared" si="1"/>
        <v>-12362429</v>
      </c>
      <c r="K27" s="73">
        <f t="shared" si="1"/>
        <v>0</v>
      </c>
      <c r="L27" s="73">
        <f t="shared" si="1"/>
        <v>-13432877</v>
      </c>
      <c r="M27" s="73">
        <f t="shared" si="1"/>
        <v>-8041209</v>
      </c>
      <c r="N27" s="73">
        <f t="shared" si="1"/>
        <v>-21474086</v>
      </c>
      <c r="O27" s="73">
        <f t="shared" si="1"/>
        <v>0</v>
      </c>
      <c r="P27" s="73">
        <f t="shared" si="1"/>
        <v>-8778519</v>
      </c>
      <c r="Q27" s="73">
        <f t="shared" si="1"/>
        <v>0</v>
      </c>
      <c r="R27" s="73">
        <f t="shared" si="1"/>
        <v>-8778519</v>
      </c>
      <c r="S27" s="73">
        <f t="shared" si="1"/>
        <v>-13110049</v>
      </c>
      <c r="T27" s="73">
        <f t="shared" si="1"/>
        <v>0</v>
      </c>
      <c r="U27" s="73">
        <f t="shared" si="1"/>
        <v>-852841</v>
      </c>
      <c r="V27" s="73">
        <f t="shared" si="1"/>
        <v>-13962890</v>
      </c>
      <c r="W27" s="73">
        <f t="shared" si="1"/>
        <v>-56577924</v>
      </c>
      <c r="X27" s="73">
        <f t="shared" si="1"/>
        <v>85830996</v>
      </c>
      <c r="Y27" s="73">
        <f t="shared" si="1"/>
        <v>-142408920</v>
      </c>
      <c r="Z27" s="170">
        <f>+IF(X27&lt;&gt;0,+(Y27/X27)*100,0)</f>
        <v>-165.91782297388232</v>
      </c>
      <c r="AA27" s="74">
        <f>SUM(AA21:AA26)</f>
        <v>85830996</v>
      </c>
    </row>
    <row r="28" spans="1:27" ht="4.5" customHeight="1">
      <c r="A28" s="252"/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2.75">
      <c r="A29" s="242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42" t="s">
        <v>176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2.75">
      <c r="A31" s="249" t="s">
        <v>194</v>
      </c>
      <c r="B31" s="182"/>
      <c r="C31" s="155"/>
      <c r="D31" s="155"/>
      <c r="E31" s="59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49" t="s">
        <v>195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2.75">
      <c r="A33" s="249" t="s">
        <v>196</v>
      </c>
      <c r="B33" s="182"/>
      <c r="C33" s="155"/>
      <c r="D33" s="155"/>
      <c r="E33" s="59"/>
      <c r="F33" s="60"/>
      <c r="G33" s="60"/>
      <c r="H33" s="159"/>
      <c r="I33" s="159"/>
      <c r="J33" s="159"/>
      <c r="K33" s="60"/>
      <c r="L33" s="60"/>
      <c r="M33" s="60"/>
      <c r="N33" s="60"/>
      <c r="O33" s="159"/>
      <c r="P33" s="159"/>
      <c r="Q33" s="159"/>
      <c r="R33" s="60"/>
      <c r="S33" s="60"/>
      <c r="T33" s="60"/>
      <c r="U33" s="60"/>
      <c r="V33" s="159"/>
      <c r="W33" s="159"/>
      <c r="X33" s="159"/>
      <c r="Y33" s="60"/>
      <c r="Z33" s="140"/>
      <c r="AA33" s="62"/>
    </row>
    <row r="34" spans="1:27" ht="12.75">
      <c r="A34" s="242" t="s">
        <v>183</v>
      </c>
      <c r="B34" s="182"/>
      <c r="C34" s="155"/>
      <c r="D34" s="155"/>
      <c r="E34" s="59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2.75">
      <c r="A35" s="249" t="s">
        <v>197</v>
      </c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2.75">
      <c r="A36" s="250" t="s">
        <v>198</v>
      </c>
      <c r="B36" s="251"/>
      <c r="C36" s="168">
        <f aca="true" t="shared" si="2" ref="C36:Y36">SUM(C31:C35)</f>
        <v>0</v>
      </c>
      <c r="D36" s="168">
        <f>SUM(D31:D35)</f>
        <v>0</v>
      </c>
      <c r="E36" s="72">
        <f t="shared" si="2"/>
        <v>0</v>
      </c>
      <c r="F36" s="73">
        <f t="shared" si="2"/>
        <v>0</v>
      </c>
      <c r="G36" s="73">
        <f t="shared" si="2"/>
        <v>0</v>
      </c>
      <c r="H36" s="73">
        <f t="shared" si="2"/>
        <v>0</v>
      </c>
      <c r="I36" s="73">
        <f t="shared" si="2"/>
        <v>0</v>
      </c>
      <c r="J36" s="73">
        <f t="shared" si="2"/>
        <v>0</v>
      </c>
      <c r="K36" s="73">
        <f t="shared" si="2"/>
        <v>0</v>
      </c>
      <c r="L36" s="73">
        <f t="shared" si="2"/>
        <v>0</v>
      </c>
      <c r="M36" s="73">
        <f t="shared" si="2"/>
        <v>0</v>
      </c>
      <c r="N36" s="73">
        <f t="shared" si="2"/>
        <v>0</v>
      </c>
      <c r="O36" s="73">
        <f t="shared" si="2"/>
        <v>0</v>
      </c>
      <c r="P36" s="73">
        <f t="shared" si="2"/>
        <v>0</v>
      </c>
      <c r="Q36" s="73">
        <f t="shared" si="2"/>
        <v>0</v>
      </c>
      <c r="R36" s="73">
        <f t="shared" si="2"/>
        <v>0</v>
      </c>
      <c r="S36" s="73">
        <f t="shared" si="2"/>
        <v>0</v>
      </c>
      <c r="T36" s="73">
        <f t="shared" si="2"/>
        <v>0</v>
      </c>
      <c r="U36" s="73">
        <f t="shared" si="2"/>
        <v>0</v>
      </c>
      <c r="V36" s="73">
        <f t="shared" si="2"/>
        <v>0</v>
      </c>
      <c r="W36" s="73">
        <f t="shared" si="2"/>
        <v>0</v>
      </c>
      <c r="X36" s="73">
        <f t="shared" si="2"/>
        <v>0</v>
      </c>
      <c r="Y36" s="73">
        <f t="shared" si="2"/>
        <v>0</v>
      </c>
      <c r="Z36" s="170">
        <f>+IF(X36&lt;&gt;0,+(Y36/X36)*100,0)</f>
        <v>0</v>
      </c>
      <c r="AA36" s="74">
        <f>SUM(AA31:AA35)</f>
        <v>0</v>
      </c>
    </row>
    <row r="37" spans="1:27" ht="4.5" customHeight="1">
      <c r="A37" s="252"/>
      <c r="B37" s="182"/>
      <c r="C37" s="155"/>
      <c r="D37" s="155"/>
      <c r="E37" s="59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140"/>
      <c r="AA37" s="62"/>
    </row>
    <row r="38" spans="1:27" ht="12.75">
      <c r="A38" s="242" t="s">
        <v>199</v>
      </c>
      <c r="B38" s="182"/>
      <c r="C38" s="153">
        <f aca="true" t="shared" si="3" ref="C38:Y38">+C17+C27+C36</f>
        <v>8297310</v>
      </c>
      <c r="D38" s="153">
        <f>+D17+D27+D36</f>
        <v>0</v>
      </c>
      <c r="E38" s="99">
        <f t="shared" si="3"/>
        <v>-24442812</v>
      </c>
      <c r="F38" s="100">
        <f t="shared" si="3"/>
        <v>693315209</v>
      </c>
      <c r="G38" s="100">
        <f t="shared" si="3"/>
        <v>134689812</v>
      </c>
      <c r="H38" s="100">
        <f t="shared" si="3"/>
        <v>-17621011</v>
      </c>
      <c r="I38" s="100">
        <f t="shared" si="3"/>
        <v>-2519512</v>
      </c>
      <c r="J38" s="100">
        <f t="shared" si="3"/>
        <v>114549289</v>
      </c>
      <c r="K38" s="100">
        <f t="shared" si="3"/>
        <v>-8972584</v>
      </c>
      <c r="L38" s="100">
        <f t="shared" si="3"/>
        <v>-18903530</v>
      </c>
      <c r="M38" s="100">
        <f t="shared" si="3"/>
        <v>81013385</v>
      </c>
      <c r="N38" s="100">
        <f t="shared" si="3"/>
        <v>53137271</v>
      </c>
      <c r="O38" s="100">
        <f t="shared" si="3"/>
        <v>-6929354</v>
      </c>
      <c r="P38" s="100">
        <f t="shared" si="3"/>
        <v>-14522113</v>
      </c>
      <c r="Q38" s="100">
        <f t="shared" si="3"/>
        <v>17806255</v>
      </c>
      <c r="R38" s="100">
        <f t="shared" si="3"/>
        <v>-3645212</v>
      </c>
      <c r="S38" s="100">
        <f t="shared" si="3"/>
        <v>-10303490</v>
      </c>
      <c r="T38" s="100">
        <f t="shared" si="3"/>
        <v>-9038011</v>
      </c>
      <c r="U38" s="100">
        <f t="shared" si="3"/>
        <v>88413337</v>
      </c>
      <c r="V38" s="100">
        <f t="shared" si="3"/>
        <v>69071836</v>
      </c>
      <c r="W38" s="100">
        <f t="shared" si="3"/>
        <v>233113184</v>
      </c>
      <c r="X38" s="100">
        <f t="shared" si="3"/>
        <v>693315209</v>
      </c>
      <c r="Y38" s="100">
        <f t="shared" si="3"/>
        <v>-460202025</v>
      </c>
      <c r="Z38" s="137">
        <f>+IF(X38&lt;&gt;0,+(Y38/X38)*100,0)</f>
        <v>-66.37702722024089</v>
      </c>
      <c r="AA38" s="102">
        <f>+AA17+AA27+AA36</f>
        <v>693315209</v>
      </c>
    </row>
    <row r="39" spans="1:27" ht="12.75">
      <c r="A39" s="249" t="s">
        <v>200</v>
      </c>
      <c r="B39" s="182"/>
      <c r="C39" s="153">
        <v>86371774</v>
      </c>
      <c r="D39" s="153"/>
      <c r="E39" s="99">
        <v>91813196</v>
      </c>
      <c r="F39" s="100">
        <v>91813196</v>
      </c>
      <c r="G39" s="100"/>
      <c r="H39" s="100">
        <v>134689812</v>
      </c>
      <c r="I39" s="100">
        <v>117068801</v>
      </c>
      <c r="J39" s="100"/>
      <c r="K39" s="100">
        <v>114549289</v>
      </c>
      <c r="L39" s="100">
        <v>105576705</v>
      </c>
      <c r="M39" s="100">
        <v>86673175</v>
      </c>
      <c r="N39" s="100">
        <v>114549289</v>
      </c>
      <c r="O39" s="100">
        <v>167686560</v>
      </c>
      <c r="P39" s="100">
        <v>160757206</v>
      </c>
      <c r="Q39" s="100">
        <v>146235093</v>
      </c>
      <c r="R39" s="100">
        <v>167686560</v>
      </c>
      <c r="S39" s="100">
        <v>164041348</v>
      </c>
      <c r="T39" s="100">
        <v>153737858</v>
      </c>
      <c r="U39" s="100">
        <v>144699847</v>
      </c>
      <c r="V39" s="100">
        <v>164041348</v>
      </c>
      <c r="W39" s="100"/>
      <c r="X39" s="100">
        <v>91813196</v>
      </c>
      <c r="Y39" s="100">
        <v>-91813196</v>
      </c>
      <c r="Z39" s="137">
        <v>-100</v>
      </c>
      <c r="AA39" s="102">
        <v>91813196</v>
      </c>
    </row>
    <row r="40" spans="1:27" ht="12.75">
      <c r="A40" s="269" t="s">
        <v>201</v>
      </c>
      <c r="B40" s="256"/>
      <c r="C40" s="257">
        <v>94669084</v>
      </c>
      <c r="D40" s="257"/>
      <c r="E40" s="258">
        <v>67370383</v>
      </c>
      <c r="F40" s="259">
        <v>785128405</v>
      </c>
      <c r="G40" s="259">
        <v>134689812</v>
      </c>
      <c r="H40" s="259">
        <v>117068801</v>
      </c>
      <c r="I40" s="259">
        <v>114549289</v>
      </c>
      <c r="J40" s="259">
        <v>114549289</v>
      </c>
      <c r="K40" s="259">
        <v>105576705</v>
      </c>
      <c r="L40" s="259">
        <v>86673175</v>
      </c>
      <c r="M40" s="259">
        <v>167686560</v>
      </c>
      <c r="N40" s="259">
        <v>167686560</v>
      </c>
      <c r="O40" s="259">
        <v>160757206</v>
      </c>
      <c r="P40" s="259">
        <v>146235093</v>
      </c>
      <c r="Q40" s="259">
        <v>164041348</v>
      </c>
      <c r="R40" s="259">
        <v>160757206</v>
      </c>
      <c r="S40" s="259">
        <v>153737858</v>
      </c>
      <c r="T40" s="259">
        <v>144699847</v>
      </c>
      <c r="U40" s="259">
        <v>233113184</v>
      </c>
      <c r="V40" s="259">
        <v>233113184</v>
      </c>
      <c r="W40" s="259">
        <v>233113184</v>
      </c>
      <c r="X40" s="259">
        <v>785128405</v>
      </c>
      <c r="Y40" s="259">
        <v>-552015221</v>
      </c>
      <c r="Z40" s="260">
        <v>-70.31</v>
      </c>
      <c r="AA40" s="261">
        <v>785128405</v>
      </c>
    </row>
    <row r="41" spans="1:27" ht="12.75">
      <c r="A41" s="118" t="s">
        <v>289</v>
      </c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2.75">
      <c r="A42" s="267" t="s">
        <v>298</v>
      </c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2.7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202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294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 t="s">
        <v>203</v>
      </c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204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2.75">
      <c r="A5" s="290" t="s">
        <v>205</v>
      </c>
      <c r="B5" s="136"/>
      <c r="C5" s="108">
        <f aca="true" t="shared" si="0" ref="C5:Y5">SUM(C11:C18)</f>
        <v>42269545</v>
      </c>
      <c r="D5" s="200">
        <f t="shared" si="0"/>
        <v>0</v>
      </c>
      <c r="E5" s="106">
        <f t="shared" si="0"/>
        <v>84431000</v>
      </c>
      <c r="F5" s="106">
        <f t="shared" si="0"/>
        <v>83007945</v>
      </c>
      <c r="G5" s="106">
        <f t="shared" si="0"/>
        <v>0</v>
      </c>
      <c r="H5" s="106">
        <f t="shared" si="0"/>
        <v>5065445</v>
      </c>
      <c r="I5" s="106">
        <f t="shared" si="0"/>
        <v>7296984</v>
      </c>
      <c r="J5" s="106">
        <f t="shared" si="0"/>
        <v>12362429</v>
      </c>
      <c r="K5" s="106">
        <f t="shared" si="0"/>
        <v>0</v>
      </c>
      <c r="L5" s="106">
        <f t="shared" si="0"/>
        <v>13432877</v>
      </c>
      <c r="M5" s="106">
        <f t="shared" si="0"/>
        <v>8041210</v>
      </c>
      <c r="N5" s="106">
        <f t="shared" si="0"/>
        <v>21474087</v>
      </c>
      <c r="O5" s="106">
        <f t="shared" si="0"/>
        <v>1684882</v>
      </c>
      <c r="P5" s="106">
        <f t="shared" si="0"/>
        <v>8778519</v>
      </c>
      <c r="Q5" s="106">
        <f t="shared" si="0"/>
        <v>26450</v>
      </c>
      <c r="R5" s="106">
        <f t="shared" si="0"/>
        <v>10489851</v>
      </c>
      <c r="S5" s="106">
        <f t="shared" si="0"/>
        <v>13110049</v>
      </c>
      <c r="T5" s="106">
        <f t="shared" si="0"/>
        <v>0</v>
      </c>
      <c r="U5" s="106">
        <f t="shared" si="0"/>
        <v>852841</v>
      </c>
      <c r="V5" s="106">
        <f t="shared" si="0"/>
        <v>13962890</v>
      </c>
      <c r="W5" s="106">
        <f t="shared" si="0"/>
        <v>58289257</v>
      </c>
      <c r="X5" s="106">
        <f t="shared" si="0"/>
        <v>83007945</v>
      </c>
      <c r="Y5" s="106">
        <f t="shared" si="0"/>
        <v>-24718688</v>
      </c>
      <c r="Z5" s="201">
        <f>+IF(X5&lt;&gt;0,+(Y5/X5)*100,0)</f>
        <v>-29.778701303833028</v>
      </c>
      <c r="AA5" s="199">
        <f>SUM(AA11:AA18)</f>
        <v>83007945</v>
      </c>
    </row>
    <row r="6" spans="1:27" ht="12.75">
      <c r="A6" s="291" t="s">
        <v>206</v>
      </c>
      <c r="B6" s="142"/>
      <c r="C6" s="62"/>
      <c r="D6" s="156"/>
      <c r="E6" s="60">
        <v>6000000</v>
      </c>
      <c r="F6" s="60">
        <v>1100000</v>
      </c>
      <c r="G6" s="60"/>
      <c r="H6" s="60"/>
      <c r="I6" s="60"/>
      <c r="J6" s="60"/>
      <c r="K6" s="60"/>
      <c r="L6" s="60">
        <v>480920</v>
      </c>
      <c r="M6" s="60"/>
      <c r="N6" s="60">
        <v>480920</v>
      </c>
      <c r="O6" s="60"/>
      <c r="P6" s="60">
        <v>2126190</v>
      </c>
      <c r="Q6" s="60"/>
      <c r="R6" s="60">
        <v>2126190</v>
      </c>
      <c r="S6" s="60"/>
      <c r="T6" s="60"/>
      <c r="U6" s="60"/>
      <c r="V6" s="60"/>
      <c r="W6" s="60">
        <v>2607110</v>
      </c>
      <c r="X6" s="60">
        <v>1100000</v>
      </c>
      <c r="Y6" s="60">
        <v>1507110</v>
      </c>
      <c r="Z6" s="140">
        <v>137.01</v>
      </c>
      <c r="AA6" s="155">
        <v>1100000</v>
      </c>
    </row>
    <row r="7" spans="1:27" ht="12.75">
      <c r="A7" s="291" t="s">
        <v>207</v>
      </c>
      <c r="B7" s="142"/>
      <c r="C7" s="62">
        <v>5549668</v>
      </c>
      <c r="D7" s="156"/>
      <c r="E7" s="60">
        <v>12375000</v>
      </c>
      <c r="F7" s="60">
        <v>12557945</v>
      </c>
      <c r="G7" s="60"/>
      <c r="H7" s="60">
        <v>5065445</v>
      </c>
      <c r="I7" s="60"/>
      <c r="J7" s="60">
        <v>5065445</v>
      </c>
      <c r="K7" s="60"/>
      <c r="L7" s="60">
        <v>3919025</v>
      </c>
      <c r="M7" s="60">
        <v>1839314</v>
      </c>
      <c r="N7" s="60">
        <v>5758339</v>
      </c>
      <c r="O7" s="60">
        <v>767358</v>
      </c>
      <c r="P7" s="60">
        <v>613696</v>
      </c>
      <c r="Q7" s="60"/>
      <c r="R7" s="60">
        <v>1381054</v>
      </c>
      <c r="S7" s="60"/>
      <c r="T7" s="60"/>
      <c r="U7" s="60"/>
      <c r="V7" s="60"/>
      <c r="W7" s="60">
        <v>12204838</v>
      </c>
      <c r="X7" s="60">
        <v>12557945</v>
      </c>
      <c r="Y7" s="60">
        <v>-353107</v>
      </c>
      <c r="Z7" s="140">
        <v>-2.81</v>
      </c>
      <c r="AA7" s="155">
        <v>12557945</v>
      </c>
    </row>
    <row r="8" spans="1:27" ht="12.75">
      <c r="A8" s="291" t="s">
        <v>208</v>
      </c>
      <c r="B8" s="142"/>
      <c r="C8" s="62"/>
      <c r="D8" s="156"/>
      <c r="E8" s="60">
        <v>30000000</v>
      </c>
      <c r="F8" s="60">
        <v>33000000</v>
      </c>
      <c r="G8" s="60"/>
      <c r="H8" s="60"/>
      <c r="I8" s="60">
        <v>4727821</v>
      </c>
      <c r="J8" s="60">
        <v>4727821</v>
      </c>
      <c r="K8" s="60"/>
      <c r="L8" s="60">
        <v>3198802</v>
      </c>
      <c r="M8" s="60">
        <v>4973762</v>
      </c>
      <c r="N8" s="60">
        <v>8172564</v>
      </c>
      <c r="O8" s="60">
        <v>917524</v>
      </c>
      <c r="P8" s="60">
        <v>5273566</v>
      </c>
      <c r="Q8" s="60">
        <v>26450</v>
      </c>
      <c r="R8" s="60">
        <v>6217540</v>
      </c>
      <c r="S8" s="60">
        <v>13110049</v>
      </c>
      <c r="T8" s="60"/>
      <c r="U8" s="60">
        <v>852841</v>
      </c>
      <c r="V8" s="60">
        <v>13962890</v>
      </c>
      <c r="W8" s="60">
        <v>33080815</v>
      </c>
      <c r="X8" s="60">
        <v>33000000</v>
      </c>
      <c r="Y8" s="60">
        <v>80815</v>
      </c>
      <c r="Z8" s="140">
        <v>0.24</v>
      </c>
      <c r="AA8" s="155">
        <v>33000000</v>
      </c>
    </row>
    <row r="9" spans="1:27" ht="12.75">
      <c r="A9" s="291" t="s">
        <v>209</v>
      </c>
      <c r="B9" s="142"/>
      <c r="C9" s="62"/>
      <c r="D9" s="156"/>
      <c r="E9" s="60">
        <v>24658200</v>
      </c>
      <c r="F9" s="60">
        <v>21700000</v>
      </c>
      <c r="G9" s="60"/>
      <c r="H9" s="60"/>
      <c r="I9" s="60">
        <v>2569163</v>
      </c>
      <c r="J9" s="60">
        <v>2569163</v>
      </c>
      <c r="K9" s="60"/>
      <c r="L9" s="60">
        <v>5003348</v>
      </c>
      <c r="M9" s="60">
        <v>1038860</v>
      </c>
      <c r="N9" s="60">
        <v>6042208</v>
      </c>
      <c r="O9" s="60"/>
      <c r="P9" s="60">
        <v>765067</v>
      </c>
      <c r="Q9" s="60"/>
      <c r="R9" s="60">
        <v>765067</v>
      </c>
      <c r="S9" s="60"/>
      <c r="T9" s="60"/>
      <c r="U9" s="60"/>
      <c r="V9" s="60"/>
      <c r="W9" s="60">
        <v>9376438</v>
      </c>
      <c r="X9" s="60">
        <v>21700000</v>
      </c>
      <c r="Y9" s="60">
        <v>-12323562</v>
      </c>
      <c r="Z9" s="140">
        <v>-56.79</v>
      </c>
      <c r="AA9" s="155">
        <v>21700000</v>
      </c>
    </row>
    <row r="10" spans="1:27" ht="12.75">
      <c r="A10" s="291" t="s">
        <v>210</v>
      </c>
      <c r="B10" s="142"/>
      <c r="C10" s="62">
        <v>36501895</v>
      </c>
      <c r="D10" s="156"/>
      <c r="E10" s="60">
        <v>1297800</v>
      </c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155"/>
    </row>
    <row r="11" spans="1:27" ht="12.75">
      <c r="A11" s="292" t="s">
        <v>211</v>
      </c>
      <c r="B11" s="142"/>
      <c r="C11" s="293">
        <f aca="true" t="shared" si="1" ref="C11:Y11">SUM(C6:C10)</f>
        <v>42051563</v>
      </c>
      <c r="D11" s="294">
        <f t="shared" si="1"/>
        <v>0</v>
      </c>
      <c r="E11" s="295">
        <f t="shared" si="1"/>
        <v>74331000</v>
      </c>
      <c r="F11" s="295">
        <f t="shared" si="1"/>
        <v>68357945</v>
      </c>
      <c r="G11" s="295">
        <f t="shared" si="1"/>
        <v>0</v>
      </c>
      <c r="H11" s="295">
        <f t="shared" si="1"/>
        <v>5065445</v>
      </c>
      <c r="I11" s="295">
        <f t="shared" si="1"/>
        <v>7296984</v>
      </c>
      <c r="J11" s="295">
        <f t="shared" si="1"/>
        <v>12362429</v>
      </c>
      <c r="K11" s="295">
        <f t="shared" si="1"/>
        <v>0</v>
      </c>
      <c r="L11" s="295">
        <f t="shared" si="1"/>
        <v>12602095</v>
      </c>
      <c r="M11" s="295">
        <f t="shared" si="1"/>
        <v>7851936</v>
      </c>
      <c r="N11" s="295">
        <f t="shared" si="1"/>
        <v>20454031</v>
      </c>
      <c r="O11" s="295">
        <f t="shared" si="1"/>
        <v>1684882</v>
      </c>
      <c r="P11" s="295">
        <f t="shared" si="1"/>
        <v>8778519</v>
      </c>
      <c r="Q11" s="295">
        <f t="shared" si="1"/>
        <v>26450</v>
      </c>
      <c r="R11" s="295">
        <f t="shared" si="1"/>
        <v>10489851</v>
      </c>
      <c r="S11" s="295">
        <f t="shared" si="1"/>
        <v>13110049</v>
      </c>
      <c r="T11" s="295">
        <f t="shared" si="1"/>
        <v>0</v>
      </c>
      <c r="U11" s="295">
        <f t="shared" si="1"/>
        <v>852841</v>
      </c>
      <c r="V11" s="295">
        <f t="shared" si="1"/>
        <v>13962890</v>
      </c>
      <c r="W11" s="295">
        <f t="shared" si="1"/>
        <v>57269201</v>
      </c>
      <c r="X11" s="295">
        <f t="shared" si="1"/>
        <v>68357945</v>
      </c>
      <c r="Y11" s="295">
        <f t="shared" si="1"/>
        <v>-11088744</v>
      </c>
      <c r="Z11" s="296">
        <f>+IF(X11&lt;&gt;0,+(Y11/X11)*100,0)</f>
        <v>-16.22158770279007</v>
      </c>
      <c r="AA11" s="297">
        <f>SUM(AA6:AA10)</f>
        <v>68357945</v>
      </c>
    </row>
    <row r="12" spans="1:27" ht="12.75">
      <c r="A12" s="298" t="s">
        <v>212</v>
      </c>
      <c r="B12" s="136"/>
      <c r="C12" s="62"/>
      <c r="D12" s="156"/>
      <c r="E12" s="60">
        <v>9100000</v>
      </c>
      <c r="F12" s="60">
        <v>3000000</v>
      </c>
      <c r="G12" s="60"/>
      <c r="H12" s="60"/>
      <c r="I12" s="60"/>
      <c r="J12" s="60"/>
      <c r="K12" s="60"/>
      <c r="L12" s="60">
        <v>830782</v>
      </c>
      <c r="M12" s="60">
        <v>189274</v>
      </c>
      <c r="N12" s="60">
        <v>1020056</v>
      </c>
      <c r="O12" s="60"/>
      <c r="P12" s="60"/>
      <c r="Q12" s="60"/>
      <c r="R12" s="60"/>
      <c r="S12" s="60"/>
      <c r="T12" s="60"/>
      <c r="U12" s="60"/>
      <c r="V12" s="60"/>
      <c r="W12" s="60">
        <v>1020056</v>
      </c>
      <c r="X12" s="60">
        <v>3000000</v>
      </c>
      <c r="Y12" s="60">
        <v>-1979944</v>
      </c>
      <c r="Z12" s="140">
        <v>-66</v>
      </c>
      <c r="AA12" s="155">
        <v>3000000</v>
      </c>
    </row>
    <row r="13" spans="1:27" ht="12.75">
      <c r="A13" s="298" t="s">
        <v>213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2.75">
      <c r="A14" s="298" t="s">
        <v>214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2.75">
      <c r="A15" s="298" t="s">
        <v>215</v>
      </c>
      <c r="B15" s="136" t="s">
        <v>138</v>
      </c>
      <c r="C15" s="62">
        <v>217982</v>
      </c>
      <c r="D15" s="156"/>
      <c r="E15" s="60">
        <v>1000000</v>
      </c>
      <c r="F15" s="60">
        <v>11650000</v>
      </c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>
        <v>11650000</v>
      </c>
      <c r="Y15" s="60">
        <v>-11650000</v>
      </c>
      <c r="Z15" s="140">
        <v>-100</v>
      </c>
      <c r="AA15" s="155">
        <v>11650000</v>
      </c>
    </row>
    <row r="16" spans="1:27" ht="12.75">
      <c r="A16" s="299" t="s">
        <v>216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2.75">
      <c r="A17" s="298" t="s">
        <v>217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2.75">
      <c r="A18" s="298" t="s">
        <v>218</v>
      </c>
      <c r="B18" s="136"/>
      <c r="C18" s="84"/>
      <c r="D18" s="276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270"/>
      <c r="AA18" s="278"/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2.75">
      <c r="A20" s="290" t="s">
        <v>219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0</v>
      </c>
      <c r="F20" s="100">
        <f t="shared" si="2"/>
        <v>1858200</v>
      </c>
      <c r="G20" s="100">
        <f t="shared" si="2"/>
        <v>0</v>
      </c>
      <c r="H20" s="100">
        <f t="shared" si="2"/>
        <v>0</v>
      </c>
      <c r="I20" s="100">
        <f t="shared" si="2"/>
        <v>0</v>
      </c>
      <c r="J20" s="100">
        <f t="shared" si="2"/>
        <v>0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0</v>
      </c>
      <c r="X20" s="100">
        <f t="shared" si="2"/>
        <v>1858200</v>
      </c>
      <c r="Y20" s="100">
        <f t="shared" si="2"/>
        <v>-1858200</v>
      </c>
      <c r="Z20" s="137">
        <f>+IF(X20&lt;&gt;0,+(Y20/X20)*100,0)</f>
        <v>-100</v>
      </c>
      <c r="AA20" s="153">
        <f>SUM(AA26:AA33)</f>
        <v>1858200</v>
      </c>
    </row>
    <row r="21" spans="1:27" ht="12.75">
      <c r="A21" s="291" t="s">
        <v>206</v>
      </c>
      <c r="B21" s="142"/>
      <c r="C21" s="62"/>
      <c r="D21" s="156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155"/>
    </row>
    <row r="22" spans="1:27" ht="12.75">
      <c r="A22" s="291" t="s">
        <v>207</v>
      </c>
      <c r="B22" s="142"/>
      <c r="C22" s="62"/>
      <c r="D22" s="15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2.75">
      <c r="A23" s="291" t="s">
        <v>208</v>
      </c>
      <c r="B23" s="142"/>
      <c r="C23" s="62"/>
      <c r="D23" s="156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155"/>
    </row>
    <row r="24" spans="1:27" ht="12.75">
      <c r="A24" s="291" t="s">
        <v>209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2.75">
      <c r="A25" s="291" t="s">
        <v>210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2.75">
      <c r="A26" s="292" t="s">
        <v>211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0</v>
      </c>
      <c r="F26" s="295">
        <f t="shared" si="3"/>
        <v>0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0</v>
      </c>
      <c r="X26" s="295">
        <f t="shared" si="3"/>
        <v>0</v>
      </c>
      <c r="Y26" s="295">
        <f t="shared" si="3"/>
        <v>0</v>
      </c>
      <c r="Z26" s="296">
        <f>+IF(X26&lt;&gt;0,+(Y26/X26)*100,0)</f>
        <v>0</v>
      </c>
      <c r="AA26" s="297">
        <f>SUM(AA21:AA25)</f>
        <v>0</v>
      </c>
    </row>
    <row r="27" spans="1:27" ht="12.75">
      <c r="A27" s="298" t="s">
        <v>212</v>
      </c>
      <c r="B27" s="147"/>
      <c r="C27" s="62"/>
      <c r="D27" s="156"/>
      <c r="E27" s="60"/>
      <c r="F27" s="60">
        <v>1858200</v>
      </c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>
        <v>1858200</v>
      </c>
      <c r="Y27" s="60">
        <v>-1858200</v>
      </c>
      <c r="Z27" s="140">
        <v>-100</v>
      </c>
      <c r="AA27" s="155">
        <v>1858200</v>
      </c>
    </row>
    <row r="28" spans="1:27" ht="12.75">
      <c r="A28" s="298" t="s">
        <v>213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2.75">
      <c r="A29" s="298" t="s">
        <v>214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2.75">
      <c r="A30" s="298" t="s">
        <v>215</v>
      </c>
      <c r="B30" s="136" t="s">
        <v>138</v>
      </c>
      <c r="C30" s="62"/>
      <c r="D30" s="156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155"/>
    </row>
    <row r="31" spans="1:27" ht="12.75">
      <c r="A31" s="299" t="s">
        <v>216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2.75">
      <c r="A32" s="298" t="s">
        <v>217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2.75">
      <c r="A33" s="298" t="s">
        <v>218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2.75">
      <c r="A35" s="290" t="s">
        <v>220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2.75">
      <c r="A36" s="291" t="s">
        <v>206</v>
      </c>
      <c r="B36" s="142"/>
      <c r="C36" s="62">
        <f aca="true" t="shared" si="4" ref="C36:Y40">C6+C21</f>
        <v>0</v>
      </c>
      <c r="D36" s="156">
        <f t="shared" si="4"/>
        <v>0</v>
      </c>
      <c r="E36" s="60">
        <f t="shared" si="4"/>
        <v>6000000</v>
      </c>
      <c r="F36" s="60">
        <f t="shared" si="4"/>
        <v>1100000</v>
      </c>
      <c r="G36" s="60">
        <f t="shared" si="4"/>
        <v>0</v>
      </c>
      <c r="H36" s="60">
        <f t="shared" si="4"/>
        <v>0</v>
      </c>
      <c r="I36" s="60">
        <f t="shared" si="4"/>
        <v>0</v>
      </c>
      <c r="J36" s="60">
        <f t="shared" si="4"/>
        <v>0</v>
      </c>
      <c r="K36" s="60">
        <f t="shared" si="4"/>
        <v>0</v>
      </c>
      <c r="L36" s="60">
        <f t="shared" si="4"/>
        <v>480920</v>
      </c>
      <c r="M36" s="60">
        <f t="shared" si="4"/>
        <v>0</v>
      </c>
      <c r="N36" s="60">
        <f t="shared" si="4"/>
        <v>480920</v>
      </c>
      <c r="O36" s="60">
        <f t="shared" si="4"/>
        <v>0</v>
      </c>
      <c r="P36" s="60">
        <f t="shared" si="4"/>
        <v>2126190</v>
      </c>
      <c r="Q36" s="60">
        <f t="shared" si="4"/>
        <v>0</v>
      </c>
      <c r="R36" s="60">
        <f t="shared" si="4"/>
        <v>2126190</v>
      </c>
      <c r="S36" s="60">
        <f t="shared" si="4"/>
        <v>0</v>
      </c>
      <c r="T36" s="60">
        <f t="shared" si="4"/>
        <v>0</v>
      </c>
      <c r="U36" s="60">
        <f t="shared" si="4"/>
        <v>0</v>
      </c>
      <c r="V36" s="60">
        <f t="shared" si="4"/>
        <v>0</v>
      </c>
      <c r="W36" s="60">
        <f t="shared" si="4"/>
        <v>2607110</v>
      </c>
      <c r="X36" s="60">
        <f t="shared" si="4"/>
        <v>1100000</v>
      </c>
      <c r="Y36" s="60">
        <f t="shared" si="4"/>
        <v>1507110</v>
      </c>
      <c r="Z36" s="140">
        <f aca="true" t="shared" si="5" ref="Z36:Z49">+IF(X36&lt;&gt;0,+(Y36/X36)*100,0)</f>
        <v>137.01000000000002</v>
      </c>
      <c r="AA36" s="155">
        <f>AA6+AA21</f>
        <v>1100000</v>
      </c>
    </row>
    <row r="37" spans="1:27" ht="12.75">
      <c r="A37" s="291" t="s">
        <v>207</v>
      </c>
      <c r="B37" s="142"/>
      <c r="C37" s="62">
        <f t="shared" si="4"/>
        <v>5549668</v>
      </c>
      <c r="D37" s="156">
        <f t="shared" si="4"/>
        <v>0</v>
      </c>
      <c r="E37" s="60">
        <f t="shared" si="4"/>
        <v>12375000</v>
      </c>
      <c r="F37" s="60">
        <f t="shared" si="4"/>
        <v>12557945</v>
      </c>
      <c r="G37" s="60">
        <f t="shared" si="4"/>
        <v>0</v>
      </c>
      <c r="H37" s="60">
        <f t="shared" si="4"/>
        <v>5065445</v>
      </c>
      <c r="I37" s="60">
        <f t="shared" si="4"/>
        <v>0</v>
      </c>
      <c r="J37" s="60">
        <f t="shared" si="4"/>
        <v>5065445</v>
      </c>
      <c r="K37" s="60">
        <f t="shared" si="4"/>
        <v>0</v>
      </c>
      <c r="L37" s="60">
        <f t="shared" si="4"/>
        <v>3919025</v>
      </c>
      <c r="M37" s="60">
        <f t="shared" si="4"/>
        <v>1839314</v>
      </c>
      <c r="N37" s="60">
        <f t="shared" si="4"/>
        <v>5758339</v>
      </c>
      <c r="O37" s="60">
        <f t="shared" si="4"/>
        <v>767358</v>
      </c>
      <c r="P37" s="60">
        <f t="shared" si="4"/>
        <v>613696</v>
      </c>
      <c r="Q37" s="60">
        <f t="shared" si="4"/>
        <v>0</v>
      </c>
      <c r="R37" s="60">
        <f t="shared" si="4"/>
        <v>1381054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12204838</v>
      </c>
      <c r="X37" s="60">
        <f t="shared" si="4"/>
        <v>12557945</v>
      </c>
      <c r="Y37" s="60">
        <f t="shared" si="4"/>
        <v>-353107</v>
      </c>
      <c r="Z37" s="140">
        <f t="shared" si="5"/>
        <v>-2.811821520161141</v>
      </c>
      <c r="AA37" s="155">
        <f>AA7+AA22</f>
        <v>12557945</v>
      </c>
    </row>
    <row r="38" spans="1:27" ht="12.75">
      <c r="A38" s="291" t="s">
        <v>208</v>
      </c>
      <c r="B38" s="142"/>
      <c r="C38" s="62">
        <f t="shared" si="4"/>
        <v>0</v>
      </c>
      <c r="D38" s="156">
        <f t="shared" si="4"/>
        <v>0</v>
      </c>
      <c r="E38" s="60">
        <f t="shared" si="4"/>
        <v>30000000</v>
      </c>
      <c r="F38" s="60">
        <f t="shared" si="4"/>
        <v>33000000</v>
      </c>
      <c r="G38" s="60">
        <f t="shared" si="4"/>
        <v>0</v>
      </c>
      <c r="H38" s="60">
        <f t="shared" si="4"/>
        <v>0</v>
      </c>
      <c r="I38" s="60">
        <f t="shared" si="4"/>
        <v>4727821</v>
      </c>
      <c r="J38" s="60">
        <f t="shared" si="4"/>
        <v>4727821</v>
      </c>
      <c r="K38" s="60">
        <f t="shared" si="4"/>
        <v>0</v>
      </c>
      <c r="L38" s="60">
        <f t="shared" si="4"/>
        <v>3198802</v>
      </c>
      <c r="M38" s="60">
        <f t="shared" si="4"/>
        <v>4973762</v>
      </c>
      <c r="N38" s="60">
        <f t="shared" si="4"/>
        <v>8172564</v>
      </c>
      <c r="O38" s="60">
        <f t="shared" si="4"/>
        <v>917524</v>
      </c>
      <c r="P38" s="60">
        <f t="shared" si="4"/>
        <v>5273566</v>
      </c>
      <c r="Q38" s="60">
        <f t="shared" si="4"/>
        <v>26450</v>
      </c>
      <c r="R38" s="60">
        <f t="shared" si="4"/>
        <v>6217540</v>
      </c>
      <c r="S38" s="60">
        <f t="shared" si="4"/>
        <v>13110049</v>
      </c>
      <c r="T38" s="60">
        <f t="shared" si="4"/>
        <v>0</v>
      </c>
      <c r="U38" s="60">
        <f t="shared" si="4"/>
        <v>852841</v>
      </c>
      <c r="V38" s="60">
        <f t="shared" si="4"/>
        <v>13962890</v>
      </c>
      <c r="W38" s="60">
        <f t="shared" si="4"/>
        <v>33080815</v>
      </c>
      <c r="X38" s="60">
        <f t="shared" si="4"/>
        <v>33000000</v>
      </c>
      <c r="Y38" s="60">
        <f t="shared" si="4"/>
        <v>80815</v>
      </c>
      <c r="Z38" s="140">
        <f t="shared" si="5"/>
        <v>0.24489393939393939</v>
      </c>
      <c r="AA38" s="155">
        <f>AA8+AA23</f>
        <v>33000000</v>
      </c>
    </row>
    <row r="39" spans="1:27" ht="12.75">
      <c r="A39" s="291" t="s">
        <v>209</v>
      </c>
      <c r="B39" s="142"/>
      <c r="C39" s="62">
        <f t="shared" si="4"/>
        <v>0</v>
      </c>
      <c r="D39" s="156">
        <f t="shared" si="4"/>
        <v>0</v>
      </c>
      <c r="E39" s="60">
        <f t="shared" si="4"/>
        <v>24658200</v>
      </c>
      <c r="F39" s="60">
        <f t="shared" si="4"/>
        <v>21700000</v>
      </c>
      <c r="G39" s="60">
        <f t="shared" si="4"/>
        <v>0</v>
      </c>
      <c r="H39" s="60">
        <f t="shared" si="4"/>
        <v>0</v>
      </c>
      <c r="I39" s="60">
        <f t="shared" si="4"/>
        <v>2569163</v>
      </c>
      <c r="J39" s="60">
        <f t="shared" si="4"/>
        <v>2569163</v>
      </c>
      <c r="K39" s="60">
        <f t="shared" si="4"/>
        <v>0</v>
      </c>
      <c r="L39" s="60">
        <f t="shared" si="4"/>
        <v>5003348</v>
      </c>
      <c r="M39" s="60">
        <f t="shared" si="4"/>
        <v>1038860</v>
      </c>
      <c r="N39" s="60">
        <f t="shared" si="4"/>
        <v>6042208</v>
      </c>
      <c r="O39" s="60">
        <f t="shared" si="4"/>
        <v>0</v>
      </c>
      <c r="P39" s="60">
        <f t="shared" si="4"/>
        <v>765067</v>
      </c>
      <c r="Q39" s="60">
        <f t="shared" si="4"/>
        <v>0</v>
      </c>
      <c r="R39" s="60">
        <f t="shared" si="4"/>
        <v>765067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9376438</v>
      </c>
      <c r="X39" s="60">
        <f t="shared" si="4"/>
        <v>21700000</v>
      </c>
      <c r="Y39" s="60">
        <f t="shared" si="4"/>
        <v>-12323562</v>
      </c>
      <c r="Z39" s="140">
        <f t="shared" si="5"/>
        <v>-56.79060829493088</v>
      </c>
      <c r="AA39" s="155">
        <f>AA9+AA24</f>
        <v>21700000</v>
      </c>
    </row>
    <row r="40" spans="1:27" ht="12.75">
      <c r="A40" s="291" t="s">
        <v>210</v>
      </c>
      <c r="B40" s="142"/>
      <c r="C40" s="62">
        <f t="shared" si="4"/>
        <v>36501895</v>
      </c>
      <c r="D40" s="156">
        <f t="shared" si="4"/>
        <v>0</v>
      </c>
      <c r="E40" s="60">
        <f t="shared" si="4"/>
        <v>1297800</v>
      </c>
      <c r="F40" s="60">
        <f t="shared" si="4"/>
        <v>0</v>
      </c>
      <c r="G40" s="60">
        <f t="shared" si="4"/>
        <v>0</v>
      </c>
      <c r="H40" s="60">
        <f t="shared" si="4"/>
        <v>0</v>
      </c>
      <c r="I40" s="60">
        <f t="shared" si="4"/>
        <v>0</v>
      </c>
      <c r="J40" s="60">
        <f t="shared" si="4"/>
        <v>0</v>
      </c>
      <c r="K40" s="60">
        <f t="shared" si="4"/>
        <v>0</v>
      </c>
      <c r="L40" s="60">
        <f t="shared" si="4"/>
        <v>0</v>
      </c>
      <c r="M40" s="60">
        <f t="shared" si="4"/>
        <v>0</v>
      </c>
      <c r="N40" s="60">
        <f t="shared" si="4"/>
        <v>0</v>
      </c>
      <c r="O40" s="60">
        <f t="shared" si="4"/>
        <v>0</v>
      </c>
      <c r="P40" s="60">
        <f t="shared" si="4"/>
        <v>0</v>
      </c>
      <c r="Q40" s="60">
        <f t="shared" si="4"/>
        <v>0</v>
      </c>
      <c r="R40" s="60">
        <f t="shared" si="4"/>
        <v>0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0</v>
      </c>
      <c r="X40" s="60">
        <f t="shared" si="4"/>
        <v>0</v>
      </c>
      <c r="Y40" s="60">
        <f t="shared" si="4"/>
        <v>0</v>
      </c>
      <c r="Z40" s="140">
        <f t="shared" si="5"/>
        <v>0</v>
      </c>
      <c r="AA40" s="155">
        <f>AA10+AA25</f>
        <v>0</v>
      </c>
    </row>
    <row r="41" spans="1:27" ht="12.75">
      <c r="A41" s="292" t="s">
        <v>211</v>
      </c>
      <c r="B41" s="142"/>
      <c r="C41" s="293">
        <f aca="true" t="shared" si="6" ref="C41:Y41">SUM(C36:C40)</f>
        <v>42051563</v>
      </c>
      <c r="D41" s="294">
        <f t="shared" si="6"/>
        <v>0</v>
      </c>
      <c r="E41" s="295">
        <f t="shared" si="6"/>
        <v>74331000</v>
      </c>
      <c r="F41" s="295">
        <f t="shared" si="6"/>
        <v>68357945</v>
      </c>
      <c r="G41" s="295">
        <f t="shared" si="6"/>
        <v>0</v>
      </c>
      <c r="H41" s="295">
        <f t="shared" si="6"/>
        <v>5065445</v>
      </c>
      <c r="I41" s="295">
        <f t="shared" si="6"/>
        <v>7296984</v>
      </c>
      <c r="J41" s="295">
        <f t="shared" si="6"/>
        <v>12362429</v>
      </c>
      <c r="K41" s="295">
        <f t="shared" si="6"/>
        <v>0</v>
      </c>
      <c r="L41" s="295">
        <f t="shared" si="6"/>
        <v>12602095</v>
      </c>
      <c r="M41" s="295">
        <f t="shared" si="6"/>
        <v>7851936</v>
      </c>
      <c r="N41" s="295">
        <f t="shared" si="6"/>
        <v>20454031</v>
      </c>
      <c r="O41" s="295">
        <f t="shared" si="6"/>
        <v>1684882</v>
      </c>
      <c r="P41" s="295">
        <f t="shared" si="6"/>
        <v>8778519</v>
      </c>
      <c r="Q41" s="295">
        <f t="shared" si="6"/>
        <v>26450</v>
      </c>
      <c r="R41" s="295">
        <f t="shared" si="6"/>
        <v>10489851</v>
      </c>
      <c r="S41" s="295">
        <f t="shared" si="6"/>
        <v>13110049</v>
      </c>
      <c r="T41" s="295">
        <f t="shared" si="6"/>
        <v>0</v>
      </c>
      <c r="U41" s="295">
        <f t="shared" si="6"/>
        <v>852841</v>
      </c>
      <c r="V41" s="295">
        <f t="shared" si="6"/>
        <v>13962890</v>
      </c>
      <c r="W41" s="295">
        <f t="shared" si="6"/>
        <v>57269201</v>
      </c>
      <c r="X41" s="295">
        <f t="shared" si="6"/>
        <v>68357945</v>
      </c>
      <c r="Y41" s="295">
        <f t="shared" si="6"/>
        <v>-11088744</v>
      </c>
      <c r="Z41" s="296">
        <f t="shared" si="5"/>
        <v>-16.22158770279007</v>
      </c>
      <c r="AA41" s="297">
        <f>SUM(AA36:AA40)</f>
        <v>68357945</v>
      </c>
    </row>
    <row r="42" spans="1:27" ht="12.75">
      <c r="A42" s="298" t="s">
        <v>212</v>
      </c>
      <c r="B42" s="136"/>
      <c r="C42" s="95">
        <f aca="true" t="shared" si="7" ref="C42:Y48">C12+C27</f>
        <v>0</v>
      </c>
      <c r="D42" s="129">
        <f t="shared" si="7"/>
        <v>0</v>
      </c>
      <c r="E42" s="54">
        <f t="shared" si="7"/>
        <v>9100000</v>
      </c>
      <c r="F42" s="54">
        <f t="shared" si="7"/>
        <v>4858200</v>
      </c>
      <c r="G42" s="54">
        <f t="shared" si="7"/>
        <v>0</v>
      </c>
      <c r="H42" s="54">
        <f t="shared" si="7"/>
        <v>0</v>
      </c>
      <c r="I42" s="54">
        <f t="shared" si="7"/>
        <v>0</v>
      </c>
      <c r="J42" s="54">
        <f t="shared" si="7"/>
        <v>0</v>
      </c>
      <c r="K42" s="54">
        <f t="shared" si="7"/>
        <v>0</v>
      </c>
      <c r="L42" s="54">
        <f t="shared" si="7"/>
        <v>830782</v>
      </c>
      <c r="M42" s="54">
        <f t="shared" si="7"/>
        <v>189274</v>
      </c>
      <c r="N42" s="54">
        <f t="shared" si="7"/>
        <v>1020056</v>
      </c>
      <c r="O42" s="54">
        <f t="shared" si="7"/>
        <v>0</v>
      </c>
      <c r="P42" s="54">
        <f t="shared" si="7"/>
        <v>0</v>
      </c>
      <c r="Q42" s="54">
        <f t="shared" si="7"/>
        <v>0</v>
      </c>
      <c r="R42" s="54">
        <f t="shared" si="7"/>
        <v>0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1020056</v>
      </c>
      <c r="X42" s="54">
        <f t="shared" si="7"/>
        <v>4858200</v>
      </c>
      <c r="Y42" s="54">
        <f t="shared" si="7"/>
        <v>-3838144</v>
      </c>
      <c r="Z42" s="184">
        <f t="shared" si="5"/>
        <v>-79.00341690337986</v>
      </c>
      <c r="AA42" s="130">
        <f aca="true" t="shared" si="8" ref="AA42:AA48">AA12+AA27</f>
        <v>4858200</v>
      </c>
    </row>
    <row r="43" spans="1:27" ht="12.75">
      <c r="A43" s="298" t="s">
        <v>213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2.75">
      <c r="A44" s="298" t="s">
        <v>214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2.75">
      <c r="A45" s="298" t="s">
        <v>215</v>
      </c>
      <c r="B45" s="136" t="s">
        <v>138</v>
      </c>
      <c r="C45" s="95">
        <f t="shared" si="7"/>
        <v>217982</v>
      </c>
      <c r="D45" s="129">
        <f t="shared" si="7"/>
        <v>0</v>
      </c>
      <c r="E45" s="54">
        <f t="shared" si="7"/>
        <v>1000000</v>
      </c>
      <c r="F45" s="54">
        <f t="shared" si="7"/>
        <v>11650000</v>
      </c>
      <c r="G45" s="54">
        <f t="shared" si="7"/>
        <v>0</v>
      </c>
      <c r="H45" s="54">
        <f t="shared" si="7"/>
        <v>0</v>
      </c>
      <c r="I45" s="54">
        <f t="shared" si="7"/>
        <v>0</v>
      </c>
      <c r="J45" s="54">
        <f t="shared" si="7"/>
        <v>0</v>
      </c>
      <c r="K45" s="54">
        <f t="shared" si="7"/>
        <v>0</v>
      </c>
      <c r="L45" s="54">
        <f t="shared" si="7"/>
        <v>0</v>
      </c>
      <c r="M45" s="54">
        <f t="shared" si="7"/>
        <v>0</v>
      </c>
      <c r="N45" s="54">
        <f t="shared" si="7"/>
        <v>0</v>
      </c>
      <c r="O45" s="54">
        <f t="shared" si="7"/>
        <v>0</v>
      </c>
      <c r="P45" s="54">
        <f t="shared" si="7"/>
        <v>0</v>
      </c>
      <c r="Q45" s="54">
        <f t="shared" si="7"/>
        <v>0</v>
      </c>
      <c r="R45" s="54">
        <f t="shared" si="7"/>
        <v>0</v>
      </c>
      <c r="S45" s="54">
        <f t="shared" si="7"/>
        <v>0</v>
      </c>
      <c r="T45" s="54">
        <f t="shared" si="7"/>
        <v>0</v>
      </c>
      <c r="U45" s="54">
        <f t="shared" si="7"/>
        <v>0</v>
      </c>
      <c r="V45" s="54">
        <f t="shared" si="7"/>
        <v>0</v>
      </c>
      <c r="W45" s="54">
        <f t="shared" si="7"/>
        <v>0</v>
      </c>
      <c r="X45" s="54">
        <f t="shared" si="7"/>
        <v>11650000</v>
      </c>
      <c r="Y45" s="54">
        <f t="shared" si="7"/>
        <v>-11650000</v>
      </c>
      <c r="Z45" s="184">
        <f t="shared" si="5"/>
        <v>-100</v>
      </c>
      <c r="AA45" s="130">
        <f t="shared" si="8"/>
        <v>11650000</v>
      </c>
    </row>
    <row r="46" spans="1:27" ht="12.75">
      <c r="A46" s="299" t="s">
        <v>216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2.75">
      <c r="A47" s="298" t="s">
        <v>217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2.75">
      <c r="A48" s="298" t="s">
        <v>218</v>
      </c>
      <c r="B48" s="136"/>
      <c r="C48" s="95">
        <f t="shared" si="7"/>
        <v>0</v>
      </c>
      <c r="D48" s="129">
        <f t="shared" si="7"/>
        <v>0</v>
      </c>
      <c r="E48" s="54">
        <f t="shared" si="7"/>
        <v>0</v>
      </c>
      <c r="F48" s="54">
        <f t="shared" si="7"/>
        <v>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0</v>
      </c>
      <c r="Y48" s="54">
        <f t="shared" si="7"/>
        <v>0</v>
      </c>
      <c r="Z48" s="184">
        <f t="shared" si="5"/>
        <v>0</v>
      </c>
      <c r="AA48" s="130">
        <f t="shared" si="8"/>
        <v>0</v>
      </c>
    </row>
    <row r="49" spans="1:27" ht="12.75">
      <c r="A49" s="308" t="s">
        <v>221</v>
      </c>
      <c r="B49" s="149"/>
      <c r="C49" s="239">
        <f aca="true" t="shared" si="9" ref="C49:Y49">SUM(C41:C48)</f>
        <v>42269545</v>
      </c>
      <c r="D49" s="218">
        <f t="shared" si="9"/>
        <v>0</v>
      </c>
      <c r="E49" s="220">
        <f t="shared" si="9"/>
        <v>84431000</v>
      </c>
      <c r="F49" s="220">
        <f t="shared" si="9"/>
        <v>84866145</v>
      </c>
      <c r="G49" s="220">
        <f t="shared" si="9"/>
        <v>0</v>
      </c>
      <c r="H49" s="220">
        <f t="shared" si="9"/>
        <v>5065445</v>
      </c>
      <c r="I49" s="220">
        <f t="shared" si="9"/>
        <v>7296984</v>
      </c>
      <c r="J49" s="220">
        <f t="shared" si="9"/>
        <v>12362429</v>
      </c>
      <c r="K49" s="220">
        <f t="shared" si="9"/>
        <v>0</v>
      </c>
      <c r="L49" s="220">
        <f t="shared" si="9"/>
        <v>13432877</v>
      </c>
      <c r="M49" s="220">
        <f t="shared" si="9"/>
        <v>8041210</v>
      </c>
      <c r="N49" s="220">
        <f t="shared" si="9"/>
        <v>21474087</v>
      </c>
      <c r="O49" s="220">
        <f t="shared" si="9"/>
        <v>1684882</v>
      </c>
      <c r="P49" s="220">
        <f t="shared" si="9"/>
        <v>8778519</v>
      </c>
      <c r="Q49" s="220">
        <f t="shared" si="9"/>
        <v>26450</v>
      </c>
      <c r="R49" s="220">
        <f t="shared" si="9"/>
        <v>10489851</v>
      </c>
      <c r="S49" s="220">
        <f t="shared" si="9"/>
        <v>13110049</v>
      </c>
      <c r="T49" s="220">
        <f t="shared" si="9"/>
        <v>0</v>
      </c>
      <c r="U49" s="220">
        <f t="shared" si="9"/>
        <v>852841</v>
      </c>
      <c r="V49" s="220">
        <f t="shared" si="9"/>
        <v>13962890</v>
      </c>
      <c r="W49" s="220">
        <f t="shared" si="9"/>
        <v>58289257</v>
      </c>
      <c r="X49" s="220">
        <f t="shared" si="9"/>
        <v>84866145</v>
      </c>
      <c r="Y49" s="220">
        <f t="shared" si="9"/>
        <v>-26576888</v>
      </c>
      <c r="Z49" s="221">
        <f t="shared" si="5"/>
        <v>-31.31624277266276</v>
      </c>
      <c r="AA49" s="222">
        <f>SUM(AA41:AA48)</f>
        <v>84866145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2.75">
      <c r="A51" s="309" t="s">
        <v>222</v>
      </c>
      <c r="B51" s="136"/>
      <c r="C51" s="95">
        <f aca="true" t="shared" si="10" ref="C51:Y51">SUM(C57:C61)</f>
        <v>0</v>
      </c>
      <c r="D51" s="129">
        <f t="shared" si="10"/>
        <v>0</v>
      </c>
      <c r="E51" s="54">
        <f t="shared" si="10"/>
        <v>18247094</v>
      </c>
      <c r="F51" s="54">
        <f t="shared" si="10"/>
        <v>18357756</v>
      </c>
      <c r="G51" s="54">
        <f t="shared" si="10"/>
        <v>0</v>
      </c>
      <c r="H51" s="54">
        <f t="shared" si="10"/>
        <v>0</v>
      </c>
      <c r="I51" s="54">
        <f t="shared" si="10"/>
        <v>0</v>
      </c>
      <c r="J51" s="54">
        <f t="shared" si="10"/>
        <v>0</v>
      </c>
      <c r="K51" s="54">
        <f t="shared" si="10"/>
        <v>0</v>
      </c>
      <c r="L51" s="54">
        <f t="shared" si="10"/>
        <v>0</v>
      </c>
      <c r="M51" s="54">
        <f t="shared" si="10"/>
        <v>0</v>
      </c>
      <c r="N51" s="54">
        <f t="shared" si="10"/>
        <v>0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0</v>
      </c>
      <c r="X51" s="54">
        <f t="shared" si="10"/>
        <v>18357756</v>
      </c>
      <c r="Y51" s="54">
        <f t="shared" si="10"/>
        <v>-18357756</v>
      </c>
      <c r="Z51" s="184">
        <f>+IF(X51&lt;&gt;0,+(Y51/X51)*100,0)</f>
        <v>-100</v>
      </c>
      <c r="AA51" s="130">
        <f>SUM(AA57:AA61)</f>
        <v>18357756</v>
      </c>
    </row>
    <row r="52" spans="1:27" ht="12.75">
      <c r="A52" s="310" t="s">
        <v>206</v>
      </c>
      <c r="B52" s="142"/>
      <c r="C52" s="62"/>
      <c r="D52" s="156"/>
      <c r="E52" s="60">
        <v>18247094</v>
      </c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140"/>
      <c r="AA52" s="155"/>
    </row>
    <row r="53" spans="1:27" ht="12.75">
      <c r="A53" s="310" t="s">
        <v>207</v>
      </c>
      <c r="B53" s="142"/>
      <c r="C53" s="62"/>
      <c r="D53" s="156"/>
      <c r="E53" s="60"/>
      <c r="F53" s="60">
        <v>5569454</v>
      </c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>
        <v>5569454</v>
      </c>
      <c r="Y53" s="60">
        <v>-5569454</v>
      </c>
      <c r="Z53" s="140">
        <v>-100</v>
      </c>
      <c r="AA53" s="155">
        <v>5569454</v>
      </c>
    </row>
    <row r="54" spans="1:27" ht="12.75">
      <c r="A54" s="310" t="s">
        <v>208</v>
      </c>
      <c r="B54" s="142"/>
      <c r="C54" s="62"/>
      <c r="D54" s="156"/>
      <c r="E54" s="60"/>
      <c r="F54" s="60">
        <v>5151366</v>
      </c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>
        <v>5151366</v>
      </c>
      <c r="Y54" s="60">
        <v>-5151366</v>
      </c>
      <c r="Z54" s="140">
        <v>-100</v>
      </c>
      <c r="AA54" s="155">
        <v>5151366</v>
      </c>
    </row>
    <row r="55" spans="1:27" ht="12.75">
      <c r="A55" s="310" t="s">
        <v>209</v>
      </c>
      <c r="B55" s="142"/>
      <c r="C55" s="62"/>
      <c r="D55" s="156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140"/>
      <c r="AA55" s="155"/>
    </row>
    <row r="56" spans="1:27" ht="12.75">
      <c r="A56" s="310" t="s">
        <v>210</v>
      </c>
      <c r="B56" s="142"/>
      <c r="C56" s="62"/>
      <c r="D56" s="156"/>
      <c r="E56" s="60"/>
      <c r="F56" s="60">
        <v>858338</v>
      </c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>
        <v>858338</v>
      </c>
      <c r="Y56" s="60">
        <v>-858338</v>
      </c>
      <c r="Z56" s="140">
        <v>-100</v>
      </c>
      <c r="AA56" s="155">
        <v>858338</v>
      </c>
    </row>
    <row r="57" spans="1:27" ht="12.75">
      <c r="A57" s="138" t="s">
        <v>211</v>
      </c>
      <c r="B57" s="142"/>
      <c r="C57" s="293">
        <f aca="true" t="shared" si="11" ref="C57:Y57">SUM(C52:C56)</f>
        <v>0</v>
      </c>
      <c r="D57" s="294">
        <f t="shared" si="11"/>
        <v>0</v>
      </c>
      <c r="E57" s="295">
        <f t="shared" si="11"/>
        <v>18247094</v>
      </c>
      <c r="F57" s="295">
        <f t="shared" si="11"/>
        <v>11579158</v>
      </c>
      <c r="G57" s="295">
        <f t="shared" si="11"/>
        <v>0</v>
      </c>
      <c r="H57" s="295">
        <f t="shared" si="11"/>
        <v>0</v>
      </c>
      <c r="I57" s="295">
        <f t="shared" si="11"/>
        <v>0</v>
      </c>
      <c r="J57" s="295">
        <f t="shared" si="11"/>
        <v>0</v>
      </c>
      <c r="K57" s="295">
        <f t="shared" si="11"/>
        <v>0</v>
      </c>
      <c r="L57" s="295">
        <f t="shared" si="11"/>
        <v>0</v>
      </c>
      <c r="M57" s="295">
        <f t="shared" si="11"/>
        <v>0</v>
      </c>
      <c r="N57" s="295">
        <f t="shared" si="11"/>
        <v>0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0</v>
      </c>
      <c r="X57" s="295">
        <f t="shared" si="11"/>
        <v>11579158</v>
      </c>
      <c r="Y57" s="295">
        <f t="shared" si="11"/>
        <v>-11579158</v>
      </c>
      <c r="Z57" s="296">
        <f>+IF(X57&lt;&gt;0,+(Y57/X57)*100,0)</f>
        <v>-100</v>
      </c>
      <c r="AA57" s="297">
        <f>SUM(AA52:AA56)</f>
        <v>11579158</v>
      </c>
    </row>
    <row r="58" spans="1:27" ht="12.75">
      <c r="A58" s="311" t="s">
        <v>212</v>
      </c>
      <c r="B58" s="136"/>
      <c r="C58" s="62"/>
      <c r="D58" s="156"/>
      <c r="E58" s="60"/>
      <c r="F58" s="60">
        <v>598754</v>
      </c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>
        <v>598754</v>
      </c>
      <c r="Y58" s="60">
        <v>-598754</v>
      </c>
      <c r="Z58" s="140">
        <v>-100</v>
      </c>
      <c r="AA58" s="155">
        <v>598754</v>
      </c>
    </row>
    <row r="59" spans="1:27" ht="12.75">
      <c r="A59" s="311" t="s">
        <v>213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2.75">
      <c r="A60" s="311" t="s">
        <v>214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2.75">
      <c r="A61" s="311" t="s">
        <v>215</v>
      </c>
      <c r="B61" s="136" t="s">
        <v>223</v>
      </c>
      <c r="C61" s="62"/>
      <c r="D61" s="156"/>
      <c r="E61" s="60"/>
      <c r="F61" s="60">
        <v>6179844</v>
      </c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>
        <v>6179844</v>
      </c>
      <c r="Y61" s="60">
        <v>-6179844</v>
      </c>
      <c r="Z61" s="140">
        <v>-100</v>
      </c>
      <c r="AA61" s="155">
        <v>6179844</v>
      </c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2.75">
      <c r="A64" s="315" t="s">
        <v>224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2.75">
      <c r="A65" s="311" t="s">
        <v>117</v>
      </c>
      <c r="B65" s="316"/>
      <c r="C65" s="62">
        <v>17591870</v>
      </c>
      <c r="D65" s="156"/>
      <c r="E65" s="60"/>
      <c r="F65" s="60">
        <v>18700158</v>
      </c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>
        <v>18700158</v>
      </c>
      <c r="Y65" s="60">
        <v>-18700158</v>
      </c>
      <c r="Z65" s="140">
        <v>-100</v>
      </c>
      <c r="AA65" s="155"/>
    </row>
    <row r="66" spans="1:27" ht="12.75">
      <c r="A66" s="311" t="s">
        <v>225</v>
      </c>
      <c r="B66" s="316"/>
      <c r="C66" s="273">
        <v>15110253</v>
      </c>
      <c r="D66" s="274"/>
      <c r="E66" s="275">
        <v>18700158</v>
      </c>
      <c r="F66" s="275">
        <v>16062199</v>
      </c>
      <c r="G66" s="275"/>
      <c r="H66" s="275">
        <v>876738</v>
      </c>
      <c r="I66" s="275"/>
      <c r="J66" s="275">
        <v>876738</v>
      </c>
      <c r="K66" s="275"/>
      <c r="L66" s="275"/>
      <c r="M66" s="275"/>
      <c r="N66" s="275"/>
      <c r="O66" s="275"/>
      <c r="P66" s="275"/>
      <c r="Q66" s="275"/>
      <c r="R66" s="275"/>
      <c r="S66" s="275"/>
      <c r="T66" s="275"/>
      <c r="U66" s="275"/>
      <c r="V66" s="275"/>
      <c r="W66" s="275">
        <v>876738</v>
      </c>
      <c r="X66" s="275">
        <v>16062199</v>
      </c>
      <c r="Y66" s="275">
        <v>-15185461</v>
      </c>
      <c r="Z66" s="140">
        <v>-94.54</v>
      </c>
      <c r="AA66" s="277"/>
    </row>
    <row r="67" spans="1:27" ht="12.75">
      <c r="A67" s="311" t="s">
        <v>226</v>
      </c>
      <c r="B67" s="316"/>
      <c r="C67" s="62"/>
      <c r="D67" s="156"/>
      <c r="E67" s="60">
        <v>16062199</v>
      </c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140"/>
      <c r="AA67" s="155"/>
    </row>
    <row r="68" spans="1:27" ht="12.75">
      <c r="A68" s="311" t="s">
        <v>43</v>
      </c>
      <c r="B68" s="316"/>
      <c r="C68" s="62"/>
      <c r="D68" s="156"/>
      <c r="E68" s="60"/>
      <c r="F68" s="60"/>
      <c r="G68" s="60">
        <v>304607</v>
      </c>
      <c r="H68" s="60"/>
      <c r="I68" s="60">
        <v>644302</v>
      </c>
      <c r="J68" s="60">
        <v>948909</v>
      </c>
      <c r="K68" s="60">
        <v>1182287</v>
      </c>
      <c r="L68" s="60">
        <v>1085717</v>
      </c>
      <c r="M68" s="60">
        <v>502112</v>
      </c>
      <c r="N68" s="60">
        <v>2770116</v>
      </c>
      <c r="O68" s="60">
        <v>736403</v>
      </c>
      <c r="P68" s="60">
        <v>862286</v>
      </c>
      <c r="Q68" s="60">
        <v>585078</v>
      </c>
      <c r="R68" s="60">
        <v>2183767</v>
      </c>
      <c r="S68" s="60">
        <v>1420659</v>
      </c>
      <c r="T68" s="60">
        <v>2320525</v>
      </c>
      <c r="U68" s="60">
        <v>3413986</v>
      </c>
      <c r="V68" s="60">
        <v>7155170</v>
      </c>
      <c r="W68" s="60">
        <v>13057962</v>
      </c>
      <c r="X68" s="60"/>
      <c r="Y68" s="60">
        <v>13057962</v>
      </c>
      <c r="Z68" s="140"/>
      <c r="AA68" s="155"/>
    </row>
    <row r="69" spans="1:27" ht="12.75">
      <c r="A69" s="238" t="s">
        <v>227</v>
      </c>
      <c r="B69" s="149"/>
      <c r="C69" s="239">
        <f aca="true" t="shared" si="12" ref="C69:Y69">SUM(C65:C68)</f>
        <v>32702123</v>
      </c>
      <c r="D69" s="218">
        <f t="shared" si="12"/>
        <v>0</v>
      </c>
      <c r="E69" s="220">
        <f t="shared" si="12"/>
        <v>34762357</v>
      </c>
      <c r="F69" s="220">
        <f t="shared" si="12"/>
        <v>34762357</v>
      </c>
      <c r="G69" s="220">
        <f t="shared" si="12"/>
        <v>304607</v>
      </c>
      <c r="H69" s="220">
        <f t="shared" si="12"/>
        <v>876738</v>
      </c>
      <c r="I69" s="220">
        <f t="shared" si="12"/>
        <v>644302</v>
      </c>
      <c r="J69" s="220">
        <f t="shared" si="12"/>
        <v>1825647</v>
      </c>
      <c r="K69" s="220">
        <f t="shared" si="12"/>
        <v>1182287</v>
      </c>
      <c r="L69" s="220">
        <f t="shared" si="12"/>
        <v>1085717</v>
      </c>
      <c r="M69" s="220">
        <f t="shared" si="12"/>
        <v>502112</v>
      </c>
      <c r="N69" s="220">
        <f t="shared" si="12"/>
        <v>2770116</v>
      </c>
      <c r="O69" s="220">
        <f t="shared" si="12"/>
        <v>736403</v>
      </c>
      <c r="P69" s="220">
        <f t="shared" si="12"/>
        <v>862286</v>
      </c>
      <c r="Q69" s="220">
        <f t="shared" si="12"/>
        <v>585078</v>
      </c>
      <c r="R69" s="220">
        <f t="shared" si="12"/>
        <v>2183767</v>
      </c>
      <c r="S69" s="220">
        <f t="shared" si="12"/>
        <v>1420659</v>
      </c>
      <c r="T69" s="220">
        <f t="shared" si="12"/>
        <v>2320525</v>
      </c>
      <c r="U69" s="220">
        <f t="shared" si="12"/>
        <v>3413986</v>
      </c>
      <c r="V69" s="220">
        <f t="shared" si="12"/>
        <v>7155170</v>
      </c>
      <c r="W69" s="220">
        <f t="shared" si="12"/>
        <v>13934700</v>
      </c>
      <c r="X69" s="220">
        <f t="shared" si="12"/>
        <v>34762357</v>
      </c>
      <c r="Y69" s="220">
        <f t="shared" si="12"/>
        <v>-20827657</v>
      </c>
      <c r="Z69" s="221">
        <f>+IF(X69&lt;&gt;0,+(Y69/X69)*100,0)</f>
        <v>-59.914398209534525</v>
      </c>
      <c r="AA69" s="222">
        <f>SUM(AA65:AA68)</f>
        <v>0</v>
      </c>
    </row>
    <row r="70" spans="1:27" ht="12.75">
      <c r="A70" s="272" t="s">
        <v>289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2.75">
      <c r="A71" s="267" t="s">
        <v>300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2.75">
      <c r="A72" s="267" t="s">
        <v>301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2.75">
      <c r="A73" s="223" t="s">
        <v>302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2.7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27" t="s">
        <v>228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294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229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211</v>
      </c>
      <c r="B5" s="136"/>
      <c r="C5" s="356">
        <f aca="true" t="shared" si="0" ref="C5:Y5">+C6+C8+C11+C13+C15</f>
        <v>42051563</v>
      </c>
      <c r="D5" s="357">
        <f t="shared" si="0"/>
        <v>0</v>
      </c>
      <c r="E5" s="356">
        <f t="shared" si="0"/>
        <v>74331000</v>
      </c>
      <c r="F5" s="358">
        <f t="shared" si="0"/>
        <v>68357945</v>
      </c>
      <c r="G5" s="358">
        <f t="shared" si="0"/>
        <v>0</v>
      </c>
      <c r="H5" s="356">
        <f t="shared" si="0"/>
        <v>5065445</v>
      </c>
      <c r="I5" s="356">
        <f t="shared" si="0"/>
        <v>7296984</v>
      </c>
      <c r="J5" s="358">
        <f t="shared" si="0"/>
        <v>12362429</v>
      </c>
      <c r="K5" s="358">
        <f t="shared" si="0"/>
        <v>0</v>
      </c>
      <c r="L5" s="356">
        <f t="shared" si="0"/>
        <v>12602095</v>
      </c>
      <c r="M5" s="356">
        <f t="shared" si="0"/>
        <v>7851936</v>
      </c>
      <c r="N5" s="358">
        <f t="shared" si="0"/>
        <v>20454031</v>
      </c>
      <c r="O5" s="358">
        <f t="shared" si="0"/>
        <v>1684882</v>
      </c>
      <c r="P5" s="356">
        <f t="shared" si="0"/>
        <v>8778519</v>
      </c>
      <c r="Q5" s="356">
        <f t="shared" si="0"/>
        <v>26450</v>
      </c>
      <c r="R5" s="358">
        <f t="shared" si="0"/>
        <v>10489851</v>
      </c>
      <c r="S5" s="358">
        <f t="shared" si="0"/>
        <v>13110049</v>
      </c>
      <c r="T5" s="356">
        <f t="shared" si="0"/>
        <v>0</v>
      </c>
      <c r="U5" s="356">
        <f t="shared" si="0"/>
        <v>852841</v>
      </c>
      <c r="V5" s="358">
        <f t="shared" si="0"/>
        <v>13962890</v>
      </c>
      <c r="W5" s="358">
        <f t="shared" si="0"/>
        <v>57269201</v>
      </c>
      <c r="X5" s="356">
        <f t="shared" si="0"/>
        <v>68357945</v>
      </c>
      <c r="Y5" s="358">
        <f t="shared" si="0"/>
        <v>-11088744</v>
      </c>
      <c r="Z5" s="359">
        <f>+IF(X5&lt;&gt;0,+(Y5/X5)*100,0)</f>
        <v>-16.22158770279007</v>
      </c>
      <c r="AA5" s="360">
        <f>+AA6+AA8+AA11+AA13+AA15</f>
        <v>68357945</v>
      </c>
    </row>
    <row r="6" spans="1:27" ht="12.75">
      <c r="A6" s="361" t="s">
        <v>206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6000000</v>
      </c>
      <c r="F6" s="59">
        <f t="shared" si="1"/>
        <v>1100000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480920</v>
      </c>
      <c r="M6" s="60">
        <f t="shared" si="1"/>
        <v>0</v>
      </c>
      <c r="N6" s="59">
        <f t="shared" si="1"/>
        <v>480920</v>
      </c>
      <c r="O6" s="59">
        <f t="shared" si="1"/>
        <v>0</v>
      </c>
      <c r="P6" s="60">
        <f t="shared" si="1"/>
        <v>2126190</v>
      </c>
      <c r="Q6" s="60">
        <f t="shared" si="1"/>
        <v>0</v>
      </c>
      <c r="R6" s="59">
        <f t="shared" si="1"/>
        <v>2126190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2607110</v>
      </c>
      <c r="X6" s="60">
        <f t="shared" si="1"/>
        <v>1100000</v>
      </c>
      <c r="Y6" s="59">
        <f t="shared" si="1"/>
        <v>1507110</v>
      </c>
      <c r="Z6" s="61">
        <f>+IF(X6&lt;&gt;0,+(Y6/X6)*100,0)</f>
        <v>137.01000000000002</v>
      </c>
      <c r="AA6" s="62">
        <f t="shared" si="1"/>
        <v>1100000</v>
      </c>
    </row>
    <row r="7" spans="1:27" ht="12.75">
      <c r="A7" s="291" t="s">
        <v>230</v>
      </c>
      <c r="B7" s="142"/>
      <c r="C7" s="60"/>
      <c r="D7" s="340"/>
      <c r="E7" s="60">
        <v>6000000</v>
      </c>
      <c r="F7" s="59">
        <v>1100000</v>
      </c>
      <c r="G7" s="59"/>
      <c r="H7" s="60"/>
      <c r="I7" s="60"/>
      <c r="J7" s="59"/>
      <c r="K7" s="59"/>
      <c r="L7" s="60">
        <v>480920</v>
      </c>
      <c r="M7" s="60"/>
      <c r="N7" s="59">
        <v>480920</v>
      </c>
      <c r="O7" s="59"/>
      <c r="P7" s="60">
        <v>2126190</v>
      </c>
      <c r="Q7" s="60"/>
      <c r="R7" s="59">
        <v>2126190</v>
      </c>
      <c r="S7" s="59"/>
      <c r="T7" s="60"/>
      <c r="U7" s="60"/>
      <c r="V7" s="59"/>
      <c r="W7" s="59">
        <v>2607110</v>
      </c>
      <c r="X7" s="60">
        <v>1100000</v>
      </c>
      <c r="Y7" s="59">
        <v>1507110</v>
      </c>
      <c r="Z7" s="61">
        <v>137.01</v>
      </c>
      <c r="AA7" s="62">
        <v>1100000</v>
      </c>
    </row>
    <row r="8" spans="1:27" ht="12.75">
      <c r="A8" s="361" t="s">
        <v>207</v>
      </c>
      <c r="B8" s="142"/>
      <c r="C8" s="60">
        <f aca="true" t="shared" si="2" ref="C8:Y8">SUM(C9:C10)</f>
        <v>5549668</v>
      </c>
      <c r="D8" s="340">
        <f t="shared" si="2"/>
        <v>0</v>
      </c>
      <c r="E8" s="60">
        <f t="shared" si="2"/>
        <v>12375000</v>
      </c>
      <c r="F8" s="59">
        <f t="shared" si="2"/>
        <v>12557945</v>
      </c>
      <c r="G8" s="59">
        <f t="shared" si="2"/>
        <v>0</v>
      </c>
      <c r="H8" s="60">
        <f t="shared" si="2"/>
        <v>5065445</v>
      </c>
      <c r="I8" s="60">
        <f t="shared" si="2"/>
        <v>0</v>
      </c>
      <c r="J8" s="59">
        <f t="shared" si="2"/>
        <v>5065445</v>
      </c>
      <c r="K8" s="59">
        <f t="shared" si="2"/>
        <v>0</v>
      </c>
      <c r="L8" s="60">
        <f t="shared" si="2"/>
        <v>3919025</v>
      </c>
      <c r="M8" s="60">
        <f t="shared" si="2"/>
        <v>1839314</v>
      </c>
      <c r="N8" s="59">
        <f t="shared" si="2"/>
        <v>5758339</v>
      </c>
      <c r="O8" s="59">
        <f t="shared" si="2"/>
        <v>767358</v>
      </c>
      <c r="P8" s="60">
        <f t="shared" si="2"/>
        <v>613696</v>
      </c>
      <c r="Q8" s="60">
        <f t="shared" si="2"/>
        <v>0</v>
      </c>
      <c r="R8" s="59">
        <f t="shared" si="2"/>
        <v>1381054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12204838</v>
      </c>
      <c r="X8" s="60">
        <f t="shared" si="2"/>
        <v>12557945</v>
      </c>
      <c r="Y8" s="59">
        <f t="shared" si="2"/>
        <v>-353107</v>
      </c>
      <c r="Z8" s="61">
        <f>+IF(X8&lt;&gt;0,+(Y8/X8)*100,0)</f>
        <v>-2.811821520161141</v>
      </c>
      <c r="AA8" s="62">
        <f>SUM(AA9:AA10)</f>
        <v>12557945</v>
      </c>
    </row>
    <row r="9" spans="1:27" ht="12.75">
      <c r="A9" s="291" t="s">
        <v>231</v>
      </c>
      <c r="B9" s="142"/>
      <c r="C9" s="60">
        <v>5549668</v>
      </c>
      <c r="D9" s="340"/>
      <c r="E9" s="60">
        <v>12375000</v>
      </c>
      <c r="F9" s="59">
        <v>12557945</v>
      </c>
      <c r="G9" s="59"/>
      <c r="H9" s="60">
        <v>5065445</v>
      </c>
      <c r="I9" s="60"/>
      <c r="J9" s="59">
        <v>5065445</v>
      </c>
      <c r="K9" s="59"/>
      <c r="L9" s="60">
        <v>3919025</v>
      </c>
      <c r="M9" s="60">
        <v>1839314</v>
      </c>
      <c r="N9" s="59">
        <v>5758339</v>
      </c>
      <c r="O9" s="59">
        <v>767358</v>
      </c>
      <c r="P9" s="60">
        <v>613696</v>
      </c>
      <c r="Q9" s="60"/>
      <c r="R9" s="59">
        <v>1381054</v>
      </c>
      <c r="S9" s="59"/>
      <c r="T9" s="60"/>
      <c r="U9" s="60"/>
      <c r="V9" s="59"/>
      <c r="W9" s="59">
        <v>12204838</v>
      </c>
      <c r="X9" s="60">
        <v>12557945</v>
      </c>
      <c r="Y9" s="59">
        <v>-353107</v>
      </c>
      <c r="Z9" s="61">
        <v>-2.81</v>
      </c>
      <c r="AA9" s="62">
        <v>12557945</v>
      </c>
    </row>
    <row r="10" spans="1:27" ht="12.75">
      <c r="A10" s="291" t="s">
        <v>232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208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30000000</v>
      </c>
      <c r="F11" s="364">
        <f t="shared" si="3"/>
        <v>33000000</v>
      </c>
      <c r="G11" s="364">
        <f t="shared" si="3"/>
        <v>0</v>
      </c>
      <c r="H11" s="362">
        <f t="shared" si="3"/>
        <v>0</v>
      </c>
      <c r="I11" s="362">
        <f t="shared" si="3"/>
        <v>4727821</v>
      </c>
      <c r="J11" s="364">
        <f t="shared" si="3"/>
        <v>4727821</v>
      </c>
      <c r="K11" s="364">
        <f t="shared" si="3"/>
        <v>0</v>
      </c>
      <c r="L11" s="362">
        <f t="shared" si="3"/>
        <v>3198802</v>
      </c>
      <c r="M11" s="362">
        <f t="shared" si="3"/>
        <v>4973762</v>
      </c>
      <c r="N11" s="364">
        <f t="shared" si="3"/>
        <v>8172564</v>
      </c>
      <c r="O11" s="364">
        <f t="shared" si="3"/>
        <v>917524</v>
      </c>
      <c r="P11" s="362">
        <f t="shared" si="3"/>
        <v>5273566</v>
      </c>
      <c r="Q11" s="362">
        <f t="shared" si="3"/>
        <v>26450</v>
      </c>
      <c r="R11" s="364">
        <f t="shared" si="3"/>
        <v>6217540</v>
      </c>
      <c r="S11" s="364">
        <f t="shared" si="3"/>
        <v>13110049</v>
      </c>
      <c r="T11" s="362">
        <f t="shared" si="3"/>
        <v>0</v>
      </c>
      <c r="U11" s="362">
        <f t="shared" si="3"/>
        <v>852841</v>
      </c>
      <c r="V11" s="364">
        <f t="shared" si="3"/>
        <v>13962890</v>
      </c>
      <c r="W11" s="364">
        <f t="shared" si="3"/>
        <v>33080815</v>
      </c>
      <c r="X11" s="362">
        <f t="shared" si="3"/>
        <v>33000000</v>
      </c>
      <c r="Y11" s="364">
        <f t="shared" si="3"/>
        <v>80815</v>
      </c>
      <c r="Z11" s="365">
        <f>+IF(X11&lt;&gt;0,+(Y11/X11)*100,0)</f>
        <v>0.24489393939393939</v>
      </c>
      <c r="AA11" s="366">
        <f t="shared" si="3"/>
        <v>33000000</v>
      </c>
    </row>
    <row r="12" spans="1:27" ht="12.75">
      <c r="A12" s="291" t="s">
        <v>233</v>
      </c>
      <c r="B12" s="136"/>
      <c r="C12" s="60"/>
      <c r="D12" s="340"/>
      <c r="E12" s="60">
        <v>30000000</v>
      </c>
      <c r="F12" s="59">
        <v>33000000</v>
      </c>
      <c r="G12" s="59"/>
      <c r="H12" s="60"/>
      <c r="I12" s="60">
        <v>4727821</v>
      </c>
      <c r="J12" s="59">
        <v>4727821</v>
      </c>
      <c r="K12" s="59"/>
      <c r="L12" s="60">
        <v>3198802</v>
      </c>
      <c r="M12" s="60">
        <v>4973762</v>
      </c>
      <c r="N12" s="59">
        <v>8172564</v>
      </c>
      <c r="O12" s="59">
        <v>917524</v>
      </c>
      <c r="P12" s="60">
        <v>5273566</v>
      </c>
      <c r="Q12" s="60">
        <v>26450</v>
      </c>
      <c r="R12" s="59">
        <v>6217540</v>
      </c>
      <c r="S12" s="59">
        <v>13110049</v>
      </c>
      <c r="T12" s="60"/>
      <c r="U12" s="60">
        <v>852841</v>
      </c>
      <c r="V12" s="59">
        <v>13962890</v>
      </c>
      <c r="W12" s="59">
        <v>33080815</v>
      </c>
      <c r="X12" s="60">
        <v>33000000</v>
      </c>
      <c r="Y12" s="59">
        <v>80815</v>
      </c>
      <c r="Z12" s="61">
        <v>0.24</v>
      </c>
      <c r="AA12" s="62">
        <v>33000000</v>
      </c>
    </row>
    <row r="13" spans="1:27" ht="12.75">
      <c r="A13" s="361" t="s">
        <v>209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24658200</v>
      </c>
      <c r="F13" s="342">
        <f t="shared" si="4"/>
        <v>21700000</v>
      </c>
      <c r="G13" s="342">
        <f t="shared" si="4"/>
        <v>0</v>
      </c>
      <c r="H13" s="275">
        <f t="shared" si="4"/>
        <v>0</v>
      </c>
      <c r="I13" s="275">
        <f t="shared" si="4"/>
        <v>2569163</v>
      </c>
      <c r="J13" s="342">
        <f t="shared" si="4"/>
        <v>2569163</v>
      </c>
      <c r="K13" s="342">
        <f t="shared" si="4"/>
        <v>0</v>
      </c>
      <c r="L13" s="275">
        <f t="shared" si="4"/>
        <v>5003348</v>
      </c>
      <c r="M13" s="275">
        <f t="shared" si="4"/>
        <v>1038860</v>
      </c>
      <c r="N13" s="342">
        <f t="shared" si="4"/>
        <v>6042208</v>
      </c>
      <c r="O13" s="342">
        <f t="shared" si="4"/>
        <v>0</v>
      </c>
      <c r="P13" s="275">
        <f t="shared" si="4"/>
        <v>765067</v>
      </c>
      <c r="Q13" s="275">
        <f t="shared" si="4"/>
        <v>0</v>
      </c>
      <c r="R13" s="342">
        <f t="shared" si="4"/>
        <v>765067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9376438</v>
      </c>
      <c r="X13" s="275">
        <f t="shared" si="4"/>
        <v>21700000</v>
      </c>
      <c r="Y13" s="342">
        <f t="shared" si="4"/>
        <v>-12323562</v>
      </c>
      <c r="Z13" s="335">
        <f>+IF(X13&lt;&gt;0,+(Y13/X13)*100,0)</f>
        <v>-56.79060829493088</v>
      </c>
      <c r="AA13" s="273">
        <f t="shared" si="4"/>
        <v>21700000</v>
      </c>
    </row>
    <row r="14" spans="1:27" ht="12.75">
      <c r="A14" s="291" t="s">
        <v>234</v>
      </c>
      <c r="B14" s="136"/>
      <c r="C14" s="60"/>
      <c r="D14" s="340"/>
      <c r="E14" s="60">
        <v>24658200</v>
      </c>
      <c r="F14" s="59">
        <v>21700000</v>
      </c>
      <c r="G14" s="59"/>
      <c r="H14" s="60"/>
      <c r="I14" s="60">
        <v>2569163</v>
      </c>
      <c r="J14" s="59">
        <v>2569163</v>
      </c>
      <c r="K14" s="59"/>
      <c r="L14" s="60">
        <v>5003348</v>
      </c>
      <c r="M14" s="60">
        <v>1038860</v>
      </c>
      <c r="N14" s="59">
        <v>6042208</v>
      </c>
      <c r="O14" s="59"/>
      <c r="P14" s="60">
        <v>765067</v>
      </c>
      <c r="Q14" s="60"/>
      <c r="R14" s="59">
        <v>765067</v>
      </c>
      <c r="S14" s="59"/>
      <c r="T14" s="60"/>
      <c r="U14" s="60"/>
      <c r="V14" s="59"/>
      <c r="W14" s="59">
        <v>9376438</v>
      </c>
      <c r="X14" s="60">
        <v>21700000</v>
      </c>
      <c r="Y14" s="59">
        <v>-12323562</v>
      </c>
      <c r="Z14" s="61">
        <v>-56.79</v>
      </c>
      <c r="AA14" s="62">
        <v>21700000</v>
      </c>
    </row>
    <row r="15" spans="1:27" ht="12.75">
      <c r="A15" s="361" t="s">
        <v>210</v>
      </c>
      <c r="B15" s="136"/>
      <c r="C15" s="60">
        <f aca="true" t="shared" si="5" ref="C15:Y15">SUM(C16:C20)</f>
        <v>36501895</v>
      </c>
      <c r="D15" s="340">
        <f t="shared" si="5"/>
        <v>0</v>
      </c>
      <c r="E15" s="60">
        <f t="shared" si="5"/>
        <v>1297800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235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236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237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>
        <v>36501895</v>
      </c>
      <c r="D20" s="340"/>
      <c r="E20" s="60">
        <v>1297800</v>
      </c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212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9100000</v>
      </c>
      <c r="F22" s="345">
        <f t="shared" si="6"/>
        <v>3000000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830782</v>
      </c>
      <c r="M22" s="343">
        <f t="shared" si="6"/>
        <v>189274</v>
      </c>
      <c r="N22" s="345">
        <f t="shared" si="6"/>
        <v>1020056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1020056</v>
      </c>
      <c r="X22" s="343">
        <f t="shared" si="6"/>
        <v>3000000</v>
      </c>
      <c r="Y22" s="345">
        <f t="shared" si="6"/>
        <v>-1979944</v>
      </c>
      <c r="Z22" s="336">
        <f>+IF(X22&lt;&gt;0,+(Y22/X22)*100,0)</f>
        <v>-65.99813333333333</v>
      </c>
      <c r="AA22" s="350">
        <f>SUM(AA23:AA32)</f>
        <v>3000000</v>
      </c>
    </row>
    <row r="23" spans="1:27" ht="12.75">
      <c r="A23" s="361" t="s">
        <v>238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239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>
        <v>830782</v>
      </c>
      <c r="M24" s="60">
        <v>189274</v>
      </c>
      <c r="N24" s="59">
        <v>1020056</v>
      </c>
      <c r="O24" s="59"/>
      <c r="P24" s="60"/>
      <c r="Q24" s="60"/>
      <c r="R24" s="59"/>
      <c r="S24" s="59"/>
      <c r="T24" s="60"/>
      <c r="U24" s="60"/>
      <c r="V24" s="59"/>
      <c r="W24" s="59">
        <v>1020056</v>
      </c>
      <c r="X24" s="60"/>
      <c r="Y24" s="59">
        <v>1020056</v>
      </c>
      <c r="Z24" s="61"/>
      <c r="AA24" s="62"/>
    </row>
    <row r="25" spans="1:27" ht="12.75">
      <c r="A25" s="361" t="s">
        <v>240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241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242</v>
      </c>
      <c r="B27" s="147"/>
      <c r="C27" s="60"/>
      <c r="D27" s="340"/>
      <c r="E27" s="60">
        <v>9100000</v>
      </c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243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244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245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246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/>
      <c r="F32" s="59">
        <v>3000000</v>
      </c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>
        <v>3000000</v>
      </c>
      <c r="Y32" s="59">
        <v>-3000000</v>
      </c>
      <c r="Z32" s="61">
        <v>-100</v>
      </c>
      <c r="AA32" s="62">
        <v>3000000</v>
      </c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247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247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214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214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248</v>
      </c>
      <c r="B40" s="142"/>
      <c r="C40" s="343">
        <f aca="true" t="shared" si="9" ref="C40:Y40">SUM(C41:C49)</f>
        <v>217982</v>
      </c>
      <c r="D40" s="344">
        <f t="shared" si="9"/>
        <v>0</v>
      </c>
      <c r="E40" s="343">
        <f t="shared" si="9"/>
        <v>1000000</v>
      </c>
      <c r="F40" s="345">
        <f t="shared" si="9"/>
        <v>11650000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11650000</v>
      </c>
      <c r="Y40" s="345">
        <f t="shared" si="9"/>
        <v>-11650000</v>
      </c>
      <c r="Z40" s="336">
        <f>+IF(X40&lt;&gt;0,+(Y40/X40)*100,0)</f>
        <v>-100</v>
      </c>
      <c r="AA40" s="350">
        <f>SUM(AA41:AA49)</f>
        <v>11650000</v>
      </c>
    </row>
    <row r="41" spans="1:27" ht="12.75">
      <c r="A41" s="361" t="s">
        <v>249</v>
      </c>
      <c r="B41" s="142"/>
      <c r="C41" s="362"/>
      <c r="D41" s="363"/>
      <c r="E41" s="362"/>
      <c r="F41" s="364">
        <v>10050000</v>
      </c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>
        <v>10050000</v>
      </c>
      <c r="Y41" s="364">
        <v>-10050000</v>
      </c>
      <c r="Z41" s="365">
        <v>-100</v>
      </c>
      <c r="AA41" s="366">
        <v>10050000</v>
      </c>
    </row>
    <row r="42" spans="1:27" ht="12.75">
      <c r="A42" s="361" t="s">
        <v>250</v>
      </c>
      <c r="B42" s="136"/>
      <c r="C42" s="60">
        <f aca="true" t="shared" si="10" ref="C42:Y42">+C62</f>
        <v>217982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251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2.75">
      <c r="A44" s="361" t="s">
        <v>252</v>
      </c>
      <c r="B44" s="136"/>
      <c r="C44" s="60"/>
      <c r="D44" s="368"/>
      <c r="E44" s="54"/>
      <c r="F44" s="53">
        <v>100000</v>
      </c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>
        <v>100000</v>
      </c>
      <c r="Y44" s="53">
        <v>-100000</v>
      </c>
      <c r="Z44" s="94">
        <v>-100</v>
      </c>
      <c r="AA44" s="95">
        <v>100000</v>
      </c>
    </row>
    <row r="45" spans="1:27" ht="12.75">
      <c r="A45" s="361" t="s">
        <v>253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254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255</v>
      </c>
      <c r="B47" s="136"/>
      <c r="C47" s="60"/>
      <c r="D47" s="368"/>
      <c r="E47" s="54"/>
      <c r="F47" s="53">
        <v>1500000</v>
      </c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>
        <v>1500000</v>
      </c>
      <c r="Y47" s="53">
        <v>-1500000</v>
      </c>
      <c r="Z47" s="94">
        <v>-100</v>
      </c>
      <c r="AA47" s="95">
        <v>1500000</v>
      </c>
    </row>
    <row r="48" spans="1:27" ht="12.75">
      <c r="A48" s="361" t="s">
        <v>256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/>
      <c r="D49" s="368"/>
      <c r="E49" s="54">
        <v>1000000</v>
      </c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257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257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258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258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218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218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259</v>
      </c>
      <c r="B60" s="149" t="s">
        <v>72</v>
      </c>
      <c r="C60" s="219">
        <f aca="true" t="shared" si="14" ref="C60:Y60">+C57+C54+C51+C40+C37+C34+C22+C5</f>
        <v>42269545</v>
      </c>
      <c r="D60" s="346">
        <f t="shared" si="14"/>
        <v>0</v>
      </c>
      <c r="E60" s="219">
        <f t="shared" si="14"/>
        <v>84431000</v>
      </c>
      <c r="F60" s="264">
        <f t="shared" si="14"/>
        <v>83007945</v>
      </c>
      <c r="G60" s="264">
        <f t="shared" si="14"/>
        <v>0</v>
      </c>
      <c r="H60" s="219">
        <f t="shared" si="14"/>
        <v>5065445</v>
      </c>
      <c r="I60" s="219">
        <f t="shared" si="14"/>
        <v>7296984</v>
      </c>
      <c r="J60" s="264">
        <f t="shared" si="14"/>
        <v>12362429</v>
      </c>
      <c r="K60" s="264">
        <f t="shared" si="14"/>
        <v>0</v>
      </c>
      <c r="L60" s="219">
        <f t="shared" si="14"/>
        <v>13432877</v>
      </c>
      <c r="M60" s="219">
        <f t="shared" si="14"/>
        <v>8041210</v>
      </c>
      <c r="N60" s="264">
        <f t="shared" si="14"/>
        <v>21474087</v>
      </c>
      <c r="O60" s="264">
        <f t="shared" si="14"/>
        <v>1684882</v>
      </c>
      <c r="P60" s="219">
        <f t="shared" si="14"/>
        <v>8778519</v>
      </c>
      <c r="Q60" s="219">
        <f t="shared" si="14"/>
        <v>26450</v>
      </c>
      <c r="R60" s="264">
        <f t="shared" si="14"/>
        <v>10489851</v>
      </c>
      <c r="S60" s="264">
        <f t="shared" si="14"/>
        <v>13110049</v>
      </c>
      <c r="T60" s="219">
        <f t="shared" si="14"/>
        <v>0</v>
      </c>
      <c r="U60" s="219">
        <f t="shared" si="14"/>
        <v>852841</v>
      </c>
      <c r="V60" s="264">
        <f t="shared" si="14"/>
        <v>13962890</v>
      </c>
      <c r="W60" s="264">
        <f t="shared" si="14"/>
        <v>58289257</v>
      </c>
      <c r="X60" s="219">
        <f t="shared" si="14"/>
        <v>83007945</v>
      </c>
      <c r="Y60" s="264">
        <f t="shared" si="14"/>
        <v>-24718688</v>
      </c>
      <c r="Z60" s="337">
        <f>+IF(X60&lt;&gt;0,+(Y60/X60)*100,0)</f>
        <v>-29.778701303833028</v>
      </c>
      <c r="AA60" s="232">
        <f>+AA57+AA54+AA51+AA40+AA37+AA34+AA22+AA5</f>
        <v>83007945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250</v>
      </c>
      <c r="B62" s="313"/>
      <c r="C62" s="347">
        <f aca="true" t="shared" si="15" ref="C62:Y62">SUM(C63:C66)</f>
        <v>217982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260</v>
      </c>
      <c r="B63" s="136"/>
      <c r="C63" s="60">
        <v>217982</v>
      </c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261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262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263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339" t="s">
        <v>289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339" t="s">
        <v>303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27" t="s">
        <v>264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294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265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211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2.75">
      <c r="A6" s="361" t="s">
        <v>206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2.75">
      <c r="A7" s="291" t="s">
        <v>230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2.75">
      <c r="A8" s="361" t="s">
        <v>207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2.75">
      <c r="A9" s="291" t="s">
        <v>231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2.75">
      <c r="A10" s="291" t="s">
        <v>232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208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233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2.75">
      <c r="A13" s="361" t="s">
        <v>209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234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210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235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236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237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212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1858200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1858200</v>
      </c>
      <c r="Y22" s="345">
        <f t="shared" si="6"/>
        <v>-1858200</v>
      </c>
      <c r="Z22" s="336">
        <f>+IF(X22&lt;&gt;0,+(Y22/X22)*100,0)</f>
        <v>-100</v>
      </c>
      <c r="AA22" s="350">
        <f>SUM(AA23:AA32)</f>
        <v>1858200</v>
      </c>
    </row>
    <row r="23" spans="1:27" ht="12.75">
      <c r="A23" s="361" t="s">
        <v>238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239</v>
      </c>
      <c r="B24" s="142"/>
      <c r="C24" s="60"/>
      <c r="D24" s="340"/>
      <c r="E24" s="60"/>
      <c r="F24" s="59">
        <v>1858200</v>
      </c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>
        <v>1858200</v>
      </c>
      <c r="Y24" s="59">
        <v>-1858200</v>
      </c>
      <c r="Z24" s="61">
        <v>-100</v>
      </c>
      <c r="AA24" s="62">
        <v>1858200</v>
      </c>
    </row>
    <row r="25" spans="1:27" ht="12.75">
      <c r="A25" s="361" t="s">
        <v>240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241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242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243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244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245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246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247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247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214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214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248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2.75">
      <c r="A41" s="361" t="s">
        <v>249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2.75">
      <c r="A42" s="361" t="s">
        <v>250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251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2.75">
      <c r="A44" s="361" t="s">
        <v>252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2.75">
      <c r="A45" s="361" t="s">
        <v>253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254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255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256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257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257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258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258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218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218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266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0</v>
      </c>
      <c r="F60" s="264">
        <f t="shared" si="14"/>
        <v>1858200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1858200</v>
      </c>
      <c r="Y60" s="264">
        <f t="shared" si="14"/>
        <v>-1858200</v>
      </c>
      <c r="Z60" s="337">
        <f>+IF(X60&lt;&gt;0,+(Y60/X60)*100,0)</f>
        <v>-100</v>
      </c>
      <c r="AA60" s="232">
        <f>+AA57+AA54+AA51+AA40+AA37+AA34+AA22+AA5</f>
        <v>1858200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250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260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261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262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263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339" t="s">
        <v>289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339" t="s">
        <v>303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2019-08-08T13:54:05Z</dcterms:created>
  <dcterms:modified xsi:type="dcterms:W3CDTF">2019-08-08T13:54:09Z</dcterms:modified>
  <cp:category/>
  <cp:version/>
  <cp:contentType/>
  <cp:contentStatus/>
</cp:coreProperties>
</file>