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<sst xmlns="http://schemas.openxmlformats.org/spreadsheetml/2006/main" count="859" uniqueCount="304">
  <si>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Mpumalanga: Victor Khanye(MP311)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</si>
  <si>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</si>
  <si>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</si>
  <si>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</si>
  <si>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</si>
  <si>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</si>
  <si>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</si>
  <si>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</si>
  <si>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</si>
  <si>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</si>
  <si>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</si>
  <si>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</si>
  <si>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</si>
  <si>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</si>
  <si>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</si>
  <si>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</si>
  <si>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</si>
  <si>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</si>
  <si>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</si>
  <si>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</si>
  <si>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</si>
  <si>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</si>
  <si>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</si>
  <si>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</si>
  <si>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</si>
  <si>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</si>
  <si>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</si>
  <si>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</si>
  <si>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</si>
  <si>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</si>
  <si>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</si>
  <si>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</si>
  <si>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</si>
  <si>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</si>
  <si>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</si>
  <si>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</si>
  <si>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</si>
  <si>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</si>
  <si>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</si>
  <si>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</si>
  <si>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</si>
  <si>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</si>
  <si>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</si>
  <si>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</si>
  <si>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</si>
  <si>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</si>
  <si>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</si>
  <si>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</si>
  <si>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</si>
  <si>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</si>
  <si>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</si>
  <si>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</si>
  <si>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</si>
  <si>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</si>
  <si>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</si>
  <si>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</si>
  <si>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</si>
  <si>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</si>
  <si>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</si>
  <si>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</si>
  <si>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</si>
  <si>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</si>
  <si>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</si>
  <si>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</si>
  <si>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</si>
  <si>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</si>
  <si>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</si>
  <si>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</si>
  <si>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</si>
  <si>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</si>
  <si>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Victor Khanye(MP311)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</si>
  <si>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</si>
  <si>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</si>
  <si>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</si>
  <si>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</si>
  <si>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</si>
  <si>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</si>
  <si>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</si>
  <si>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</si>
  <si>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</si>
  <si>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</si>
  <si>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</si>
  <si>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</si>
  <si>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</si>
  <si>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</si>
  <si>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</si>
  <si>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</si>
  <si>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</si>
  <si>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</si>
  <si>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</si>
  <si>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</si>
  <si>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</si>
  <si>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</si>
  <si>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</si>
  <si>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</si>
  <si>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</si>
  <si>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</si>
  <si>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</si>
  <si>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</si>
  <si>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</si>
  <si>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Victor Khanye(MP311)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</si>
  <si>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</si>
  <si>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</si>
  <si>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</si>
  <si>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</si>
  <si>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</si>
  <si>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</si>
  <si>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</si>
  <si>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</si>
  <si>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</si>
  <si>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</si>
  <si>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</si>
  <si>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</si>
  <si>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</si>
  <si>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</si>
  <si>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</si>
  <si>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</si>
  <si>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</si>
  <si>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</si>
  <si>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</si>
  <si>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</si>
  <si>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</si>
  <si>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</si>
  <si>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</si>
  <si>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</si>
  <si>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</si>
  <si>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</si>
  <si>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</si>
  <si>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</si>
  <si>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Victor Khanye(MP311)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</si>
  <si>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</si>
  <si>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</si>
  <si>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</si>
  <si>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</si>
  <si>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</si>
  <si>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</si>
  <si>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</si>
  <si>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</si>
  <si>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</si>
  <si>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</si>
  <si>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Victor Khanye(MP311)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</si>
  <si>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</si>
  <si>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</si>
  <si>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</si>
  <si>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</si>
  <si>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</si>
  <si>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</si>
  <si>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</si>
  <si>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</si>
  <si>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</si>
  <si>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</si>
  <si>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</si>
  <si>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</si>
  <si>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</si>
  <si>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</si>
  <si>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</si>
  <si>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</si>
  <si>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</si>
  <si>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</si>
  <si>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</si>
  <si>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</si>
  <si>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</si>
  <si>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</si>
  <si>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</si>
  <si>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</si>
  <si>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</si>
  <si>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</si>
  <si>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</si>
  <si>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</si>
  <si>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</si>
  <si>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</si>
  <si>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</si>
  <si>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</si>
  <si>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</si>
  <si>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Victor Khanye(MP311)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</si>
  <si>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</si>
  <si>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</si>
  <si>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</si>
  <si>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</si>
  <si>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</si>
  <si>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</si>
  <si>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</si>
  <si>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</si>
  <si>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</si>
  <si>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</si>
  <si>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</si>
  <si>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</si>
  <si>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</si>
  <si>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</si>
  <si>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</si>
  <si>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</si>
  <si>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</si>
  <si>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</si>
  <si>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</si>
  <si>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</si>
  <si>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</si>
  <si>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</si>
  <si>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</si>
  <si>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</si>
  <si>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</si>
  <si>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</si>
  <si>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</si>
  <si>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Victor Khanye(MP311)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</si>
  <si>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</si>
  <si>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</si>
  <si>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</si>
  <si>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</si>
  <si>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</si>
  <si>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</si>
  <si>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</si>
  <si>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</si>
  <si>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</si>
  <si>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</si>
  <si>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</si>
  <si>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</si>
  <si>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</si>
  <si>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</si>
  <si>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</si>
  <si>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</si>
  <si>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</si>
  <si>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</si>
  <si>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</si>
  <si>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</si>
  <si>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</si>
  <si>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</si>
  <si>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</si>
  <si>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</si>
  <si>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</si>
  <si>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Victor Khanye(MP311)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</si>
  <si>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</si>
  <si>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</si>
  <si>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</si>
  <si>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</si>
  <si>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</si>
  <si>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</si>
  <si>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</si>
  <si>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</si>
  <si>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</si>
  <si>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</si>
  <si>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</si>
  <si>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</si>
  <si>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</si>
  <si>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</si>
  <si>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</si>
  <si>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</si>
  <si>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</si>
  <si>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</si>
  <si>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</si>
  <si>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</si>
  <si>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</si>
  <si>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</si>
  <si>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</si>
  <si>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</si>
  <si>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</si>
  <si>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</si>
  <si>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</si>
  <si>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</si>
  <si>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</si>
  <si>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</si>
  <si>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</si>
  <si>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</si>
  <si>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</si>
  <si>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</si>
  <si>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</si>
  <si>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Victor Khanye(MP311)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</si>
  <si>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</si>
  <si>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</si>
  <si>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Mpumalanga: Victor Khanye(MP311)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</si>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</sst>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63704144</v>
      </c>
      <c r="C5" s="19">
        <v>0</v>
      </c>
      <c r="D5" s="59">
        <v>96766032</v>
      </c>
      <c r="E5" s="60">
        <v>93566032</v>
      </c>
      <c r="F5" s="60">
        <v>5720126</v>
      </c>
      <c r="G5" s="60">
        <v>5664386</v>
      </c>
      <c r="H5" s="60">
        <v>5738114</v>
      </c>
      <c r="I5" s="60">
        <v>17122626</v>
      </c>
      <c r="J5" s="60">
        <v>5568902</v>
      </c>
      <c r="K5" s="60">
        <v>5803360</v>
      </c>
      <c r="L5" s="60">
        <v>5661208</v>
      </c>
      <c r="M5" s="60">
        <v>17033470</v>
      </c>
      <c r="N5" s="60">
        <v>5687386</v>
      </c>
      <c r="O5" s="60">
        <v>6035182</v>
      </c>
      <c r="P5" s="60">
        <v>5872133</v>
      </c>
      <c r="Q5" s="60">
        <v>17594701</v>
      </c>
      <c r="R5" s="60">
        <v>5774182</v>
      </c>
      <c r="S5" s="60">
        <v>5585219</v>
      </c>
      <c r="T5" s="60">
        <v>6868693</v>
      </c>
      <c r="U5" s="60">
        <v>18228094</v>
      </c>
      <c r="V5" s="60">
        <v>69978891</v>
      </c>
      <c r="W5" s="60">
        <v>96766032</v>
      </c>
      <c r="X5" s="60">
        <v>-26787141</v>
      </c>
      <c r="Y5" s="61">
        <v>-27.68</v>
      </c>
      <c r="Z5" s="62">
        <v>93566032</v>
      </c>
    </row>
    <row r="6" spans="1:26" ht="12.75">
      <c r="A6" s="58" t="s">
        <v>32</v>
      </c>
      <c r="B6" s="19">
        <v>148852163</v>
      </c>
      <c r="C6" s="19">
        <v>0</v>
      </c>
      <c r="D6" s="59">
        <v>225881903</v>
      </c>
      <c r="E6" s="60">
        <v>225881903</v>
      </c>
      <c r="F6" s="60">
        <v>16755994</v>
      </c>
      <c r="G6" s="60">
        <v>18473191</v>
      </c>
      <c r="H6" s="60">
        <v>16399552</v>
      </c>
      <c r="I6" s="60">
        <v>51628737</v>
      </c>
      <c r="J6" s="60">
        <v>21434199</v>
      </c>
      <c r="K6" s="60">
        <v>11810395</v>
      </c>
      <c r="L6" s="60">
        <v>16268407</v>
      </c>
      <c r="M6" s="60">
        <v>49513001</v>
      </c>
      <c r="N6" s="60">
        <v>14222375</v>
      </c>
      <c r="O6" s="60">
        <v>13024476</v>
      </c>
      <c r="P6" s="60">
        <v>14938649</v>
      </c>
      <c r="Q6" s="60">
        <v>42185500</v>
      </c>
      <c r="R6" s="60">
        <v>15682419</v>
      </c>
      <c r="S6" s="60">
        <v>12492490</v>
      </c>
      <c r="T6" s="60">
        <v>13940546</v>
      </c>
      <c r="U6" s="60">
        <v>42115455</v>
      </c>
      <c r="V6" s="60">
        <v>185442693</v>
      </c>
      <c r="W6" s="60">
        <v>225881903</v>
      </c>
      <c r="X6" s="60">
        <v>-40439210</v>
      </c>
      <c r="Y6" s="61">
        <v>-17.9</v>
      </c>
      <c r="Z6" s="62">
        <v>225881903</v>
      </c>
    </row>
    <row r="7" spans="1:26" ht="12.75">
      <c r="A7" s="58" t="s">
        <v>33</v>
      </c>
      <c r="B7" s="19">
        <v>280292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/>
      <c r="X7" s="60">
        <v>0</v>
      </c>
      <c r="Y7" s="61">
        <v>0</v>
      </c>
      <c r="Z7" s="62">
        <v>0</v>
      </c>
    </row>
    <row r="8" spans="1:26" ht="12.75">
      <c r="A8" s="58" t="s">
        <v>34</v>
      </c>
      <c r="B8" s="19">
        <v>86984335</v>
      </c>
      <c r="C8" s="19">
        <v>0</v>
      </c>
      <c r="D8" s="59">
        <v>87187035</v>
      </c>
      <c r="E8" s="60">
        <v>88956998</v>
      </c>
      <c r="F8" s="60">
        <v>-25064</v>
      </c>
      <c r="G8" s="60">
        <v>44908596</v>
      </c>
      <c r="H8" s="60">
        <v>-741285</v>
      </c>
      <c r="I8" s="60">
        <v>44142247</v>
      </c>
      <c r="J8" s="60">
        <v>0</v>
      </c>
      <c r="K8" s="60">
        <v>897000</v>
      </c>
      <c r="L8" s="60">
        <v>29062000</v>
      </c>
      <c r="M8" s="60">
        <v>29959000</v>
      </c>
      <c r="N8" s="60">
        <v>0</v>
      </c>
      <c r="O8" s="60">
        <v>64091000</v>
      </c>
      <c r="P8" s="60">
        <v>10998</v>
      </c>
      <c r="Q8" s="60">
        <v>64101998</v>
      </c>
      <c r="R8" s="60">
        <v>24866000</v>
      </c>
      <c r="S8" s="60">
        <v>350</v>
      </c>
      <c r="T8" s="60">
        <v>0</v>
      </c>
      <c r="U8" s="60">
        <v>24866350</v>
      </c>
      <c r="V8" s="60">
        <v>163069595</v>
      </c>
      <c r="W8" s="60">
        <v>87186998</v>
      </c>
      <c r="X8" s="60">
        <v>75882597</v>
      </c>
      <c r="Y8" s="61">
        <v>87.03</v>
      </c>
      <c r="Z8" s="62">
        <v>88956998</v>
      </c>
    </row>
    <row r="9" spans="1:26" ht="12.75">
      <c r="A9" s="58" t="s">
        <v>35</v>
      </c>
      <c r="B9" s="19">
        <v>59059660</v>
      </c>
      <c r="C9" s="19">
        <v>0</v>
      </c>
      <c r="D9" s="59">
        <v>41741155</v>
      </c>
      <c r="E9" s="60">
        <v>54812984</v>
      </c>
      <c r="F9" s="60">
        <v>8814578</v>
      </c>
      <c r="G9" s="60">
        <v>8580447</v>
      </c>
      <c r="H9" s="60">
        <v>5684992</v>
      </c>
      <c r="I9" s="60">
        <v>23080017</v>
      </c>
      <c r="J9" s="60">
        <v>8623513</v>
      </c>
      <c r="K9" s="60">
        <v>8537340</v>
      </c>
      <c r="L9" s="60">
        <v>8735986</v>
      </c>
      <c r="M9" s="60">
        <v>25896839</v>
      </c>
      <c r="N9" s="60">
        <v>8958922</v>
      </c>
      <c r="O9" s="60">
        <v>6610339</v>
      </c>
      <c r="P9" s="60">
        <v>5870316</v>
      </c>
      <c r="Q9" s="60">
        <v>21439577</v>
      </c>
      <c r="R9" s="60">
        <v>5519938</v>
      </c>
      <c r="S9" s="60">
        <v>8718788</v>
      </c>
      <c r="T9" s="60">
        <v>8794368</v>
      </c>
      <c r="U9" s="60">
        <v>23033094</v>
      </c>
      <c r="V9" s="60">
        <v>93449527</v>
      </c>
      <c r="W9" s="60">
        <v>41741951</v>
      </c>
      <c r="X9" s="60">
        <v>51707576</v>
      </c>
      <c r="Y9" s="61">
        <v>123.87</v>
      </c>
      <c r="Z9" s="62">
        <v>54812984</v>
      </c>
    </row>
    <row r="10" spans="1:26" ht="22.5">
      <c r="A10" s="63" t="s">
        <v>279</v>
      </c>
      <c r="B10" s="64">
        <f>SUM(B5:B9)</f>
        <v>358880594</v>
      </c>
      <c r="C10" s="64">
        <f>SUM(C5:C9)</f>
        <v>0</v>
      </c>
      <c r="D10" s="65">
        <f aca="true" t="shared" si="0" ref="D10:Z10">SUM(D5:D9)</f>
        <v>451576125</v>
      </c>
      <c r="E10" s="66">
        <f t="shared" si="0"/>
        <v>463217917</v>
      </c>
      <c r="F10" s="66">
        <f t="shared" si="0"/>
        <v>31265634</v>
      </c>
      <c r="G10" s="66">
        <f t="shared" si="0"/>
        <v>77626620</v>
      </c>
      <c r="H10" s="66">
        <f t="shared" si="0"/>
        <v>27081373</v>
      </c>
      <c r="I10" s="66">
        <f t="shared" si="0"/>
        <v>135973627</v>
      </c>
      <c r="J10" s="66">
        <f t="shared" si="0"/>
        <v>35626614</v>
      </c>
      <c r="K10" s="66">
        <f t="shared" si="0"/>
        <v>27048095</v>
      </c>
      <c r="L10" s="66">
        <f t="shared" si="0"/>
        <v>59727601</v>
      </c>
      <c r="M10" s="66">
        <f t="shared" si="0"/>
        <v>122402310</v>
      </c>
      <c r="N10" s="66">
        <f t="shared" si="0"/>
        <v>28868683</v>
      </c>
      <c r="O10" s="66">
        <f t="shared" si="0"/>
        <v>89760997</v>
      </c>
      <c r="P10" s="66">
        <f t="shared" si="0"/>
        <v>26692096</v>
      </c>
      <c r="Q10" s="66">
        <f t="shared" si="0"/>
        <v>145321776</v>
      </c>
      <c r="R10" s="66">
        <f t="shared" si="0"/>
        <v>51842539</v>
      </c>
      <c r="S10" s="66">
        <f t="shared" si="0"/>
        <v>26796847</v>
      </c>
      <c r="T10" s="66">
        <f t="shared" si="0"/>
        <v>29603607</v>
      </c>
      <c r="U10" s="66">
        <f t="shared" si="0"/>
        <v>108242993</v>
      </c>
      <c r="V10" s="66">
        <f t="shared" si="0"/>
        <v>511940706</v>
      </c>
      <c r="W10" s="66">
        <f t="shared" si="0"/>
        <v>451576884</v>
      </c>
      <c r="X10" s="66">
        <f t="shared" si="0"/>
        <v>60363822</v>
      </c>
      <c r="Y10" s="67">
        <f>+IF(W10&lt;&gt;0,(X10/W10)*100,0)</f>
        <v>13.36734100853577</v>
      </c>
      <c r="Z10" s="68">
        <f t="shared" si="0"/>
        <v>463217917</v>
      </c>
    </row>
    <row r="11" spans="1:26" ht="12.75">
      <c r="A11" s="58" t="s">
        <v>37</v>
      </c>
      <c r="B11" s="19">
        <v>138475178</v>
      </c>
      <c r="C11" s="19">
        <v>0</v>
      </c>
      <c r="D11" s="59">
        <v>153659606</v>
      </c>
      <c r="E11" s="60">
        <v>154804092</v>
      </c>
      <c r="F11" s="60">
        <v>19131</v>
      </c>
      <c r="G11" s="60">
        <v>117002</v>
      </c>
      <c r="H11" s="60">
        <v>10700656</v>
      </c>
      <c r="I11" s="60">
        <v>10836789</v>
      </c>
      <c r="J11" s="60">
        <v>27301</v>
      </c>
      <c r="K11" s="60">
        <v>22264</v>
      </c>
      <c r="L11" s="60">
        <v>69923337</v>
      </c>
      <c r="M11" s="60">
        <v>69972902</v>
      </c>
      <c r="N11" s="60">
        <v>12652095</v>
      </c>
      <c r="O11" s="60">
        <v>14685</v>
      </c>
      <c r="P11" s="60">
        <v>10959304</v>
      </c>
      <c r="Q11" s="60">
        <v>23626084</v>
      </c>
      <c r="R11" s="60">
        <v>0</v>
      </c>
      <c r="S11" s="60">
        <v>15504</v>
      </c>
      <c r="T11" s="60">
        <v>43927533</v>
      </c>
      <c r="U11" s="60">
        <v>43943037</v>
      </c>
      <c r="V11" s="60">
        <v>148378812</v>
      </c>
      <c r="W11" s="60">
        <v>153660110</v>
      </c>
      <c r="X11" s="60">
        <v>-5281298</v>
      </c>
      <c r="Y11" s="61">
        <v>-3.44</v>
      </c>
      <c r="Z11" s="62">
        <v>154804092</v>
      </c>
    </row>
    <row r="12" spans="1:26" ht="12.75">
      <c r="A12" s="58" t="s">
        <v>38</v>
      </c>
      <c r="B12" s="19">
        <v>7725859</v>
      </c>
      <c r="C12" s="19">
        <v>0</v>
      </c>
      <c r="D12" s="59">
        <v>2040000</v>
      </c>
      <c r="E12" s="60">
        <v>7351094</v>
      </c>
      <c r="F12" s="60">
        <v>400</v>
      </c>
      <c r="G12" s="60">
        <v>867</v>
      </c>
      <c r="H12" s="60">
        <v>148684</v>
      </c>
      <c r="I12" s="60">
        <v>149951</v>
      </c>
      <c r="J12" s="60">
        <v>0</v>
      </c>
      <c r="K12" s="60">
        <v>0</v>
      </c>
      <c r="L12" s="60">
        <v>0</v>
      </c>
      <c r="M12" s="60">
        <v>0</v>
      </c>
      <c r="N12" s="60">
        <v>5000</v>
      </c>
      <c r="O12" s="60">
        <v>0</v>
      </c>
      <c r="P12" s="60">
        <v>671923</v>
      </c>
      <c r="Q12" s="60">
        <v>676923</v>
      </c>
      <c r="R12" s="60">
        <v>56675</v>
      </c>
      <c r="S12" s="60">
        <v>0</v>
      </c>
      <c r="T12" s="60">
        <v>2699544</v>
      </c>
      <c r="U12" s="60">
        <v>2756219</v>
      </c>
      <c r="V12" s="60">
        <v>3583093</v>
      </c>
      <c r="W12" s="60">
        <v>2040000</v>
      </c>
      <c r="X12" s="60">
        <v>1543093</v>
      </c>
      <c r="Y12" s="61">
        <v>75.64</v>
      </c>
      <c r="Z12" s="62">
        <v>7351094</v>
      </c>
    </row>
    <row r="13" spans="1:26" ht="12.75">
      <c r="A13" s="58" t="s">
        <v>280</v>
      </c>
      <c r="B13" s="19">
        <v>73516022</v>
      </c>
      <c r="C13" s="19">
        <v>0</v>
      </c>
      <c r="D13" s="59">
        <v>25000000</v>
      </c>
      <c r="E13" s="60">
        <v>20000000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1982</v>
      </c>
      <c r="P13" s="60">
        <v>11664919</v>
      </c>
      <c r="Q13" s="60">
        <v>11666901</v>
      </c>
      <c r="R13" s="60">
        <v>0</v>
      </c>
      <c r="S13" s="60">
        <v>0</v>
      </c>
      <c r="T13" s="60">
        <v>0</v>
      </c>
      <c r="U13" s="60">
        <v>0</v>
      </c>
      <c r="V13" s="60">
        <v>11666901</v>
      </c>
      <c r="W13" s="60">
        <v>25000000</v>
      </c>
      <c r="X13" s="60">
        <v>-13333099</v>
      </c>
      <c r="Y13" s="61">
        <v>-53.33</v>
      </c>
      <c r="Z13" s="62">
        <v>20000000</v>
      </c>
    </row>
    <row r="14" spans="1:26" ht="12.75">
      <c r="A14" s="58" t="s">
        <v>40</v>
      </c>
      <c r="B14" s="19">
        <v>2145996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185648036</v>
      </c>
      <c r="C15" s="19">
        <v>0</v>
      </c>
      <c r="D15" s="59">
        <v>145345000</v>
      </c>
      <c r="E15" s="60">
        <v>178924804</v>
      </c>
      <c r="F15" s="60">
        <v>30396</v>
      </c>
      <c r="G15" s="60">
        <v>24301181</v>
      </c>
      <c r="H15" s="60">
        <v>30334789</v>
      </c>
      <c r="I15" s="60">
        <v>54666366</v>
      </c>
      <c r="J15" s="60">
        <v>193015</v>
      </c>
      <c r="K15" s="60">
        <v>130175</v>
      </c>
      <c r="L15" s="60">
        <v>43929753</v>
      </c>
      <c r="M15" s="60">
        <v>44252943</v>
      </c>
      <c r="N15" s="60">
        <v>52017407</v>
      </c>
      <c r="O15" s="60">
        <v>7641850</v>
      </c>
      <c r="P15" s="60">
        <v>672081</v>
      </c>
      <c r="Q15" s="60">
        <v>60331338</v>
      </c>
      <c r="R15" s="60">
        <v>24018487</v>
      </c>
      <c r="S15" s="60">
        <v>736543</v>
      </c>
      <c r="T15" s="60">
        <v>4506923</v>
      </c>
      <c r="U15" s="60">
        <v>29261953</v>
      </c>
      <c r="V15" s="60">
        <v>188512600</v>
      </c>
      <c r="W15" s="60">
        <v>145345000</v>
      </c>
      <c r="X15" s="60">
        <v>43167600</v>
      </c>
      <c r="Y15" s="61">
        <v>29.7</v>
      </c>
      <c r="Z15" s="62">
        <v>178924804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88009283</v>
      </c>
      <c r="C17" s="19">
        <v>0</v>
      </c>
      <c r="D17" s="59">
        <v>117093068</v>
      </c>
      <c r="E17" s="60">
        <v>85020092</v>
      </c>
      <c r="F17" s="60">
        <v>136118</v>
      </c>
      <c r="G17" s="60">
        <v>13547642</v>
      </c>
      <c r="H17" s="60">
        <v>4760421</v>
      </c>
      <c r="I17" s="60">
        <v>18444181</v>
      </c>
      <c r="J17" s="60">
        <v>4111261</v>
      </c>
      <c r="K17" s="60">
        <v>2045314</v>
      </c>
      <c r="L17" s="60">
        <v>22470227</v>
      </c>
      <c r="M17" s="60">
        <v>28626802</v>
      </c>
      <c r="N17" s="60">
        <v>6087326</v>
      </c>
      <c r="O17" s="60">
        <v>7823301</v>
      </c>
      <c r="P17" s="60">
        <v>3995844</v>
      </c>
      <c r="Q17" s="60">
        <v>17906471</v>
      </c>
      <c r="R17" s="60">
        <v>9672082</v>
      </c>
      <c r="S17" s="60">
        <v>7071235</v>
      </c>
      <c r="T17" s="60">
        <v>605364</v>
      </c>
      <c r="U17" s="60">
        <v>17348681</v>
      </c>
      <c r="V17" s="60">
        <v>82326135</v>
      </c>
      <c r="W17" s="60">
        <v>117093594</v>
      </c>
      <c r="X17" s="60">
        <v>-34767459</v>
      </c>
      <c r="Y17" s="61">
        <v>-29.69</v>
      </c>
      <c r="Z17" s="62">
        <v>85020092</v>
      </c>
    </row>
    <row r="18" spans="1:26" ht="12.75">
      <c r="A18" s="70" t="s">
        <v>44</v>
      </c>
      <c r="B18" s="71">
        <f>SUM(B11:B17)</f>
        <v>495520374</v>
      </c>
      <c r="C18" s="71">
        <f>SUM(C11:C17)</f>
        <v>0</v>
      </c>
      <c r="D18" s="72">
        <f aca="true" t="shared" si="1" ref="D18:Z18">SUM(D11:D17)</f>
        <v>443137674</v>
      </c>
      <c r="E18" s="73">
        <f t="shared" si="1"/>
        <v>446100082</v>
      </c>
      <c r="F18" s="73">
        <f t="shared" si="1"/>
        <v>186045</v>
      </c>
      <c r="G18" s="73">
        <f t="shared" si="1"/>
        <v>37966692</v>
      </c>
      <c r="H18" s="73">
        <f t="shared" si="1"/>
        <v>45944550</v>
      </c>
      <c r="I18" s="73">
        <f t="shared" si="1"/>
        <v>84097287</v>
      </c>
      <c r="J18" s="73">
        <f t="shared" si="1"/>
        <v>4331577</v>
      </c>
      <c r="K18" s="73">
        <f t="shared" si="1"/>
        <v>2197753</v>
      </c>
      <c r="L18" s="73">
        <f t="shared" si="1"/>
        <v>136323317</v>
      </c>
      <c r="M18" s="73">
        <f t="shared" si="1"/>
        <v>142852647</v>
      </c>
      <c r="N18" s="73">
        <f t="shared" si="1"/>
        <v>70761828</v>
      </c>
      <c r="O18" s="73">
        <f t="shared" si="1"/>
        <v>15481818</v>
      </c>
      <c r="P18" s="73">
        <f t="shared" si="1"/>
        <v>27964071</v>
      </c>
      <c r="Q18" s="73">
        <f t="shared" si="1"/>
        <v>114207717</v>
      </c>
      <c r="R18" s="73">
        <f t="shared" si="1"/>
        <v>33747244</v>
      </c>
      <c r="S18" s="73">
        <f t="shared" si="1"/>
        <v>7823282</v>
      </c>
      <c r="T18" s="73">
        <f t="shared" si="1"/>
        <v>51739364</v>
      </c>
      <c r="U18" s="73">
        <f t="shared" si="1"/>
        <v>93309890</v>
      </c>
      <c r="V18" s="73">
        <f t="shared" si="1"/>
        <v>434467541</v>
      </c>
      <c r="W18" s="73">
        <f t="shared" si="1"/>
        <v>443138704</v>
      </c>
      <c r="X18" s="73">
        <f t="shared" si="1"/>
        <v>-8671163</v>
      </c>
      <c r="Y18" s="67">
        <f>+IF(W18&lt;&gt;0,(X18/W18)*100,0)</f>
        <v>-1.956760472901505</v>
      </c>
      <c r="Z18" s="74">
        <f t="shared" si="1"/>
        <v>446100082</v>
      </c>
    </row>
    <row r="19" spans="1:26" ht="12.75">
      <c r="A19" s="70" t="s">
        <v>45</v>
      </c>
      <c r="B19" s="75">
        <f>+B10-B18</f>
        <v>-136639780</v>
      </c>
      <c r="C19" s="75">
        <f>+C10-C18</f>
        <v>0</v>
      </c>
      <c r="D19" s="76">
        <f aca="true" t="shared" si="2" ref="D19:Z19">+D10-D18</f>
        <v>8438451</v>
      </c>
      <c r="E19" s="77">
        <f t="shared" si="2"/>
        <v>17117835</v>
      </c>
      <c r="F19" s="77">
        <f t="shared" si="2"/>
        <v>31079589</v>
      </c>
      <c r="G19" s="77">
        <f t="shared" si="2"/>
        <v>39659928</v>
      </c>
      <c r="H19" s="77">
        <f t="shared" si="2"/>
        <v>-18863177</v>
      </c>
      <c r="I19" s="77">
        <f t="shared" si="2"/>
        <v>51876340</v>
      </c>
      <c r="J19" s="77">
        <f t="shared" si="2"/>
        <v>31295037</v>
      </c>
      <c r="K19" s="77">
        <f t="shared" si="2"/>
        <v>24850342</v>
      </c>
      <c r="L19" s="77">
        <f t="shared" si="2"/>
        <v>-76595716</v>
      </c>
      <c r="M19" s="77">
        <f t="shared" si="2"/>
        <v>-20450337</v>
      </c>
      <c r="N19" s="77">
        <f t="shared" si="2"/>
        <v>-41893145</v>
      </c>
      <c r="O19" s="77">
        <f t="shared" si="2"/>
        <v>74279179</v>
      </c>
      <c r="P19" s="77">
        <f t="shared" si="2"/>
        <v>-1271975</v>
      </c>
      <c r="Q19" s="77">
        <f t="shared" si="2"/>
        <v>31114059</v>
      </c>
      <c r="R19" s="77">
        <f t="shared" si="2"/>
        <v>18095295</v>
      </c>
      <c r="S19" s="77">
        <f t="shared" si="2"/>
        <v>18973565</v>
      </c>
      <c r="T19" s="77">
        <f t="shared" si="2"/>
        <v>-22135757</v>
      </c>
      <c r="U19" s="77">
        <f t="shared" si="2"/>
        <v>14933103</v>
      </c>
      <c r="V19" s="77">
        <f t="shared" si="2"/>
        <v>77473165</v>
      </c>
      <c r="W19" s="77">
        <f>IF(E10=E18,0,W10-W18)</f>
        <v>8438180</v>
      </c>
      <c r="X19" s="77">
        <f t="shared" si="2"/>
        <v>69034985</v>
      </c>
      <c r="Y19" s="78">
        <f>+IF(W19&lt;&gt;0,(X19/W19)*100,0)</f>
        <v>818.1264798807326</v>
      </c>
      <c r="Z19" s="79">
        <f t="shared" si="2"/>
        <v>17117835</v>
      </c>
    </row>
    <row r="20" spans="1:26" ht="12.75">
      <c r="A20" s="58" t="s">
        <v>46</v>
      </c>
      <c r="B20" s="19">
        <v>27021853</v>
      </c>
      <c r="C20" s="19">
        <v>0</v>
      </c>
      <c r="D20" s="59">
        <v>20054000</v>
      </c>
      <c r="E20" s="60">
        <v>23253150</v>
      </c>
      <c r="F20" s="60">
        <v>-900</v>
      </c>
      <c r="G20" s="60">
        <v>5865055</v>
      </c>
      <c r="H20" s="60">
        <v>-278426</v>
      </c>
      <c r="I20" s="60">
        <v>5585729</v>
      </c>
      <c r="J20" s="60">
        <v>0</v>
      </c>
      <c r="K20" s="60">
        <v>0</v>
      </c>
      <c r="L20" s="60">
        <v>12277000</v>
      </c>
      <c r="M20" s="60">
        <v>12277000</v>
      </c>
      <c r="N20" s="60">
        <v>0</v>
      </c>
      <c r="O20" s="60">
        <v>18430000</v>
      </c>
      <c r="P20" s="60">
        <v>0</v>
      </c>
      <c r="Q20" s="60">
        <v>18430000</v>
      </c>
      <c r="R20" s="60">
        <v>6047000</v>
      </c>
      <c r="S20" s="60">
        <v>0</v>
      </c>
      <c r="T20" s="60">
        <v>0</v>
      </c>
      <c r="U20" s="60">
        <v>6047000</v>
      </c>
      <c r="V20" s="60">
        <v>42339729</v>
      </c>
      <c r="W20" s="60">
        <v>20054000</v>
      </c>
      <c r="X20" s="60">
        <v>22285729</v>
      </c>
      <c r="Y20" s="61">
        <v>111.13</v>
      </c>
      <c r="Z20" s="62">
        <v>23253150</v>
      </c>
    </row>
    <row r="21" spans="1:26" ht="12.75">
      <c r="A21" s="58" t="s">
        <v>281</v>
      </c>
      <c r="B21" s="80">
        <v>5852818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-103765109</v>
      </c>
      <c r="C22" s="86">
        <f>SUM(C19:C21)</f>
        <v>0</v>
      </c>
      <c r="D22" s="87">
        <f aca="true" t="shared" si="3" ref="D22:Z22">SUM(D19:D21)</f>
        <v>28492451</v>
      </c>
      <c r="E22" s="88">
        <f t="shared" si="3"/>
        <v>40370985</v>
      </c>
      <c r="F22" s="88">
        <f t="shared" si="3"/>
        <v>31078689</v>
      </c>
      <c r="G22" s="88">
        <f t="shared" si="3"/>
        <v>45524983</v>
      </c>
      <c r="H22" s="88">
        <f t="shared" si="3"/>
        <v>-19141603</v>
      </c>
      <c r="I22" s="88">
        <f t="shared" si="3"/>
        <v>57462069</v>
      </c>
      <c r="J22" s="88">
        <f t="shared" si="3"/>
        <v>31295037</v>
      </c>
      <c r="K22" s="88">
        <f t="shared" si="3"/>
        <v>24850342</v>
      </c>
      <c r="L22" s="88">
        <f t="shared" si="3"/>
        <v>-64318716</v>
      </c>
      <c r="M22" s="88">
        <f t="shared" si="3"/>
        <v>-8173337</v>
      </c>
      <c r="N22" s="88">
        <f t="shared" si="3"/>
        <v>-41893145</v>
      </c>
      <c r="O22" s="88">
        <f t="shared" si="3"/>
        <v>92709179</v>
      </c>
      <c r="P22" s="88">
        <f t="shared" si="3"/>
        <v>-1271975</v>
      </c>
      <c r="Q22" s="88">
        <f t="shared" si="3"/>
        <v>49544059</v>
      </c>
      <c r="R22" s="88">
        <f t="shared" si="3"/>
        <v>24142295</v>
      </c>
      <c r="S22" s="88">
        <f t="shared" si="3"/>
        <v>18973565</v>
      </c>
      <c r="T22" s="88">
        <f t="shared" si="3"/>
        <v>-22135757</v>
      </c>
      <c r="U22" s="88">
        <f t="shared" si="3"/>
        <v>20980103</v>
      </c>
      <c r="V22" s="88">
        <f t="shared" si="3"/>
        <v>119812894</v>
      </c>
      <c r="W22" s="88">
        <f t="shared" si="3"/>
        <v>28492180</v>
      </c>
      <c r="X22" s="88">
        <f t="shared" si="3"/>
        <v>91320714</v>
      </c>
      <c r="Y22" s="89">
        <f>+IF(W22&lt;&gt;0,(X22/W22)*100,0)</f>
        <v>320.51150175241065</v>
      </c>
      <c r="Z22" s="90">
        <f t="shared" si="3"/>
        <v>40370985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-103765109</v>
      </c>
      <c r="C24" s="75">
        <f>SUM(C22:C23)</f>
        <v>0</v>
      </c>
      <c r="D24" s="76">
        <f aca="true" t="shared" si="4" ref="D24:Z24">SUM(D22:D23)</f>
        <v>28492451</v>
      </c>
      <c r="E24" s="77">
        <f t="shared" si="4"/>
        <v>40370985</v>
      </c>
      <c r="F24" s="77">
        <f t="shared" si="4"/>
        <v>31078689</v>
      </c>
      <c r="G24" s="77">
        <f t="shared" si="4"/>
        <v>45524983</v>
      </c>
      <c r="H24" s="77">
        <f t="shared" si="4"/>
        <v>-19141603</v>
      </c>
      <c r="I24" s="77">
        <f t="shared" si="4"/>
        <v>57462069</v>
      </c>
      <c r="J24" s="77">
        <f t="shared" si="4"/>
        <v>31295037</v>
      </c>
      <c r="K24" s="77">
        <f t="shared" si="4"/>
        <v>24850342</v>
      </c>
      <c r="L24" s="77">
        <f t="shared" si="4"/>
        <v>-64318716</v>
      </c>
      <c r="M24" s="77">
        <f t="shared" si="4"/>
        <v>-8173337</v>
      </c>
      <c r="N24" s="77">
        <f t="shared" si="4"/>
        <v>-41893145</v>
      </c>
      <c r="O24" s="77">
        <f t="shared" si="4"/>
        <v>92709179</v>
      </c>
      <c r="P24" s="77">
        <f t="shared" si="4"/>
        <v>-1271975</v>
      </c>
      <c r="Q24" s="77">
        <f t="shared" si="4"/>
        <v>49544059</v>
      </c>
      <c r="R24" s="77">
        <f t="shared" si="4"/>
        <v>24142295</v>
      </c>
      <c r="S24" s="77">
        <f t="shared" si="4"/>
        <v>18973565</v>
      </c>
      <c r="T24" s="77">
        <f t="shared" si="4"/>
        <v>-22135757</v>
      </c>
      <c r="U24" s="77">
        <f t="shared" si="4"/>
        <v>20980103</v>
      </c>
      <c r="V24" s="77">
        <f t="shared" si="4"/>
        <v>119812894</v>
      </c>
      <c r="W24" s="77">
        <f t="shared" si="4"/>
        <v>28492180</v>
      </c>
      <c r="X24" s="77">
        <f t="shared" si="4"/>
        <v>91320714</v>
      </c>
      <c r="Y24" s="78">
        <f>+IF(W24&lt;&gt;0,(X24/W24)*100,0)</f>
        <v>320.51150175241065</v>
      </c>
      <c r="Z24" s="79">
        <f t="shared" si="4"/>
        <v>40370985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16781892</v>
      </c>
      <c r="C27" s="22">
        <v>0</v>
      </c>
      <c r="D27" s="99">
        <v>35362000</v>
      </c>
      <c r="E27" s="100">
        <v>41483150</v>
      </c>
      <c r="F27" s="100">
        <v>0</v>
      </c>
      <c r="G27" s="100">
        <v>3438005</v>
      </c>
      <c r="H27" s="100">
        <v>0</v>
      </c>
      <c r="I27" s="100">
        <v>3438005</v>
      </c>
      <c r="J27" s="100">
        <v>3552093</v>
      </c>
      <c r="K27" s="100">
        <v>2691349</v>
      </c>
      <c r="L27" s="100">
        <v>3433921</v>
      </c>
      <c r="M27" s="100">
        <v>9677363</v>
      </c>
      <c r="N27" s="100">
        <v>12402761</v>
      </c>
      <c r="O27" s="100">
        <v>1661935</v>
      </c>
      <c r="P27" s="100">
        <v>2574467</v>
      </c>
      <c r="Q27" s="100">
        <v>16639163</v>
      </c>
      <c r="R27" s="100">
        <v>3158923</v>
      </c>
      <c r="S27" s="100">
        <v>2004346</v>
      </c>
      <c r="T27" s="100">
        <v>1526114</v>
      </c>
      <c r="U27" s="100">
        <v>6689383</v>
      </c>
      <c r="V27" s="100">
        <v>36443914</v>
      </c>
      <c r="W27" s="100">
        <v>35361562</v>
      </c>
      <c r="X27" s="100">
        <v>1082352</v>
      </c>
      <c r="Y27" s="101">
        <v>3.06</v>
      </c>
      <c r="Z27" s="102">
        <v>41483150</v>
      </c>
    </row>
    <row r="28" spans="1:26" ht="12.75">
      <c r="A28" s="103" t="s">
        <v>46</v>
      </c>
      <c r="B28" s="19">
        <v>12666997</v>
      </c>
      <c r="C28" s="19">
        <v>0</v>
      </c>
      <c r="D28" s="59">
        <v>32609000</v>
      </c>
      <c r="E28" s="60">
        <v>25583150</v>
      </c>
      <c r="F28" s="60">
        <v>0</v>
      </c>
      <c r="G28" s="60">
        <v>3438005</v>
      </c>
      <c r="H28" s="60">
        <v>0</v>
      </c>
      <c r="I28" s="60">
        <v>3438005</v>
      </c>
      <c r="J28" s="60">
        <v>3552093</v>
      </c>
      <c r="K28" s="60">
        <v>2691349</v>
      </c>
      <c r="L28" s="60">
        <v>3433921</v>
      </c>
      <c r="M28" s="60">
        <v>9677363</v>
      </c>
      <c r="N28" s="60">
        <v>11797242</v>
      </c>
      <c r="O28" s="60">
        <v>1661935</v>
      </c>
      <c r="P28" s="60">
        <v>2574467</v>
      </c>
      <c r="Q28" s="60">
        <v>16033644</v>
      </c>
      <c r="R28" s="60">
        <v>3158923</v>
      </c>
      <c r="S28" s="60">
        <v>2004346</v>
      </c>
      <c r="T28" s="60">
        <v>1526114</v>
      </c>
      <c r="U28" s="60">
        <v>6689383</v>
      </c>
      <c r="V28" s="60">
        <v>35838395</v>
      </c>
      <c r="W28" s="60">
        <v>32608782</v>
      </c>
      <c r="X28" s="60">
        <v>3229613</v>
      </c>
      <c r="Y28" s="61">
        <v>9.9</v>
      </c>
      <c r="Z28" s="62">
        <v>25583150</v>
      </c>
    </row>
    <row r="29" spans="1:26" ht="12.75">
      <c r="A29" s="58" t="s">
        <v>284</v>
      </c>
      <c r="B29" s="19">
        <v>3350000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764895</v>
      </c>
      <c r="C31" s="19">
        <v>0</v>
      </c>
      <c r="D31" s="59">
        <v>2753000</v>
      </c>
      <c r="E31" s="60">
        <v>15900000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605519</v>
      </c>
      <c r="O31" s="60">
        <v>0</v>
      </c>
      <c r="P31" s="60">
        <v>0</v>
      </c>
      <c r="Q31" s="60">
        <v>605519</v>
      </c>
      <c r="R31" s="60">
        <v>0</v>
      </c>
      <c r="S31" s="60">
        <v>0</v>
      </c>
      <c r="T31" s="60">
        <v>0</v>
      </c>
      <c r="U31" s="60">
        <v>0</v>
      </c>
      <c r="V31" s="60">
        <v>605519</v>
      </c>
      <c r="W31" s="60">
        <v>2752780</v>
      </c>
      <c r="X31" s="60">
        <v>-2147261</v>
      </c>
      <c r="Y31" s="61">
        <v>-78</v>
      </c>
      <c r="Z31" s="62">
        <v>15900000</v>
      </c>
    </row>
    <row r="32" spans="1:26" ht="12.75">
      <c r="A32" s="70" t="s">
        <v>54</v>
      </c>
      <c r="B32" s="22">
        <f>SUM(B28:B31)</f>
        <v>16781892</v>
      </c>
      <c r="C32" s="22">
        <f>SUM(C28:C31)</f>
        <v>0</v>
      </c>
      <c r="D32" s="99">
        <f aca="true" t="shared" si="5" ref="D32:Z32">SUM(D28:D31)</f>
        <v>35362000</v>
      </c>
      <c r="E32" s="100">
        <f t="shared" si="5"/>
        <v>41483150</v>
      </c>
      <c r="F32" s="100">
        <f t="shared" si="5"/>
        <v>0</v>
      </c>
      <c r="G32" s="100">
        <f t="shared" si="5"/>
        <v>3438005</v>
      </c>
      <c r="H32" s="100">
        <f t="shared" si="5"/>
        <v>0</v>
      </c>
      <c r="I32" s="100">
        <f t="shared" si="5"/>
        <v>3438005</v>
      </c>
      <c r="J32" s="100">
        <f t="shared" si="5"/>
        <v>3552093</v>
      </c>
      <c r="K32" s="100">
        <f t="shared" si="5"/>
        <v>2691349</v>
      </c>
      <c r="L32" s="100">
        <f t="shared" si="5"/>
        <v>3433921</v>
      </c>
      <c r="M32" s="100">
        <f t="shared" si="5"/>
        <v>9677363</v>
      </c>
      <c r="N32" s="100">
        <f t="shared" si="5"/>
        <v>12402761</v>
      </c>
      <c r="O32" s="100">
        <f t="shared" si="5"/>
        <v>1661935</v>
      </c>
      <c r="P32" s="100">
        <f t="shared" si="5"/>
        <v>2574467</v>
      </c>
      <c r="Q32" s="100">
        <f t="shared" si="5"/>
        <v>16639163</v>
      </c>
      <c r="R32" s="100">
        <f t="shared" si="5"/>
        <v>3158923</v>
      </c>
      <c r="S32" s="100">
        <f t="shared" si="5"/>
        <v>2004346</v>
      </c>
      <c r="T32" s="100">
        <f t="shared" si="5"/>
        <v>1526114</v>
      </c>
      <c r="U32" s="100">
        <f t="shared" si="5"/>
        <v>6689383</v>
      </c>
      <c r="V32" s="100">
        <f t="shared" si="5"/>
        <v>36443914</v>
      </c>
      <c r="W32" s="100">
        <f t="shared" si="5"/>
        <v>35361562</v>
      </c>
      <c r="X32" s="100">
        <f t="shared" si="5"/>
        <v>1082352</v>
      </c>
      <c r="Y32" s="101">
        <f>+IF(W32&lt;&gt;0,(X32/W32)*100,0)</f>
        <v>3.060815017164683</v>
      </c>
      <c r="Z32" s="102">
        <f t="shared" si="5"/>
        <v>41483150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275240931</v>
      </c>
      <c r="C35" s="19">
        <v>0</v>
      </c>
      <c r="D35" s="59">
        <v>294904030</v>
      </c>
      <c r="E35" s="60">
        <v>503478902</v>
      </c>
      <c r="F35" s="60">
        <v>13077299</v>
      </c>
      <c r="G35" s="60">
        <v>53645428</v>
      </c>
      <c r="H35" s="60">
        <v>1327826867</v>
      </c>
      <c r="I35" s="60">
        <v>1327826867</v>
      </c>
      <c r="J35" s="60">
        <v>686070069</v>
      </c>
      <c r="K35" s="60">
        <v>515809459</v>
      </c>
      <c r="L35" s="60">
        <v>536269015</v>
      </c>
      <c r="M35" s="60">
        <v>536269015</v>
      </c>
      <c r="N35" s="60">
        <v>544455873</v>
      </c>
      <c r="O35" s="60">
        <v>870571369</v>
      </c>
      <c r="P35" s="60">
        <v>926551336</v>
      </c>
      <c r="Q35" s="60">
        <v>926551336</v>
      </c>
      <c r="R35" s="60">
        <v>941153347</v>
      </c>
      <c r="S35" s="60">
        <v>936227592</v>
      </c>
      <c r="T35" s="60">
        <v>1048502194</v>
      </c>
      <c r="U35" s="60">
        <v>1048502194</v>
      </c>
      <c r="V35" s="60">
        <v>1048502194</v>
      </c>
      <c r="W35" s="60">
        <v>503478902</v>
      </c>
      <c r="X35" s="60">
        <v>545023292</v>
      </c>
      <c r="Y35" s="61">
        <v>108.25</v>
      </c>
      <c r="Z35" s="62">
        <v>503478902</v>
      </c>
    </row>
    <row r="36" spans="1:26" ht="12.75">
      <c r="A36" s="58" t="s">
        <v>57</v>
      </c>
      <c r="B36" s="19">
        <v>1014569299</v>
      </c>
      <c r="C36" s="19">
        <v>0</v>
      </c>
      <c r="D36" s="59">
        <v>429295250</v>
      </c>
      <c r="E36" s="60">
        <v>21483150</v>
      </c>
      <c r="F36" s="60">
        <v>0</v>
      </c>
      <c r="G36" s="60">
        <v>1187760</v>
      </c>
      <c r="H36" s="60">
        <v>1131487791</v>
      </c>
      <c r="I36" s="60">
        <v>1131487791</v>
      </c>
      <c r="J36" s="60">
        <v>1013051952</v>
      </c>
      <c r="K36" s="60">
        <v>1012214952</v>
      </c>
      <c r="L36" s="60">
        <v>1012214952</v>
      </c>
      <c r="M36" s="60">
        <v>1012214952</v>
      </c>
      <c r="N36" s="60">
        <v>1012571066</v>
      </c>
      <c r="O36" s="60">
        <v>1059519413</v>
      </c>
      <c r="P36" s="60">
        <v>1003573264</v>
      </c>
      <c r="Q36" s="60">
        <v>1003573264</v>
      </c>
      <c r="R36" s="60">
        <v>1004136783</v>
      </c>
      <c r="S36" s="60">
        <v>1005484001</v>
      </c>
      <c r="T36" s="60">
        <v>807218475</v>
      </c>
      <c r="U36" s="60">
        <v>807218475</v>
      </c>
      <c r="V36" s="60">
        <v>807218475</v>
      </c>
      <c r="W36" s="60">
        <v>21483150</v>
      </c>
      <c r="X36" s="60">
        <v>785735325</v>
      </c>
      <c r="Y36" s="61">
        <v>3657.45</v>
      </c>
      <c r="Z36" s="62">
        <v>21483150</v>
      </c>
    </row>
    <row r="37" spans="1:26" ht="12.75">
      <c r="A37" s="58" t="s">
        <v>58</v>
      </c>
      <c r="B37" s="19">
        <v>234070318</v>
      </c>
      <c r="C37" s="19">
        <v>0</v>
      </c>
      <c r="D37" s="59">
        <v>220000000</v>
      </c>
      <c r="E37" s="60">
        <v>479721067</v>
      </c>
      <c r="F37" s="60">
        <v>-18008281</v>
      </c>
      <c r="G37" s="60">
        <v>50679634</v>
      </c>
      <c r="H37" s="60">
        <v>833983816</v>
      </c>
      <c r="I37" s="60">
        <v>833983816</v>
      </c>
      <c r="J37" s="60">
        <v>469782088</v>
      </c>
      <c r="K37" s="60">
        <v>339802195</v>
      </c>
      <c r="L37" s="60">
        <v>360261751</v>
      </c>
      <c r="M37" s="60">
        <v>360261751</v>
      </c>
      <c r="N37" s="60">
        <v>368804723</v>
      </c>
      <c r="O37" s="60">
        <v>677901327</v>
      </c>
      <c r="P37" s="60">
        <v>687014456</v>
      </c>
      <c r="Q37" s="60">
        <v>687014456</v>
      </c>
      <c r="R37" s="60">
        <v>709308842</v>
      </c>
      <c r="S37" s="60">
        <v>687071428</v>
      </c>
      <c r="T37" s="60">
        <v>551589695</v>
      </c>
      <c r="U37" s="60">
        <v>551589695</v>
      </c>
      <c r="V37" s="60">
        <v>551589695</v>
      </c>
      <c r="W37" s="60">
        <v>479721067</v>
      </c>
      <c r="X37" s="60">
        <v>71868628</v>
      </c>
      <c r="Y37" s="61">
        <v>14.98</v>
      </c>
      <c r="Z37" s="62">
        <v>479721067</v>
      </c>
    </row>
    <row r="38" spans="1:26" ht="12.75">
      <c r="A38" s="58" t="s">
        <v>59</v>
      </c>
      <c r="B38" s="19">
        <v>63612286</v>
      </c>
      <c r="C38" s="19">
        <v>0</v>
      </c>
      <c r="D38" s="59">
        <v>4480000</v>
      </c>
      <c r="E38" s="60">
        <v>0</v>
      </c>
      <c r="F38" s="60">
        <v>0</v>
      </c>
      <c r="G38" s="60">
        <v>0</v>
      </c>
      <c r="H38" s="60">
        <v>33485083</v>
      </c>
      <c r="I38" s="60">
        <v>33485083</v>
      </c>
      <c r="J38" s="60">
        <v>35832169</v>
      </c>
      <c r="K38" s="60">
        <v>35832169</v>
      </c>
      <c r="L38" s="60">
        <v>35832169</v>
      </c>
      <c r="M38" s="60">
        <v>35832169</v>
      </c>
      <c r="N38" s="60">
        <v>35832169</v>
      </c>
      <c r="O38" s="60">
        <v>32007132</v>
      </c>
      <c r="P38" s="60">
        <v>35832169</v>
      </c>
      <c r="Q38" s="60">
        <v>35832169</v>
      </c>
      <c r="R38" s="60">
        <v>35096214</v>
      </c>
      <c r="S38" s="60">
        <v>35096214</v>
      </c>
      <c r="T38" s="60">
        <v>25190077</v>
      </c>
      <c r="U38" s="60">
        <v>25190077</v>
      </c>
      <c r="V38" s="60">
        <v>25190077</v>
      </c>
      <c r="W38" s="60"/>
      <c r="X38" s="60">
        <v>25190077</v>
      </c>
      <c r="Y38" s="61">
        <v>0</v>
      </c>
      <c r="Z38" s="62">
        <v>0</v>
      </c>
    </row>
    <row r="39" spans="1:26" ht="12.75">
      <c r="A39" s="58" t="s">
        <v>60</v>
      </c>
      <c r="B39" s="19">
        <v>992127626</v>
      </c>
      <c r="C39" s="19">
        <v>0</v>
      </c>
      <c r="D39" s="59">
        <v>499719280</v>
      </c>
      <c r="E39" s="60">
        <v>45240985</v>
      </c>
      <c r="F39" s="60">
        <v>31085580</v>
      </c>
      <c r="G39" s="60">
        <v>4153554</v>
      </c>
      <c r="H39" s="60">
        <v>1591845759</v>
      </c>
      <c r="I39" s="60">
        <v>1591845759</v>
      </c>
      <c r="J39" s="60">
        <v>1193507764</v>
      </c>
      <c r="K39" s="60">
        <v>1152390047</v>
      </c>
      <c r="L39" s="60">
        <v>1152390047</v>
      </c>
      <c r="M39" s="60">
        <v>1152390047</v>
      </c>
      <c r="N39" s="60">
        <v>1152390047</v>
      </c>
      <c r="O39" s="60">
        <v>1220182323</v>
      </c>
      <c r="P39" s="60">
        <v>1207277975</v>
      </c>
      <c r="Q39" s="60">
        <v>1207277975</v>
      </c>
      <c r="R39" s="60">
        <v>1200885074</v>
      </c>
      <c r="S39" s="60">
        <v>1219543951</v>
      </c>
      <c r="T39" s="60">
        <v>1278940897</v>
      </c>
      <c r="U39" s="60">
        <v>1278940897</v>
      </c>
      <c r="V39" s="60">
        <v>1278940897</v>
      </c>
      <c r="W39" s="60">
        <v>45240985</v>
      </c>
      <c r="X39" s="60">
        <v>1233699912</v>
      </c>
      <c r="Y39" s="61">
        <v>2726.95</v>
      </c>
      <c r="Z39" s="62">
        <v>45240985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9215054</v>
      </c>
      <c r="C42" s="19">
        <v>0</v>
      </c>
      <c r="D42" s="59">
        <v>44964547</v>
      </c>
      <c r="E42" s="60">
        <v>46021927</v>
      </c>
      <c r="F42" s="60">
        <v>29595728</v>
      </c>
      <c r="G42" s="60">
        <v>38494473</v>
      </c>
      <c r="H42" s="60">
        <v>-18447546</v>
      </c>
      <c r="I42" s="60">
        <v>49642655</v>
      </c>
      <c r="J42" s="60">
        <v>30590601</v>
      </c>
      <c r="K42" s="60">
        <v>23201391</v>
      </c>
      <c r="L42" s="60">
        <v>-106978334</v>
      </c>
      <c r="M42" s="60">
        <v>-53186342</v>
      </c>
      <c r="N42" s="60">
        <v>-24073330</v>
      </c>
      <c r="O42" s="60">
        <v>91537416</v>
      </c>
      <c r="P42" s="60">
        <v>9115053</v>
      </c>
      <c r="Q42" s="60">
        <v>76579139</v>
      </c>
      <c r="R42" s="60">
        <v>22855070</v>
      </c>
      <c r="S42" s="60">
        <v>17645525</v>
      </c>
      <c r="T42" s="60">
        <v>-19939154</v>
      </c>
      <c r="U42" s="60">
        <v>20561441</v>
      </c>
      <c r="V42" s="60">
        <v>93596893</v>
      </c>
      <c r="W42" s="60">
        <v>46021927</v>
      </c>
      <c r="X42" s="60">
        <v>47574966</v>
      </c>
      <c r="Y42" s="61">
        <v>103.37</v>
      </c>
      <c r="Z42" s="62">
        <v>46021927</v>
      </c>
    </row>
    <row r="43" spans="1:26" ht="12.75">
      <c r="A43" s="58" t="s">
        <v>63</v>
      </c>
      <c r="B43" s="19">
        <v>-11218762</v>
      </c>
      <c r="C43" s="19">
        <v>0</v>
      </c>
      <c r="D43" s="59">
        <v>-31771668</v>
      </c>
      <c r="E43" s="60">
        <v>-41483150</v>
      </c>
      <c r="F43" s="60">
        <v>0</v>
      </c>
      <c r="G43" s="60">
        <v>-1187760</v>
      </c>
      <c r="H43" s="60">
        <v>0</v>
      </c>
      <c r="I43" s="60">
        <v>-1187760</v>
      </c>
      <c r="J43" s="60">
        <v>0</v>
      </c>
      <c r="K43" s="60">
        <v>0</v>
      </c>
      <c r="L43" s="60">
        <v>0</v>
      </c>
      <c r="M43" s="60">
        <v>0</v>
      </c>
      <c r="N43" s="60">
        <v>-356114</v>
      </c>
      <c r="O43" s="60">
        <v>-6141019</v>
      </c>
      <c r="P43" s="60">
        <v>-6878843</v>
      </c>
      <c r="Q43" s="60">
        <v>-13375976</v>
      </c>
      <c r="R43" s="60">
        <v>-563520</v>
      </c>
      <c r="S43" s="60">
        <v>-1347220</v>
      </c>
      <c r="T43" s="60">
        <v>-167171</v>
      </c>
      <c r="U43" s="60">
        <v>-2077911</v>
      </c>
      <c r="V43" s="60">
        <v>-16641647</v>
      </c>
      <c r="W43" s="60">
        <v>-41483150</v>
      </c>
      <c r="X43" s="60">
        <v>24841503</v>
      </c>
      <c r="Y43" s="61">
        <v>-59.88</v>
      </c>
      <c r="Z43" s="62">
        <v>-41483150</v>
      </c>
    </row>
    <row r="44" spans="1:26" ht="12.75">
      <c r="A44" s="58" t="s">
        <v>64</v>
      </c>
      <c r="B44" s="19">
        <v>-3032525</v>
      </c>
      <c r="C44" s="19">
        <v>0</v>
      </c>
      <c r="D44" s="59">
        <v>0</v>
      </c>
      <c r="E44" s="60">
        <v>0</v>
      </c>
      <c r="F44" s="60">
        <v>0</v>
      </c>
      <c r="G44" s="60">
        <v>1094</v>
      </c>
      <c r="H44" s="60">
        <v>-682967</v>
      </c>
      <c r="I44" s="60">
        <v>-681873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-1263</v>
      </c>
      <c r="P44" s="60">
        <v>-38470</v>
      </c>
      <c r="Q44" s="60">
        <v>-39733</v>
      </c>
      <c r="R44" s="60">
        <v>-739197</v>
      </c>
      <c r="S44" s="60">
        <v>1016</v>
      </c>
      <c r="T44" s="60">
        <v>0</v>
      </c>
      <c r="U44" s="60">
        <v>-738181</v>
      </c>
      <c r="V44" s="60">
        <v>-1459787</v>
      </c>
      <c r="W44" s="60"/>
      <c r="X44" s="60">
        <v>-1459787</v>
      </c>
      <c r="Y44" s="61">
        <v>0</v>
      </c>
      <c r="Z44" s="62">
        <v>0</v>
      </c>
    </row>
    <row r="45" spans="1:26" ht="12.75">
      <c r="A45" s="70" t="s">
        <v>65</v>
      </c>
      <c r="B45" s="22">
        <v>4839698</v>
      </c>
      <c r="C45" s="22">
        <v>0</v>
      </c>
      <c r="D45" s="99">
        <v>13207879</v>
      </c>
      <c r="E45" s="100">
        <v>4553777</v>
      </c>
      <c r="F45" s="100">
        <v>29595728</v>
      </c>
      <c r="G45" s="100">
        <v>66903535</v>
      </c>
      <c r="H45" s="100">
        <v>47773022</v>
      </c>
      <c r="I45" s="100">
        <v>47773022</v>
      </c>
      <c r="J45" s="100">
        <v>78363623</v>
      </c>
      <c r="K45" s="100">
        <v>101565014</v>
      </c>
      <c r="L45" s="100">
        <v>-5413320</v>
      </c>
      <c r="M45" s="100">
        <v>-5413320</v>
      </c>
      <c r="N45" s="100">
        <v>-29842764</v>
      </c>
      <c r="O45" s="100">
        <v>55552370</v>
      </c>
      <c r="P45" s="100">
        <v>57750110</v>
      </c>
      <c r="Q45" s="100">
        <v>-29842764</v>
      </c>
      <c r="R45" s="100">
        <v>79302463</v>
      </c>
      <c r="S45" s="100">
        <v>95601784</v>
      </c>
      <c r="T45" s="100">
        <v>75495459</v>
      </c>
      <c r="U45" s="100">
        <v>75495459</v>
      </c>
      <c r="V45" s="100">
        <v>75495459</v>
      </c>
      <c r="W45" s="100">
        <v>4553777</v>
      </c>
      <c r="X45" s="100">
        <v>70941682</v>
      </c>
      <c r="Y45" s="101">
        <v>1557.86</v>
      </c>
      <c r="Z45" s="102">
        <v>4553777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30084902</v>
      </c>
      <c r="C49" s="52">
        <v>0</v>
      </c>
      <c r="D49" s="129">
        <v>19906440</v>
      </c>
      <c r="E49" s="54">
        <v>14360317</v>
      </c>
      <c r="F49" s="54">
        <v>0</v>
      </c>
      <c r="G49" s="54">
        <v>0</v>
      </c>
      <c r="H49" s="54">
        <v>0</v>
      </c>
      <c r="I49" s="54">
        <v>8503873</v>
      </c>
      <c r="J49" s="54">
        <v>0</v>
      </c>
      <c r="K49" s="54">
        <v>0</v>
      </c>
      <c r="L49" s="54">
        <v>0</v>
      </c>
      <c r="M49" s="54">
        <v>3119416</v>
      </c>
      <c r="N49" s="54">
        <v>0</v>
      </c>
      <c r="O49" s="54">
        <v>0</v>
      </c>
      <c r="P49" s="54">
        <v>0</v>
      </c>
      <c r="Q49" s="54">
        <v>15083585</v>
      </c>
      <c r="R49" s="54">
        <v>0</v>
      </c>
      <c r="S49" s="54">
        <v>0</v>
      </c>
      <c r="T49" s="54">
        <v>0</v>
      </c>
      <c r="U49" s="54">
        <v>620430852</v>
      </c>
      <c r="V49" s="54">
        <v>0</v>
      </c>
      <c r="W49" s="54">
        <v>711489385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370498911</v>
      </c>
      <c r="C51" s="52">
        <v>0</v>
      </c>
      <c r="D51" s="129">
        <v>18357077</v>
      </c>
      <c r="E51" s="54">
        <v>16671212</v>
      </c>
      <c r="F51" s="54">
        <v>0</v>
      </c>
      <c r="G51" s="54">
        <v>0</v>
      </c>
      <c r="H51" s="54">
        <v>0</v>
      </c>
      <c r="I51" s="54">
        <v>14714222</v>
      </c>
      <c r="J51" s="54">
        <v>0</v>
      </c>
      <c r="K51" s="54">
        <v>0</v>
      </c>
      <c r="L51" s="54">
        <v>0</v>
      </c>
      <c r="M51" s="54">
        <v>16934621</v>
      </c>
      <c r="N51" s="54">
        <v>0</v>
      </c>
      <c r="O51" s="54">
        <v>0</v>
      </c>
      <c r="P51" s="54">
        <v>0</v>
      </c>
      <c r="Q51" s="54">
        <v>16630792</v>
      </c>
      <c r="R51" s="54">
        <v>0</v>
      </c>
      <c r="S51" s="54">
        <v>0</v>
      </c>
      <c r="T51" s="54">
        <v>0</v>
      </c>
      <c r="U51" s="54">
        <v>18028261</v>
      </c>
      <c r="V51" s="54">
        <v>220365366</v>
      </c>
      <c r="W51" s="54">
        <v>692200462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45.86602835927689</v>
      </c>
      <c r="C58" s="5">
        <f>IF(C67=0,0,+(C76/C67)*100)</f>
        <v>0</v>
      </c>
      <c r="D58" s="6">
        <f aca="true" t="shared" si="6" ref="D58:Z58">IF(D67=0,0,+(D76/D67)*100)</f>
        <v>94.04998177142197</v>
      </c>
      <c r="E58" s="7">
        <f t="shared" si="6"/>
        <v>95.69807970034549</v>
      </c>
      <c r="F58" s="7">
        <f t="shared" si="6"/>
        <v>97.49543691849956</v>
      </c>
      <c r="G58" s="7">
        <f t="shared" si="6"/>
        <v>97.36998462254212</v>
      </c>
      <c r="H58" s="7">
        <f t="shared" si="6"/>
        <v>98.5612353274748</v>
      </c>
      <c r="I58" s="7">
        <f t="shared" si="6"/>
        <v>97.79666556844924</v>
      </c>
      <c r="J58" s="7">
        <f t="shared" si="6"/>
        <v>97.85453831002897</v>
      </c>
      <c r="K58" s="7">
        <f t="shared" si="6"/>
        <v>97.09381911478458</v>
      </c>
      <c r="L58" s="7">
        <f t="shared" si="6"/>
        <v>97.43755558517135</v>
      </c>
      <c r="M58" s="7">
        <f t="shared" si="6"/>
        <v>97.50511466008798</v>
      </c>
      <c r="N58" s="7">
        <f t="shared" si="6"/>
        <v>97.27825761008285</v>
      </c>
      <c r="O58" s="7">
        <f t="shared" si="6"/>
        <v>96.77495213444138</v>
      </c>
      <c r="P58" s="7">
        <f t="shared" si="6"/>
        <v>97.05311229622694</v>
      </c>
      <c r="Q58" s="7">
        <f t="shared" si="6"/>
        <v>97.04862535854835</v>
      </c>
      <c r="R58" s="7">
        <f t="shared" si="6"/>
        <v>97.09203417839792</v>
      </c>
      <c r="S58" s="7">
        <f t="shared" si="6"/>
        <v>97.0482540038927</v>
      </c>
      <c r="T58" s="7">
        <f t="shared" si="6"/>
        <v>97.4261254408347</v>
      </c>
      <c r="U58" s="7">
        <f t="shared" si="6"/>
        <v>97.19789453680065</v>
      </c>
      <c r="V58" s="7">
        <f t="shared" si="6"/>
        <v>97.4077828962538</v>
      </c>
      <c r="W58" s="7">
        <f t="shared" si="6"/>
        <v>96.9571559554818</v>
      </c>
      <c r="X58" s="7">
        <f t="shared" si="6"/>
        <v>0</v>
      </c>
      <c r="Y58" s="7">
        <f t="shared" si="6"/>
        <v>0</v>
      </c>
      <c r="Z58" s="8">
        <f t="shared" si="6"/>
        <v>95.69807970034549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79.99802968049781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96.69305443877249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78.1832790699857</v>
      </c>
      <c r="C60" s="12">
        <f t="shared" si="7"/>
        <v>0</v>
      </c>
      <c r="D60" s="3">
        <f t="shared" si="7"/>
        <v>99.08265648001027</v>
      </c>
      <c r="E60" s="13">
        <f t="shared" si="7"/>
        <v>93.15170901495371</v>
      </c>
      <c r="F60" s="13">
        <f t="shared" si="7"/>
        <v>95.77074926142848</v>
      </c>
      <c r="G60" s="13">
        <f t="shared" si="7"/>
        <v>95.76598866974308</v>
      </c>
      <c r="H60" s="13">
        <f t="shared" si="7"/>
        <v>97.5659396061551</v>
      </c>
      <c r="I60" s="13">
        <f t="shared" si="7"/>
        <v>96.33927709678429</v>
      </c>
      <c r="J60" s="13">
        <f t="shared" si="7"/>
        <v>96.71909363163046</v>
      </c>
      <c r="K60" s="13">
        <f t="shared" si="7"/>
        <v>94.26924332336048</v>
      </c>
      <c r="L60" s="13">
        <f t="shared" si="7"/>
        <v>95.62940612439805</v>
      </c>
      <c r="M60" s="13">
        <f t="shared" si="7"/>
        <v>95.77669105534524</v>
      </c>
      <c r="N60" s="13">
        <f t="shared" si="7"/>
        <v>95.06003040982958</v>
      </c>
      <c r="O60" s="13">
        <f t="shared" si="7"/>
        <v>94.5393810852736</v>
      </c>
      <c r="P60" s="13">
        <f t="shared" si="7"/>
        <v>95.26741005829912</v>
      </c>
      <c r="Q60" s="13">
        <f t="shared" si="7"/>
        <v>94.97272048452668</v>
      </c>
      <c r="R60" s="13">
        <f t="shared" si="7"/>
        <v>95.53436239651548</v>
      </c>
      <c r="S60" s="13">
        <f t="shared" si="7"/>
        <v>94.35089401712548</v>
      </c>
      <c r="T60" s="13">
        <f t="shared" si="7"/>
        <v>95.04337204582947</v>
      </c>
      <c r="U60" s="13">
        <f t="shared" si="7"/>
        <v>95.0207946227816</v>
      </c>
      <c r="V60" s="13">
        <f t="shared" si="7"/>
        <v>95.57875812340582</v>
      </c>
      <c r="W60" s="13">
        <f t="shared" si="7"/>
        <v>93.15170901495371</v>
      </c>
      <c r="X60" s="13">
        <f t="shared" si="7"/>
        <v>0</v>
      </c>
      <c r="Y60" s="13">
        <f t="shared" si="7"/>
        <v>0</v>
      </c>
      <c r="Z60" s="14">
        <f t="shared" si="7"/>
        <v>93.15170901495371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100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99.96682340822592</v>
      </c>
      <c r="P62" s="13">
        <f t="shared" si="7"/>
        <v>100</v>
      </c>
      <c r="Q62" s="13">
        <f t="shared" si="7"/>
        <v>99.99729126404256</v>
      </c>
      <c r="R62" s="13">
        <f t="shared" si="7"/>
        <v>100</v>
      </c>
      <c r="S62" s="13">
        <f t="shared" si="7"/>
        <v>100</v>
      </c>
      <c r="T62" s="13">
        <f t="shared" si="7"/>
        <v>100</v>
      </c>
      <c r="U62" s="13">
        <f t="shared" si="7"/>
        <v>100</v>
      </c>
      <c r="V62" s="13">
        <f t="shared" si="7"/>
        <v>99.99948609260917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135.12819100242515</v>
      </c>
      <c r="I63" s="13">
        <f t="shared" si="7"/>
        <v>109.32048442770983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100</v>
      </c>
      <c r="U63" s="13">
        <f t="shared" si="7"/>
        <v>100</v>
      </c>
      <c r="V63" s="13">
        <f t="shared" si="7"/>
        <v>102.42170545216447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86.60478180625184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100.95981079543168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124.38857211993928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287</v>
      </c>
      <c r="B67" s="24">
        <v>253733550</v>
      </c>
      <c r="C67" s="24"/>
      <c r="D67" s="25">
        <v>354915232</v>
      </c>
      <c r="E67" s="26">
        <v>359584765</v>
      </c>
      <c r="F67" s="26">
        <v>28294476</v>
      </c>
      <c r="G67" s="26">
        <v>29739636</v>
      </c>
      <c r="H67" s="26">
        <v>27744287</v>
      </c>
      <c r="I67" s="26">
        <v>85778399</v>
      </c>
      <c r="J67" s="26">
        <v>32777840</v>
      </c>
      <c r="K67" s="26">
        <v>23289156</v>
      </c>
      <c r="L67" s="26">
        <v>27747958</v>
      </c>
      <c r="M67" s="26">
        <v>83814954</v>
      </c>
      <c r="N67" s="26">
        <v>25813648</v>
      </c>
      <c r="O67" s="26">
        <v>22052913</v>
      </c>
      <c r="P67" s="26">
        <v>23990904</v>
      </c>
      <c r="Q67" s="26">
        <v>71857465</v>
      </c>
      <c r="R67" s="26">
        <v>24082814</v>
      </c>
      <c r="S67" s="26">
        <v>23908358</v>
      </c>
      <c r="T67" s="26">
        <v>26845947</v>
      </c>
      <c r="U67" s="26">
        <v>74837119</v>
      </c>
      <c r="V67" s="26">
        <v>316287937</v>
      </c>
      <c r="W67" s="26">
        <v>354915232</v>
      </c>
      <c r="X67" s="26"/>
      <c r="Y67" s="25"/>
      <c r="Z67" s="27">
        <v>359584765</v>
      </c>
    </row>
    <row r="68" spans="1:26" ht="12.75" hidden="1">
      <c r="A68" s="37" t="s">
        <v>31</v>
      </c>
      <c r="B68" s="19">
        <v>63704144</v>
      </c>
      <c r="C68" s="19"/>
      <c r="D68" s="20">
        <v>96766032</v>
      </c>
      <c r="E68" s="21">
        <v>93566032</v>
      </c>
      <c r="F68" s="21">
        <v>5720126</v>
      </c>
      <c r="G68" s="21">
        <v>5664386</v>
      </c>
      <c r="H68" s="21">
        <v>5738114</v>
      </c>
      <c r="I68" s="21">
        <v>17122626</v>
      </c>
      <c r="J68" s="21">
        <v>5568902</v>
      </c>
      <c r="K68" s="21">
        <v>5803360</v>
      </c>
      <c r="L68" s="21">
        <v>5661208</v>
      </c>
      <c r="M68" s="21">
        <v>17033470</v>
      </c>
      <c r="N68" s="21">
        <v>5687386</v>
      </c>
      <c r="O68" s="21">
        <v>6035182</v>
      </c>
      <c r="P68" s="21">
        <v>5872133</v>
      </c>
      <c r="Q68" s="21">
        <v>17594701</v>
      </c>
      <c r="R68" s="21">
        <v>5774182</v>
      </c>
      <c r="S68" s="21">
        <v>5585219</v>
      </c>
      <c r="T68" s="21">
        <v>6868693</v>
      </c>
      <c r="U68" s="21">
        <v>18228094</v>
      </c>
      <c r="V68" s="21">
        <v>69978891</v>
      </c>
      <c r="W68" s="21">
        <v>96766032</v>
      </c>
      <c r="X68" s="21"/>
      <c r="Y68" s="20"/>
      <c r="Z68" s="23">
        <v>93566032</v>
      </c>
    </row>
    <row r="69" spans="1:26" ht="12.75" hidden="1">
      <c r="A69" s="38" t="s">
        <v>32</v>
      </c>
      <c r="B69" s="19">
        <v>148852163</v>
      </c>
      <c r="C69" s="19"/>
      <c r="D69" s="20">
        <v>225881903</v>
      </c>
      <c r="E69" s="21">
        <v>225881903</v>
      </c>
      <c r="F69" s="21">
        <v>16755994</v>
      </c>
      <c r="G69" s="21">
        <v>18473191</v>
      </c>
      <c r="H69" s="21">
        <v>16399552</v>
      </c>
      <c r="I69" s="21">
        <v>51628737</v>
      </c>
      <c r="J69" s="21">
        <v>21434199</v>
      </c>
      <c r="K69" s="21">
        <v>11810395</v>
      </c>
      <c r="L69" s="21">
        <v>16268407</v>
      </c>
      <c r="M69" s="21">
        <v>49513001</v>
      </c>
      <c r="N69" s="21">
        <v>14222375</v>
      </c>
      <c r="O69" s="21">
        <v>13024476</v>
      </c>
      <c r="P69" s="21">
        <v>14938649</v>
      </c>
      <c r="Q69" s="21">
        <v>42185500</v>
      </c>
      <c r="R69" s="21">
        <v>15682419</v>
      </c>
      <c r="S69" s="21">
        <v>12492490</v>
      </c>
      <c r="T69" s="21">
        <v>13940546</v>
      </c>
      <c r="U69" s="21">
        <v>42115455</v>
      </c>
      <c r="V69" s="21">
        <v>185442693</v>
      </c>
      <c r="W69" s="21">
        <v>225881903</v>
      </c>
      <c r="X69" s="21"/>
      <c r="Y69" s="20"/>
      <c r="Z69" s="23">
        <v>225881903</v>
      </c>
    </row>
    <row r="70" spans="1:26" ht="12.75" hidden="1">
      <c r="A70" s="39" t="s">
        <v>103</v>
      </c>
      <c r="B70" s="19">
        <v>106530615</v>
      </c>
      <c r="C70" s="19"/>
      <c r="D70" s="20">
        <v>159714364</v>
      </c>
      <c r="E70" s="21">
        <v>159714364</v>
      </c>
      <c r="F70" s="21">
        <v>9883903</v>
      </c>
      <c r="G70" s="21">
        <v>12281005</v>
      </c>
      <c r="H70" s="21">
        <v>9024185</v>
      </c>
      <c r="I70" s="21">
        <v>31189093</v>
      </c>
      <c r="J70" s="21">
        <v>11479939</v>
      </c>
      <c r="K70" s="21">
        <v>8997476</v>
      </c>
      <c r="L70" s="21">
        <v>9957642</v>
      </c>
      <c r="M70" s="21">
        <v>30435057</v>
      </c>
      <c r="N70" s="21">
        <v>7678409</v>
      </c>
      <c r="O70" s="21">
        <v>10612304</v>
      </c>
      <c r="P70" s="21">
        <v>9555887</v>
      </c>
      <c r="Q70" s="21">
        <v>27846600</v>
      </c>
      <c r="R70" s="21">
        <v>9734691</v>
      </c>
      <c r="S70" s="21">
        <v>7974169</v>
      </c>
      <c r="T70" s="21">
        <v>9131759</v>
      </c>
      <c r="U70" s="21">
        <v>26840619</v>
      </c>
      <c r="V70" s="21">
        <v>116311369</v>
      </c>
      <c r="W70" s="21">
        <v>159714364</v>
      </c>
      <c r="X70" s="21"/>
      <c r="Y70" s="20"/>
      <c r="Z70" s="23">
        <v>159714364</v>
      </c>
    </row>
    <row r="71" spans="1:26" ht="12.75" hidden="1">
      <c r="A71" s="39" t="s">
        <v>104</v>
      </c>
      <c r="B71" s="19">
        <v>31541212</v>
      </c>
      <c r="C71" s="19"/>
      <c r="D71" s="20">
        <v>37206478</v>
      </c>
      <c r="E71" s="21">
        <v>37206478</v>
      </c>
      <c r="F71" s="21">
        <v>4953990</v>
      </c>
      <c r="G71" s="21">
        <v>4257195</v>
      </c>
      <c r="H71" s="21">
        <v>5823358</v>
      </c>
      <c r="I71" s="21">
        <v>15034543</v>
      </c>
      <c r="J71" s="21">
        <v>8187553</v>
      </c>
      <c r="K71" s="21">
        <v>1072726</v>
      </c>
      <c r="L71" s="21">
        <v>4475533</v>
      </c>
      <c r="M71" s="21">
        <v>13735812</v>
      </c>
      <c r="N71" s="21">
        <v>4786779</v>
      </c>
      <c r="O71" s="21">
        <v>747515</v>
      </c>
      <c r="P71" s="21">
        <v>3621268</v>
      </c>
      <c r="Q71" s="21">
        <v>9155562</v>
      </c>
      <c r="R71" s="21">
        <v>4229262</v>
      </c>
      <c r="S71" s="21">
        <v>2908343</v>
      </c>
      <c r="T71" s="21">
        <v>3194200</v>
      </c>
      <c r="U71" s="21">
        <v>10331805</v>
      </c>
      <c r="V71" s="21">
        <v>48257722</v>
      </c>
      <c r="W71" s="21">
        <v>37206478</v>
      </c>
      <c r="X71" s="21"/>
      <c r="Y71" s="20"/>
      <c r="Z71" s="23">
        <v>37206478</v>
      </c>
    </row>
    <row r="72" spans="1:26" ht="12.75" hidden="1">
      <c r="A72" s="39" t="s">
        <v>105</v>
      </c>
      <c r="B72" s="19">
        <v>5011439</v>
      </c>
      <c r="C72" s="19"/>
      <c r="D72" s="20">
        <v>13492011</v>
      </c>
      <c r="E72" s="21">
        <v>13492011</v>
      </c>
      <c r="F72" s="21">
        <v>1209448</v>
      </c>
      <c r="G72" s="21">
        <v>1152834</v>
      </c>
      <c r="H72" s="21">
        <v>853141</v>
      </c>
      <c r="I72" s="21">
        <v>3215423</v>
      </c>
      <c r="J72" s="21">
        <v>1063471</v>
      </c>
      <c r="K72" s="21">
        <v>1063368</v>
      </c>
      <c r="L72" s="21">
        <v>1124206</v>
      </c>
      <c r="M72" s="21">
        <v>3251045</v>
      </c>
      <c r="N72" s="21">
        <v>1054606</v>
      </c>
      <c r="O72" s="21">
        <v>953688</v>
      </c>
      <c r="P72" s="21">
        <v>1054509</v>
      </c>
      <c r="Q72" s="21">
        <v>3062803</v>
      </c>
      <c r="R72" s="21">
        <v>1018146</v>
      </c>
      <c r="S72" s="21">
        <v>904264</v>
      </c>
      <c r="T72" s="21">
        <v>923606</v>
      </c>
      <c r="U72" s="21">
        <v>2846016</v>
      </c>
      <c r="V72" s="21">
        <v>12375287</v>
      </c>
      <c r="W72" s="21">
        <v>13492011</v>
      </c>
      <c r="X72" s="21"/>
      <c r="Y72" s="20"/>
      <c r="Z72" s="23">
        <v>13492011</v>
      </c>
    </row>
    <row r="73" spans="1:26" ht="12.75" hidden="1">
      <c r="A73" s="39" t="s">
        <v>106</v>
      </c>
      <c r="B73" s="19">
        <v>5768897</v>
      </c>
      <c r="C73" s="19"/>
      <c r="D73" s="20">
        <v>15469050</v>
      </c>
      <c r="E73" s="21">
        <v>15469050</v>
      </c>
      <c r="F73" s="21">
        <v>708653</v>
      </c>
      <c r="G73" s="21">
        <v>782157</v>
      </c>
      <c r="H73" s="21">
        <v>698868</v>
      </c>
      <c r="I73" s="21">
        <v>2189678</v>
      </c>
      <c r="J73" s="21">
        <v>703236</v>
      </c>
      <c r="K73" s="21">
        <v>676825</v>
      </c>
      <c r="L73" s="21">
        <v>711026</v>
      </c>
      <c r="M73" s="21">
        <v>2091087</v>
      </c>
      <c r="N73" s="21">
        <v>702581</v>
      </c>
      <c r="O73" s="21">
        <v>710969</v>
      </c>
      <c r="P73" s="21">
        <v>706985</v>
      </c>
      <c r="Q73" s="21">
        <v>2120535</v>
      </c>
      <c r="R73" s="21">
        <v>700320</v>
      </c>
      <c r="S73" s="21">
        <v>705714</v>
      </c>
      <c r="T73" s="21">
        <v>690981</v>
      </c>
      <c r="U73" s="21">
        <v>2097015</v>
      </c>
      <c r="V73" s="21">
        <v>8498315</v>
      </c>
      <c r="W73" s="21">
        <v>15469050</v>
      </c>
      <c r="X73" s="21"/>
      <c r="Y73" s="20"/>
      <c r="Z73" s="23">
        <v>15469050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41177243</v>
      </c>
      <c r="C75" s="28"/>
      <c r="D75" s="29">
        <v>32267297</v>
      </c>
      <c r="E75" s="30">
        <v>40136830</v>
      </c>
      <c r="F75" s="30">
        <v>5818356</v>
      </c>
      <c r="G75" s="30">
        <v>5602059</v>
      </c>
      <c r="H75" s="30">
        <v>5606621</v>
      </c>
      <c r="I75" s="30">
        <v>17027036</v>
      </c>
      <c r="J75" s="30">
        <v>5774739</v>
      </c>
      <c r="K75" s="30">
        <v>5675401</v>
      </c>
      <c r="L75" s="30">
        <v>5818343</v>
      </c>
      <c r="M75" s="30">
        <v>17268483</v>
      </c>
      <c r="N75" s="30">
        <v>5903887</v>
      </c>
      <c r="O75" s="30">
        <v>2993255</v>
      </c>
      <c r="P75" s="30">
        <v>3180122</v>
      </c>
      <c r="Q75" s="30">
        <v>12077264</v>
      </c>
      <c r="R75" s="30">
        <v>2626213</v>
      </c>
      <c r="S75" s="30">
        <v>5830649</v>
      </c>
      <c r="T75" s="30">
        <v>6036708</v>
      </c>
      <c r="U75" s="30">
        <v>14493570</v>
      </c>
      <c r="V75" s="30">
        <v>60866353</v>
      </c>
      <c r="W75" s="30">
        <v>32267297</v>
      </c>
      <c r="X75" s="30"/>
      <c r="Y75" s="29"/>
      <c r="Z75" s="31">
        <v>40136830</v>
      </c>
    </row>
    <row r="76" spans="1:26" ht="12.75" hidden="1">
      <c r="A76" s="42" t="s">
        <v>288</v>
      </c>
      <c r="B76" s="32">
        <v>116377502</v>
      </c>
      <c r="C76" s="32"/>
      <c r="D76" s="33">
        <v>333797711</v>
      </c>
      <c r="E76" s="34">
        <v>344115715</v>
      </c>
      <c r="F76" s="34">
        <v>27585823</v>
      </c>
      <c r="G76" s="34">
        <v>28957479</v>
      </c>
      <c r="H76" s="34">
        <v>27345112</v>
      </c>
      <c r="I76" s="34">
        <v>83888414</v>
      </c>
      <c r="J76" s="34">
        <v>32074604</v>
      </c>
      <c r="K76" s="34">
        <v>22612331</v>
      </c>
      <c r="L76" s="34">
        <v>27036932</v>
      </c>
      <c r="M76" s="34">
        <v>81723867</v>
      </c>
      <c r="N76" s="34">
        <v>25111067</v>
      </c>
      <c r="O76" s="34">
        <v>21341696</v>
      </c>
      <c r="P76" s="34">
        <v>23283919</v>
      </c>
      <c r="Q76" s="34">
        <v>69736682</v>
      </c>
      <c r="R76" s="34">
        <v>23382494</v>
      </c>
      <c r="S76" s="34">
        <v>23202644</v>
      </c>
      <c r="T76" s="34">
        <v>26154966</v>
      </c>
      <c r="U76" s="34">
        <v>72740104</v>
      </c>
      <c r="V76" s="34">
        <v>308089067</v>
      </c>
      <c r="W76" s="34">
        <v>344115715</v>
      </c>
      <c r="X76" s="34"/>
      <c r="Y76" s="33"/>
      <c r="Z76" s="35">
        <v>344115715</v>
      </c>
    </row>
    <row r="77" spans="1:26" ht="12.75" hidden="1">
      <c r="A77" s="37" t="s">
        <v>31</v>
      </c>
      <c r="B77" s="19"/>
      <c r="C77" s="19"/>
      <c r="D77" s="20">
        <v>77410919</v>
      </c>
      <c r="E77" s="21">
        <v>93566032</v>
      </c>
      <c r="F77" s="21">
        <v>5720126</v>
      </c>
      <c r="G77" s="21">
        <v>5664386</v>
      </c>
      <c r="H77" s="21">
        <v>5738114</v>
      </c>
      <c r="I77" s="21">
        <v>17122626</v>
      </c>
      <c r="J77" s="21">
        <v>5568902</v>
      </c>
      <c r="K77" s="21">
        <v>5803360</v>
      </c>
      <c r="L77" s="21">
        <v>5661208</v>
      </c>
      <c r="M77" s="21">
        <v>17033470</v>
      </c>
      <c r="N77" s="21">
        <v>5687386</v>
      </c>
      <c r="O77" s="21">
        <v>6035182</v>
      </c>
      <c r="P77" s="21">
        <v>5872133</v>
      </c>
      <c r="Q77" s="21">
        <v>17594701</v>
      </c>
      <c r="R77" s="21">
        <v>5774182</v>
      </c>
      <c r="S77" s="21">
        <v>5585219</v>
      </c>
      <c r="T77" s="21">
        <v>6868693</v>
      </c>
      <c r="U77" s="21">
        <v>18228094</v>
      </c>
      <c r="V77" s="21">
        <v>69978891</v>
      </c>
      <c r="W77" s="21">
        <v>93566032</v>
      </c>
      <c r="X77" s="21"/>
      <c r="Y77" s="20"/>
      <c r="Z77" s="23">
        <v>93566032</v>
      </c>
    </row>
    <row r="78" spans="1:26" ht="12.75" hidden="1">
      <c r="A78" s="38" t="s">
        <v>32</v>
      </c>
      <c r="B78" s="19">
        <v>116377502</v>
      </c>
      <c r="C78" s="19"/>
      <c r="D78" s="20">
        <v>223809790</v>
      </c>
      <c r="E78" s="21">
        <v>210412853</v>
      </c>
      <c r="F78" s="21">
        <v>16047341</v>
      </c>
      <c r="G78" s="21">
        <v>17691034</v>
      </c>
      <c r="H78" s="21">
        <v>16000377</v>
      </c>
      <c r="I78" s="21">
        <v>49738752</v>
      </c>
      <c r="J78" s="21">
        <v>20730963</v>
      </c>
      <c r="K78" s="21">
        <v>11133570</v>
      </c>
      <c r="L78" s="21">
        <v>15557381</v>
      </c>
      <c r="M78" s="21">
        <v>47421914</v>
      </c>
      <c r="N78" s="21">
        <v>13519794</v>
      </c>
      <c r="O78" s="21">
        <v>12313259</v>
      </c>
      <c r="P78" s="21">
        <v>14231664</v>
      </c>
      <c r="Q78" s="21">
        <v>40064717</v>
      </c>
      <c r="R78" s="21">
        <v>14982099</v>
      </c>
      <c r="S78" s="21">
        <v>11786776</v>
      </c>
      <c r="T78" s="21">
        <v>13249565</v>
      </c>
      <c r="U78" s="21">
        <v>40018440</v>
      </c>
      <c r="V78" s="21">
        <v>177243823</v>
      </c>
      <c r="W78" s="21">
        <v>210412853</v>
      </c>
      <c r="X78" s="21"/>
      <c r="Y78" s="20"/>
      <c r="Z78" s="23">
        <v>210412853</v>
      </c>
    </row>
    <row r="79" spans="1:26" ht="12.75" hidden="1">
      <c r="A79" s="39" t="s">
        <v>103</v>
      </c>
      <c r="B79" s="19"/>
      <c r="C79" s="19"/>
      <c r="D79" s="20">
        <v>159714364</v>
      </c>
      <c r="E79" s="21">
        <v>159714364</v>
      </c>
      <c r="F79" s="21">
        <v>9883903</v>
      </c>
      <c r="G79" s="21">
        <v>12281005</v>
      </c>
      <c r="H79" s="21">
        <v>9024185</v>
      </c>
      <c r="I79" s="21">
        <v>31189093</v>
      </c>
      <c r="J79" s="21">
        <v>11479939</v>
      </c>
      <c r="K79" s="21">
        <v>8997476</v>
      </c>
      <c r="L79" s="21">
        <v>9957642</v>
      </c>
      <c r="M79" s="21">
        <v>30435057</v>
      </c>
      <c r="N79" s="21">
        <v>7678409</v>
      </c>
      <c r="O79" s="21">
        <v>10612304</v>
      </c>
      <c r="P79" s="21">
        <v>9555887</v>
      </c>
      <c r="Q79" s="21">
        <v>27846600</v>
      </c>
      <c r="R79" s="21">
        <v>9734691</v>
      </c>
      <c r="S79" s="21">
        <v>7974169</v>
      </c>
      <c r="T79" s="21">
        <v>9131759</v>
      </c>
      <c r="U79" s="21">
        <v>26840619</v>
      </c>
      <c r="V79" s="21">
        <v>116311369</v>
      </c>
      <c r="W79" s="21">
        <v>159714364</v>
      </c>
      <c r="X79" s="21"/>
      <c r="Y79" s="20"/>
      <c r="Z79" s="23">
        <v>159714364</v>
      </c>
    </row>
    <row r="80" spans="1:26" ht="12.75" hidden="1">
      <c r="A80" s="39" t="s">
        <v>104</v>
      </c>
      <c r="B80" s="19"/>
      <c r="C80" s="19"/>
      <c r="D80" s="20">
        <v>37206478</v>
      </c>
      <c r="E80" s="21">
        <v>37206478</v>
      </c>
      <c r="F80" s="21">
        <v>4953990</v>
      </c>
      <c r="G80" s="21">
        <v>4257195</v>
      </c>
      <c r="H80" s="21">
        <v>5823358</v>
      </c>
      <c r="I80" s="21">
        <v>15034543</v>
      </c>
      <c r="J80" s="21">
        <v>8187553</v>
      </c>
      <c r="K80" s="21">
        <v>1072726</v>
      </c>
      <c r="L80" s="21">
        <v>4475533</v>
      </c>
      <c r="M80" s="21">
        <v>13735812</v>
      </c>
      <c r="N80" s="21">
        <v>4786779</v>
      </c>
      <c r="O80" s="21">
        <v>747267</v>
      </c>
      <c r="P80" s="21">
        <v>3621268</v>
      </c>
      <c r="Q80" s="21">
        <v>9155314</v>
      </c>
      <c r="R80" s="21">
        <v>4229262</v>
      </c>
      <c r="S80" s="21">
        <v>2908343</v>
      </c>
      <c r="T80" s="21">
        <v>3194200</v>
      </c>
      <c r="U80" s="21">
        <v>10331805</v>
      </c>
      <c r="V80" s="21">
        <v>48257474</v>
      </c>
      <c r="W80" s="21">
        <v>37206478</v>
      </c>
      <c r="X80" s="21"/>
      <c r="Y80" s="20"/>
      <c r="Z80" s="23">
        <v>37206478</v>
      </c>
    </row>
    <row r="81" spans="1:26" ht="12.75" hidden="1">
      <c r="A81" s="39" t="s">
        <v>105</v>
      </c>
      <c r="B81" s="19"/>
      <c r="C81" s="19"/>
      <c r="D81" s="20">
        <v>13492011</v>
      </c>
      <c r="E81" s="21">
        <v>13492011</v>
      </c>
      <c r="F81" s="21">
        <v>1209448</v>
      </c>
      <c r="G81" s="21">
        <v>1152834</v>
      </c>
      <c r="H81" s="21">
        <v>1152834</v>
      </c>
      <c r="I81" s="21">
        <v>3515116</v>
      </c>
      <c r="J81" s="21">
        <v>1063471</v>
      </c>
      <c r="K81" s="21">
        <v>1063368</v>
      </c>
      <c r="L81" s="21">
        <v>1124206</v>
      </c>
      <c r="M81" s="21">
        <v>3251045</v>
      </c>
      <c r="N81" s="21">
        <v>1054606</v>
      </c>
      <c r="O81" s="21">
        <v>953688</v>
      </c>
      <c r="P81" s="21">
        <v>1054509</v>
      </c>
      <c r="Q81" s="21">
        <v>3062803</v>
      </c>
      <c r="R81" s="21">
        <v>1018146</v>
      </c>
      <c r="S81" s="21">
        <v>904264</v>
      </c>
      <c r="T81" s="21">
        <v>923606</v>
      </c>
      <c r="U81" s="21">
        <v>2846016</v>
      </c>
      <c r="V81" s="21">
        <v>12674980</v>
      </c>
      <c r="W81" s="21">
        <v>13492011</v>
      </c>
      <c r="X81" s="21"/>
      <c r="Y81" s="20"/>
      <c r="Z81" s="23">
        <v>13492011</v>
      </c>
    </row>
    <row r="82" spans="1:26" ht="12.75" hidden="1">
      <c r="A82" s="39" t="s">
        <v>106</v>
      </c>
      <c r="B82" s="19"/>
      <c r="C82" s="19"/>
      <c r="D82" s="20">
        <v>13396937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116377502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32577002</v>
      </c>
      <c r="E84" s="30">
        <v>40136830</v>
      </c>
      <c r="F84" s="30">
        <v>5818356</v>
      </c>
      <c r="G84" s="30">
        <v>5602059</v>
      </c>
      <c r="H84" s="30">
        <v>5606621</v>
      </c>
      <c r="I84" s="30">
        <v>17027036</v>
      </c>
      <c r="J84" s="30">
        <v>5774739</v>
      </c>
      <c r="K84" s="30">
        <v>5675401</v>
      </c>
      <c r="L84" s="30">
        <v>5818343</v>
      </c>
      <c r="M84" s="30">
        <v>17268483</v>
      </c>
      <c r="N84" s="30">
        <v>5903887</v>
      </c>
      <c r="O84" s="30">
        <v>2993255</v>
      </c>
      <c r="P84" s="30">
        <v>3180122</v>
      </c>
      <c r="Q84" s="30">
        <v>12077264</v>
      </c>
      <c r="R84" s="30">
        <v>2626213</v>
      </c>
      <c r="S84" s="30">
        <v>5830649</v>
      </c>
      <c r="T84" s="30">
        <v>6036708</v>
      </c>
      <c r="U84" s="30">
        <v>14493570</v>
      </c>
      <c r="V84" s="30">
        <v>60866353</v>
      </c>
      <c r="W84" s="30">
        <v>40136830</v>
      </c>
      <c r="X84" s="30"/>
      <c r="Y84" s="29"/>
      <c r="Z84" s="31">
        <v>40136830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82482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82482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82482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-4581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>
        <v>-4581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77901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242903102</v>
      </c>
      <c r="D5" s="153">
        <f>SUM(D6:D8)</f>
        <v>0</v>
      </c>
      <c r="E5" s="154">
        <f t="shared" si="0"/>
        <v>158555364</v>
      </c>
      <c r="F5" s="100">
        <f t="shared" si="0"/>
        <v>168155697</v>
      </c>
      <c r="G5" s="100">
        <f t="shared" si="0"/>
        <v>11603681</v>
      </c>
      <c r="H5" s="100">
        <f t="shared" si="0"/>
        <v>13445303</v>
      </c>
      <c r="I5" s="100">
        <f t="shared" si="0"/>
        <v>10824327</v>
      </c>
      <c r="J5" s="100">
        <f t="shared" si="0"/>
        <v>35873311</v>
      </c>
      <c r="K5" s="100">
        <f t="shared" si="0"/>
        <v>11362121</v>
      </c>
      <c r="L5" s="100">
        <f t="shared" si="0"/>
        <v>12400084</v>
      </c>
      <c r="M5" s="100">
        <f t="shared" si="0"/>
        <v>52899761</v>
      </c>
      <c r="N5" s="100">
        <f t="shared" si="0"/>
        <v>76661966</v>
      </c>
      <c r="O5" s="100">
        <f t="shared" si="0"/>
        <v>11642986</v>
      </c>
      <c r="P5" s="100">
        <f t="shared" si="0"/>
        <v>31882469</v>
      </c>
      <c r="Q5" s="100">
        <f t="shared" si="0"/>
        <v>9109969</v>
      </c>
      <c r="R5" s="100">
        <f t="shared" si="0"/>
        <v>52635424</v>
      </c>
      <c r="S5" s="100">
        <f t="shared" si="0"/>
        <v>17245038</v>
      </c>
      <c r="T5" s="100">
        <f t="shared" si="0"/>
        <v>11469937</v>
      </c>
      <c r="U5" s="100">
        <f t="shared" si="0"/>
        <v>12931072</v>
      </c>
      <c r="V5" s="100">
        <f t="shared" si="0"/>
        <v>41646047</v>
      </c>
      <c r="W5" s="100">
        <f t="shared" si="0"/>
        <v>206816748</v>
      </c>
      <c r="X5" s="100">
        <f t="shared" si="0"/>
        <v>158555364</v>
      </c>
      <c r="Y5" s="100">
        <f t="shared" si="0"/>
        <v>48261384</v>
      </c>
      <c r="Z5" s="137">
        <f>+IF(X5&lt;&gt;0,+(Y5/X5)*100,0)</f>
        <v>30.438190662537284</v>
      </c>
      <c r="AA5" s="153">
        <f>SUM(AA6:AA8)</f>
        <v>168155697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-13782</v>
      </c>
      <c r="H6" s="60">
        <v>262629</v>
      </c>
      <c r="I6" s="60">
        <v>-237202</v>
      </c>
      <c r="J6" s="60">
        <v>11645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11645</v>
      </c>
      <c r="X6" s="60"/>
      <c r="Y6" s="60">
        <v>11645</v>
      </c>
      <c r="Z6" s="140">
        <v>0</v>
      </c>
      <c r="AA6" s="155"/>
    </row>
    <row r="7" spans="1:27" ht="12.75">
      <c r="A7" s="138" t="s">
        <v>76</v>
      </c>
      <c r="B7" s="136"/>
      <c r="C7" s="157">
        <v>242903102</v>
      </c>
      <c r="D7" s="157"/>
      <c r="E7" s="158">
        <v>158555364</v>
      </c>
      <c r="F7" s="159">
        <v>165293697</v>
      </c>
      <c r="G7" s="159">
        <v>11615124</v>
      </c>
      <c r="H7" s="159">
        <v>13175633</v>
      </c>
      <c r="I7" s="159">
        <v>11067052</v>
      </c>
      <c r="J7" s="159">
        <v>35857809</v>
      </c>
      <c r="K7" s="159">
        <v>11360836</v>
      </c>
      <c r="L7" s="159">
        <v>12394894</v>
      </c>
      <c r="M7" s="159">
        <v>52898970</v>
      </c>
      <c r="N7" s="159">
        <v>76654700</v>
      </c>
      <c r="O7" s="159">
        <v>11639181</v>
      </c>
      <c r="P7" s="159">
        <v>31878710</v>
      </c>
      <c r="Q7" s="159">
        <v>9108208</v>
      </c>
      <c r="R7" s="159">
        <v>52626099</v>
      </c>
      <c r="S7" s="159">
        <v>17244954</v>
      </c>
      <c r="T7" s="159">
        <v>11467659</v>
      </c>
      <c r="U7" s="159">
        <v>12931072</v>
      </c>
      <c r="V7" s="159">
        <v>41643685</v>
      </c>
      <c r="W7" s="159">
        <v>206782293</v>
      </c>
      <c r="X7" s="159">
        <v>158555364</v>
      </c>
      <c r="Y7" s="159">
        <v>48226929</v>
      </c>
      <c r="Z7" s="141">
        <v>30.42</v>
      </c>
      <c r="AA7" s="157">
        <v>165293697</v>
      </c>
    </row>
    <row r="8" spans="1:27" ht="12.75">
      <c r="A8" s="138" t="s">
        <v>77</v>
      </c>
      <c r="B8" s="136"/>
      <c r="C8" s="155"/>
      <c r="D8" s="155"/>
      <c r="E8" s="156"/>
      <c r="F8" s="60">
        <v>2862000</v>
      </c>
      <c r="G8" s="60">
        <v>2339</v>
      </c>
      <c r="H8" s="60">
        <v>7041</v>
      </c>
      <c r="I8" s="60">
        <v>-5523</v>
      </c>
      <c r="J8" s="60">
        <v>3857</v>
      </c>
      <c r="K8" s="60">
        <v>1285</v>
      </c>
      <c r="L8" s="60">
        <v>5190</v>
      </c>
      <c r="M8" s="60">
        <v>791</v>
      </c>
      <c r="N8" s="60">
        <v>7266</v>
      </c>
      <c r="O8" s="60">
        <v>3805</v>
      </c>
      <c r="P8" s="60">
        <v>3759</v>
      </c>
      <c r="Q8" s="60">
        <v>1761</v>
      </c>
      <c r="R8" s="60">
        <v>9325</v>
      </c>
      <c r="S8" s="60">
        <v>84</v>
      </c>
      <c r="T8" s="60">
        <v>2278</v>
      </c>
      <c r="U8" s="60"/>
      <c r="V8" s="60">
        <v>2362</v>
      </c>
      <c r="W8" s="60">
        <v>22810</v>
      </c>
      <c r="X8" s="60"/>
      <c r="Y8" s="60">
        <v>22810</v>
      </c>
      <c r="Z8" s="140">
        <v>0</v>
      </c>
      <c r="AA8" s="155">
        <v>2862000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1006500</v>
      </c>
      <c r="F9" s="100">
        <f t="shared" si="1"/>
        <v>6066500</v>
      </c>
      <c r="G9" s="100">
        <f t="shared" si="1"/>
        <v>2877328</v>
      </c>
      <c r="H9" s="100">
        <f t="shared" si="1"/>
        <v>3035305</v>
      </c>
      <c r="I9" s="100">
        <f t="shared" si="1"/>
        <v>-182618</v>
      </c>
      <c r="J9" s="100">
        <f t="shared" si="1"/>
        <v>5730015</v>
      </c>
      <c r="K9" s="100">
        <f t="shared" si="1"/>
        <v>2826522</v>
      </c>
      <c r="L9" s="100">
        <f t="shared" si="1"/>
        <v>2828826</v>
      </c>
      <c r="M9" s="100">
        <f t="shared" si="1"/>
        <v>2833487</v>
      </c>
      <c r="N9" s="100">
        <f t="shared" si="1"/>
        <v>8488835</v>
      </c>
      <c r="O9" s="100">
        <f t="shared" si="1"/>
        <v>2997265</v>
      </c>
      <c r="P9" s="100">
        <f t="shared" si="1"/>
        <v>2900468</v>
      </c>
      <c r="Q9" s="100">
        <f t="shared" si="1"/>
        <v>2621602</v>
      </c>
      <c r="R9" s="100">
        <f t="shared" si="1"/>
        <v>8519335</v>
      </c>
      <c r="S9" s="100">
        <f t="shared" si="1"/>
        <v>2815310</v>
      </c>
      <c r="T9" s="100">
        <f t="shared" si="1"/>
        <v>2806761</v>
      </c>
      <c r="U9" s="100">
        <f t="shared" si="1"/>
        <v>2724152</v>
      </c>
      <c r="V9" s="100">
        <f t="shared" si="1"/>
        <v>8346223</v>
      </c>
      <c r="W9" s="100">
        <f t="shared" si="1"/>
        <v>31084408</v>
      </c>
      <c r="X9" s="100">
        <f t="shared" si="1"/>
        <v>1006500</v>
      </c>
      <c r="Y9" s="100">
        <f t="shared" si="1"/>
        <v>30077908</v>
      </c>
      <c r="Z9" s="137">
        <f>+IF(X9&lt;&gt;0,+(Y9/X9)*100,0)</f>
        <v>2988.3664182811726</v>
      </c>
      <c r="AA9" s="153">
        <f>SUM(AA10:AA14)</f>
        <v>6066500</v>
      </c>
    </row>
    <row r="10" spans="1:27" ht="12.75">
      <c r="A10" s="138" t="s">
        <v>79</v>
      </c>
      <c r="B10" s="136"/>
      <c r="C10" s="155"/>
      <c r="D10" s="155"/>
      <c r="E10" s="156">
        <v>360000</v>
      </c>
      <c r="F10" s="60">
        <v>420000</v>
      </c>
      <c r="G10" s="60">
        <v>72834</v>
      </c>
      <c r="H10" s="60">
        <v>34313</v>
      </c>
      <c r="I10" s="60">
        <v>2224</v>
      </c>
      <c r="J10" s="60">
        <v>109371</v>
      </c>
      <c r="K10" s="60">
        <v>17688</v>
      </c>
      <c r="L10" s="60">
        <v>9174</v>
      </c>
      <c r="M10" s="60">
        <v>7896</v>
      </c>
      <c r="N10" s="60">
        <v>34758</v>
      </c>
      <c r="O10" s="60">
        <v>27930</v>
      </c>
      <c r="P10" s="60">
        <v>8052</v>
      </c>
      <c r="Q10" s="60">
        <v>11687</v>
      </c>
      <c r="R10" s="60">
        <v>47669</v>
      </c>
      <c r="S10" s="60">
        <v>11479</v>
      </c>
      <c r="T10" s="60">
        <v>21757</v>
      </c>
      <c r="U10" s="60"/>
      <c r="V10" s="60">
        <v>33236</v>
      </c>
      <c r="W10" s="60">
        <v>225034</v>
      </c>
      <c r="X10" s="60">
        <v>360000</v>
      </c>
      <c r="Y10" s="60">
        <v>-134966</v>
      </c>
      <c r="Z10" s="140">
        <v>-37.49</v>
      </c>
      <c r="AA10" s="155">
        <v>420000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250000</v>
      </c>
      <c r="F12" s="60">
        <v>250000</v>
      </c>
      <c r="G12" s="60">
        <v>7876</v>
      </c>
      <c r="H12" s="60">
        <v>245133</v>
      </c>
      <c r="I12" s="60">
        <v>327</v>
      </c>
      <c r="J12" s="60">
        <v>253336</v>
      </c>
      <c r="K12" s="60">
        <v>654</v>
      </c>
      <c r="L12" s="60">
        <v>87</v>
      </c>
      <c r="M12" s="60"/>
      <c r="N12" s="60">
        <v>741</v>
      </c>
      <c r="O12" s="60">
        <v>86518</v>
      </c>
      <c r="P12" s="60">
        <v>6237</v>
      </c>
      <c r="Q12" s="60">
        <v>5097</v>
      </c>
      <c r="R12" s="60">
        <v>97852</v>
      </c>
      <c r="S12" s="60">
        <v>3484</v>
      </c>
      <c r="T12" s="60">
        <v>676</v>
      </c>
      <c r="U12" s="60"/>
      <c r="V12" s="60">
        <v>4160</v>
      </c>
      <c r="W12" s="60">
        <v>356089</v>
      </c>
      <c r="X12" s="60">
        <v>250000</v>
      </c>
      <c r="Y12" s="60">
        <v>106089</v>
      </c>
      <c r="Z12" s="140">
        <v>42.44</v>
      </c>
      <c r="AA12" s="155">
        <v>250000</v>
      </c>
    </row>
    <row r="13" spans="1:27" ht="12.75">
      <c r="A13" s="138" t="s">
        <v>82</v>
      </c>
      <c r="B13" s="136"/>
      <c r="C13" s="155"/>
      <c r="D13" s="155"/>
      <c r="E13" s="156">
        <v>396500</v>
      </c>
      <c r="F13" s="60">
        <v>5396500</v>
      </c>
      <c r="G13" s="60">
        <v>2796618</v>
      </c>
      <c r="H13" s="60">
        <v>2755859</v>
      </c>
      <c r="I13" s="60">
        <v>-185169</v>
      </c>
      <c r="J13" s="60">
        <v>5367308</v>
      </c>
      <c r="K13" s="60">
        <v>2808180</v>
      </c>
      <c r="L13" s="60">
        <v>2819565</v>
      </c>
      <c r="M13" s="60">
        <v>2825591</v>
      </c>
      <c r="N13" s="60">
        <v>8453336</v>
      </c>
      <c r="O13" s="60">
        <v>2882817</v>
      </c>
      <c r="P13" s="60">
        <v>2886179</v>
      </c>
      <c r="Q13" s="60">
        <v>2604818</v>
      </c>
      <c r="R13" s="60">
        <v>8373814</v>
      </c>
      <c r="S13" s="60">
        <v>2800347</v>
      </c>
      <c r="T13" s="60">
        <v>2784328</v>
      </c>
      <c r="U13" s="60">
        <v>2724152</v>
      </c>
      <c r="V13" s="60">
        <v>8308827</v>
      </c>
      <c r="W13" s="60">
        <v>30503285</v>
      </c>
      <c r="X13" s="60">
        <v>396500</v>
      </c>
      <c r="Y13" s="60">
        <v>30106785</v>
      </c>
      <c r="Z13" s="140">
        <v>7593.14</v>
      </c>
      <c r="AA13" s="155">
        <v>5396500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28727000</v>
      </c>
      <c r="F15" s="100">
        <f t="shared" si="2"/>
        <v>28807700</v>
      </c>
      <c r="G15" s="100">
        <f t="shared" si="2"/>
        <v>28631</v>
      </c>
      <c r="H15" s="100">
        <f t="shared" si="2"/>
        <v>8555949</v>
      </c>
      <c r="I15" s="100">
        <f t="shared" si="2"/>
        <v>40112</v>
      </c>
      <c r="J15" s="100">
        <f t="shared" si="2"/>
        <v>8624692</v>
      </c>
      <c r="K15" s="100">
        <f t="shared" si="2"/>
        <v>3772</v>
      </c>
      <c r="L15" s="100">
        <f t="shared" si="2"/>
        <v>8790</v>
      </c>
      <c r="M15" s="100">
        <f t="shared" si="2"/>
        <v>2946</v>
      </c>
      <c r="N15" s="100">
        <f t="shared" si="2"/>
        <v>15508</v>
      </c>
      <c r="O15" s="100">
        <f t="shared" si="2"/>
        <v>6057</v>
      </c>
      <c r="P15" s="100">
        <f t="shared" si="2"/>
        <v>18448781</v>
      </c>
      <c r="Q15" s="100">
        <f t="shared" si="2"/>
        <v>41467</v>
      </c>
      <c r="R15" s="100">
        <f t="shared" si="2"/>
        <v>18496305</v>
      </c>
      <c r="S15" s="100">
        <f t="shared" si="2"/>
        <v>6089133</v>
      </c>
      <c r="T15" s="100">
        <f t="shared" si="2"/>
        <v>53881</v>
      </c>
      <c r="U15" s="100">
        <f t="shared" si="2"/>
        <v>9253</v>
      </c>
      <c r="V15" s="100">
        <f t="shared" si="2"/>
        <v>6152267</v>
      </c>
      <c r="W15" s="100">
        <f t="shared" si="2"/>
        <v>33288772</v>
      </c>
      <c r="X15" s="100">
        <f t="shared" si="2"/>
        <v>28727000</v>
      </c>
      <c r="Y15" s="100">
        <f t="shared" si="2"/>
        <v>4561772</v>
      </c>
      <c r="Z15" s="137">
        <f>+IF(X15&lt;&gt;0,+(Y15/X15)*100,0)</f>
        <v>15.879736832944616</v>
      </c>
      <c r="AA15" s="153">
        <f>SUM(AA16:AA18)</f>
        <v>28807700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28727000</v>
      </c>
      <c r="F17" s="60">
        <v>28807700</v>
      </c>
      <c r="G17" s="60">
        <v>28631</v>
      </c>
      <c r="H17" s="60">
        <v>8555949</v>
      </c>
      <c r="I17" s="60">
        <v>40112</v>
      </c>
      <c r="J17" s="60">
        <v>8624692</v>
      </c>
      <c r="K17" s="60">
        <v>3772</v>
      </c>
      <c r="L17" s="60">
        <v>8790</v>
      </c>
      <c r="M17" s="60">
        <v>2946</v>
      </c>
      <c r="N17" s="60">
        <v>15508</v>
      </c>
      <c r="O17" s="60">
        <v>6057</v>
      </c>
      <c r="P17" s="60">
        <v>18448781</v>
      </c>
      <c r="Q17" s="60">
        <v>41467</v>
      </c>
      <c r="R17" s="60">
        <v>18496305</v>
      </c>
      <c r="S17" s="60">
        <v>6089133</v>
      </c>
      <c r="T17" s="60">
        <v>53881</v>
      </c>
      <c r="U17" s="60">
        <v>9253</v>
      </c>
      <c r="V17" s="60">
        <v>6152267</v>
      </c>
      <c r="W17" s="60">
        <v>33288772</v>
      </c>
      <c r="X17" s="60">
        <v>28727000</v>
      </c>
      <c r="Y17" s="60">
        <v>4561772</v>
      </c>
      <c r="Z17" s="140">
        <v>15.88</v>
      </c>
      <c r="AA17" s="155">
        <v>28807700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148852163</v>
      </c>
      <c r="D19" s="153">
        <f>SUM(D20:D23)</f>
        <v>0</v>
      </c>
      <c r="E19" s="154">
        <f t="shared" si="3"/>
        <v>283341261</v>
      </c>
      <c r="F19" s="100">
        <f t="shared" si="3"/>
        <v>283441170</v>
      </c>
      <c r="G19" s="100">
        <f t="shared" si="3"/>
        <v>16755094</v>
      </c>
      <c r="H19" s="100">
        <f t="shared" si="3"/>
        <v>58455118</v>
      </c>
      <c r="I19" s="100">
        <f t="shared" si="3"/>
        <v>16121126</v>
      </c>
      <c r="J19" s="100">
        <f t="shared" si="3"/>
        <v>91331338</v>
      </c>
      <c r="K19" s="100">
        <f t="shared" si="3"/>
        <v>21434199</v>
      </c>
      <c r="L19" s="100">
        <f t="shared" si="3"/>
        <v>11810395</v>
      </c>
      <c r="M19" s="100">
        <f t="shared" si="3"/>
        <v>16268407</v>
      </c>
      <c r="N19" s="100">
        <f t="shared" si="3"/>
        <v>49513001</v>
      </c>
      <c r="O19" s="100">
        <f t="shared" si="3"/>
        <v>14222375</v>
      </c>
      <c r="P19" s="100">
        <f t="shared" si="3"/>
        <v>54959279</v>
      </c>
      <c r="Q19" s="100">
        <f t="shared" si="3"/>
        <v>14919058</v>
      </c>
      <c r="R19" s="100">
        <f t="shared" si="3"/>
        <v>84100712</v>
      </c>
      <c r="S19" s="100">
        <f t="shared" si="3"/>
        <v>31740058</v>
      </c>
      <c r="T19" s="100">
        <f t="shared" si="3"/>
        <v>12466268</v>
      </c>
      <c r="U19" s="100">
        <f t="shared" si="3"/>
        <v>13939130</v>
      </c>
      <c r="V19" s="100">
        <f t="shared" si="3"/>
        <v>58145456</v>
      </c>
      <c r="W19" s="100">
        <f t="shared" si="3"/>
        <v>283090507</v>
      </c>
      <c r="X19" s="100">
        <f t="shared" si="3"/>
        <v>283341170</v>
      </c>
      <c r="Y19" s="100">
        <f t="shared" si="3"/>
        <v>-250663</v>
      </c>
      <c r="Z19" s="137">
        <f>+IF(X19&lt;&gt;0,+(Y19/X19)*100,0)</f>
        <v>-0.08846684722873135</v>
      </c>
      <c r="AA19" s="153">
        <f>SUM(AA20:AA23)</f>
        <v>283441170</v>
      </c>
    </row>
    <row r="20" spans="1:27" ht="12.75">
      <c r="A20" s="138" t="s">
        <v>89</v>
      </c>
      <c r="B20" s="136"/>
      <c r="C20" s="155">
        <v>106530615</v>
      </c>
      <c r="D20" s="155"/>
      <c r="E20" s="156">
        <v>162548364</v>
      </c>
      <c r="F20" s="60">
        <v>162647941</v>
      </c>
      <c r="G20" s="60">
        <v>9883903</v>
      </c>
      <c r="H20" s="60">
        <v>20809168</v>
      </c>
      <c r="I20" s="60">
        <v>8819483</v>
      </c>
      <c r="J20" s="60">
        <v>39512554</v>
      </c>
      <c r="K20" s="60">
        <v>11479939</v>
      </c>
      <c r="L20" s="60">
        <v>8997476</v>
      </c>
      <c r="M20" s="60">
        <v>9957642</v>
      </c>
      <c r="N20" s="60">
        <v>30435057</v>
      </c>
      <c r="O20" s="60">
        <v>7678409</v>
      </c>
      <c r="P20" s="60">
        <v>12637736</v>
      </c>
      <c r="Q20" s="60">
        <v>9555887</v>
      </c>
      <c r="R20" s="60">
        <v>29872032</v>
      </c>
      <c r="S20" s="60">
        <v>9878090</v>
      </c>
      <c r="T20" s="60">
        <v>7948219</v>
      </c>
      <c r="U20" s="60">
        <v>9130343</v>
      </c>
      <c r="V20" s="60">
        <v>26956652</v>
      </c>
      <c r="W20" s="60">
        <v>126776295</v>
      </c>
      <c r="X20" s="60">
        <v>162547941</v>
      </c>
      <c r="Y20" s="60">
        <v>-35771646</v>
      </c>
      <c r="Z20" s="140">
        <v>-22.01</v>
      </c>
      <c r="AA20" s="155">
        <v>162647941</v>
      </c>
    </row>
    <row r="21" spans="1:27" ht="12.75">
      <c r="A21" s="138" t="s">
        <v>90</v>
      </c>
      <c r="B21" s="136"/>
      <c r="C21" s="155">
        <v>31541212</v>
      </c>
      <c r="D21" s="155"/>
      <c r="E21" s="156">
        <v>82915478</v>
      </c>
      <c r="F21" s="60">
        <v>82916157</v>
      </c>
      <c r="G21" s="60">
        <v>4953090</v>
      </c>
      <c r="H21" s="60">
        <v>12785358</v>
      </c>
      <c r="I21" s="60">
        <v>5766054</v>
      </c>
      <c r="J21" s="60">
        <v>23504502</v>
      </c>
      <c r="K21" s="60">
        <v>8187553</v>
      </c>
      <c r="L21" s="60">
        <v>1072726</v>
      </c>
      <c r="M21" s="60">
        <v>4475533</v>
      </c>
      <c r="N21" s="60">
        <v>13735812</v>
      </c>
      <c r="O21" s="60">
        <v>4786779</v>
      </c>
      <c r="P21" s="60">
        <v>34287680</v>
      </c>
      <c r="Q21" s="60">
        <v>3599970</v>
      </c>
      <c r="R21" s="60">
        <v>42674429</v>
      </c>
      <c r="S21" s="60">
        <v>17656902</v>
      </c>
      <c r="T21" s="60">
        <v>2908071</v>
      </c>
      <c r="U21" s="60">
        <v>3194200</v>
      </c>
      <c r="V21" s="60">
        <v>23759173</v>
      </c>
      <c r="W21" s="60">
        <v>103673916</v>
      </c>
      <c r="X21" s="60">
        <v>82916157</v>
      </c>
      <c r="Y21" s="60">
        <v>20757759</v>
      </c>
      <c r="Z21" s="140">
        <v>25.03</v>
      </c>
      <c r="AA21" s="155">
        <v>82916157</v>
      </c>
    </row>
    <row r="22" spans="1:27" ht="12.75">
      <c r="A22" s="138" t="s">
        <v>91</v>
      </c>
      <c r="B22" s="136"/>
      <c r="C22" s="157">
        <v>5011439</v>
      </c>
      <c r="D22" s="157"/>
      <c r="E22" s="158">
        <v>18636011</v>
      </c>
      <c r="F22" s="159">
        <v>18636044</v>
      </c>
      <c r="G22" s="159">
        <v>1209448</v>
      </c>
      <c r="H22" s="159">
        <v>15546052</v>
      </c>
      <c r="I22" s="159">
        <v>836721</v>
      </c>
      <c r="J22" s="159">
        <v>17592221</v>
      </c>
      <c r="K22" s="159">
        <v>1063471</v>
      </c>
      <c r="L22" s="159">
        <v>1063368</v>
      </c>
      <c r="M22" s="159">
        <v>1124206</v>
      </c>
      <c r="N22" s="159">
        <v>3251045</v>
      </c>
      <c r="O22" s="159">
        <v>1054606</v>
      </c>
      <c r="P22" s="159">
        <v>3720822</v>
      </c>
      <c r="Q22" s="159">
        <v>1054509</v>
      </c>
      <c r="R22" s="159">
        <v>5829937</v>
      </c>
      <c r="S22" s="159">
        <v>2510106</v>
      </c>
      <c r="T22" s="159">
        <v>904264</v>
      </c>
      <c r="U22" s="159">
        <v>923606</v>
      </c>
      <c r="V22" s="159">
        <v>4337976</v>
      </c>
      <c r="W22" s="159">
        <v>31011179</v>
      </c>
      <c r="X22" s="159">
        <v>18636044</v>
      </c>
      <c r="Y22" s="159">
        <v>12375135</v>
      </c>
      <c r="Z22" s="141">
        <v>66.4</v>
      </c>
      <c r="AA22" s="157">
        <v>18636044</v>
      </c>
    </row>
    <row r="23" spans="1:27" ht="12.75">
      <c r="A23" s="138" t="s">
        <v>92</v>
      </c>
      <c r="B23" s="136"/>
      <c r="C23" s="155">
        <v>5768897</v>
      </c>
      <c r="D23" s="155"/>
      <c r="E23" s="156">
        <v>19241408</v>
      </c>
      <c r="F23" s="60">
        <v>19241028</v>
      </c>
      <c r="G23" s="60">
        <v>708653</v>
      </c>
      <c r="H23" s="60">
        <v>9314540</v>
      </c>
      <c r="I23" s="60">
        <v>698868</v>
      </c>
      <c r="J23" s="60">
        <v>10722061</v>
      </c>
      <c r="K23" s="60">
        <v>703236</v>
      </c>
      <c r="L23" s="60">
        <v>676825</v>
      </c>
      <c r="M23" s="60">
        <v>711026</v>
      </c>
      <c r="N23" s="60">
        <v>2091087</v>
      </c>
      <c r="O23" s="60">
        <v>702581</v>
      </c>
      <c r="P23" s="60">
        <v>4313041</v>
      </c>
      <c r="Q23" s="60">
        <v>708692</v>
      </c>
      <c r="R23" s="60">
        <v>5724314</v>
      </c>
      <c r="S23" s="60">
        <v>1694960</v>
      </c>
      <c r="T23" s="60">
        <v>705714</v>
      </c>
      <c r="U23" s="60">
        <v>690981</v>
      </c>
      <c r="V23" s="60">
        <v>3091655</v>
      </c>
      <c r="W23" s="60">
        <v>21629117</v>
      </c>
      <c r="X23" s="60">
        <v>19241028</v>
      </c>
      <c r="Y23" s="60">
        <v>2388089</v>
      </c>
      <c r="Z23" s="140">
        <v>12.41</v>
      </c>
      <c r="AA23" s="155">
        <v>19241028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391755265</v>
      </c>
      <c r="D25" s="168">
        <f>+D5+D9+D15+D19+D24</f>
        <v>0</v>
      </c>
      <c r="E25" s="169">
        <f t="shared" si="4"/>
        <v>471630125</v>
      </c>
      <c r="F25" s="73">
        <f t="shared" si="4"/>
        <v>486471067</v>
      </c>
      <c r="G25" s="73">
        <f t="shared" si="4"/>
        <v>31264734</v>
      </c>
      <c r="H25" s="73">
        <f t="shared" si="4"/>
        <v>83491675</v>
      </c>
      <c r="I25" s="73">
        <f t="shared" si="4"/>
        <v>26802947</v>
      </c>
      <c r="J25" s="73">
        <f t="shared" si="4"/>
        <v>141559356</v>
      </c>
      <c r="K25" s="73">
        <f t="shared" si="4"/>
        <v>35626614</v>
      </c>
      <c r="L25" s="73">
        <f t="shared" si="4"/>
        <v>27048095</v>
      </c>
      <c r="M25" s="73">
        <f t="shared" si="4"/>
        <v>72004601</v>
      </c>
      <c r="N25" s="73">
        <f t="shared" si="4"/>
        <v>134679310</v>
      </c>
      <c r="O25" s="73">
        <f t="shared" si="4"/>
        <v>28868683</v>
      </c>
      <c r="P25" s="73">
        <f t="shared" si="4"/>
        <v>108190997</v>
      </c>
      <c r="Q25" s="73">
        <f t="shared" si="4"/>
        <v>26692096</v>
      </c>
      <c r="R25" s="73">
        <f t="shared" si="4"/>
        <v>163751776</v>
      </c>
      <c r="S25" s="73">
        <f t="shared" si="4"/>
        <v>57889539</v>
      </c>
      <c r="T25" s="73">
        <f t="shared" si="4"/>
        <v>26796847</v>
      </c>
      <c r="U25" s="73">
        <f t="shared" si="4"/>
        <v>29603607</v>
      </c>
      <c r="V25" s="73">
        <f t="shared" si="4"/>
        <v>114289993</v>
      </c>
      <c r="W25" s="73">
        <f t="shared" si="4"/>
        <v>554280435</v>
      </c>
      <c r="X25" s="73">
        <f t="shared" si="4"/>
        <v>471630034</v>
      </c>
      <c r="Y25" s="73">
        <f t="shared" si="4"/>
        <v>82650401</v>
      </c>
      <c r="Z25" s="170">
        <f>+IF(X25&lt;&gt;0,+(Y25/X25)*100,0)</f>
        <v>17.52441427426142</v>
      </c>
      <c r="AA25" s="168">
        <f>+AA5+AA9+AA15+AA19+AA24</f>
        <v>486471067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495520374</v>
      </c>
      <c r="D28" s="153">
        <f>SUM(D29:D31)</f>
        <v>0</v>
      </c>
      <c r="E28" s="154">
        <f t="shared" si="5"/>
        <v>110470212</v>
      </c>
      <c r="F28" s="100">
        <f t="shared" si="5"/>
        <v>111913113</v>
      </c>
      <c r="G28" s="100">
        <f t="shared" si="5"/>
        <v>186418</v>
      </c>
      <c r="H28" s="100">
        <f t="shared" si="5"/>
        <v>8513097</v>
      </c>
      <c r="I28" s="100">
        <f t="shared" si="5"/>
        <v>6476373</v>
      </c>
      <c r="J28" s="100">
        <f t="shared" si="5"/>
        <v>15175888</v>
      </c>
      <c r="K28" s="100">
        <f t="shared" si="5"/>
        <v>1818909</v>
      </c>
      <c r="L28" s="100">
        <f t="shared" si="5"/>
        <v>1439590</v>
      </c>
      <c r="M28" s="100">
        <f t="shared" si="5"/>
        <v>40298792</v>
      </c>
      <c r="N28" s="100">
        <f t="shared" si="5"/>
        <v>43557291</v>
      </c>
      <c r="O28" s="100">
        <f t="shared" si="5"/>
        <v>36349946</v>
      </c>
      <c r="P28" s="100">
        <f t="shared" si="5"/>
        <v>5337816</v>
      </c>
      <c r="Q28" s="100">
        <f t="shared" si="5"/>
        <v>12266124</v>
      </c>
      <c r="R28" s="100">
        <f t="shared" si="5"/>
        <v>53953886</v>
      </c>
      <c r="S28" s="100">
        <f t="shared" si="5"/>
        <v>5311228</v>
      </c>
      <c r="T28" s="100">
        <f t="shared" si="5"/>
        <v>3433276</v>
      </c>
      <c r="U28" s="100">
        <f t="shared" si="5"/>
        <v>23773269</v>
      </c>
      <c r="V28" s="100">
        <f t="shared" si="5"/>
        <v>32517773</v>
      </c>
      <c r="W28" s="100">
        <f t="shared" si="5"/>
        <v>145204838</v>
      </c>
      <c r="X28" s="100">
        <f t="shared" si="5"/>
        <v>110470608</v>
      </c>
      <c r="Y28" s="100">
        <f t="shared" si="5"/>
        <v>34734230</v>
      </c>
      <c r="Z28" s="137">
        <f>+IF(X28&lt;&gt;0,+(Y28/X28)*100,0)</f>
        <v>31.44205560994106</v>
      </c>
      <c r="AA28" s="153">
        <f>SUM(AA29:AA31)</f>
        <v>111913113</v>
      </c>
    </row>
    <row r="29" spans="1:27" ht="12.75">
      <c r="A29" s="138" t="s">
        <v>75</v>
      </c>
      <c r="B29" s="136"/>
      <c r="C29" s="155"/>
      <c r="D29" s="155"/>
      <c r="E29" s="156">
        <v>20278000</v>
      </c>
      <c r="F29" s="60">
        <v>32227840</v>
      </c>
      <c r="G29" s="60">
        <v>63944</v>
      </c>
      <c r="H29" s="60">
        <v>529738</v>
      </c>
      <c r="I29" s="60">
        <v>1270500</v>
      </c>
      <c r="J29" s="60">
        <v>1864182</v>
      </c>
      <c r="K29" s="60">
        <v>146985</v>
      </c>
      <c r="L29" s="60">
        <v>359561</v>
      </c>
      <c r="M29" s="60">
        <v>11558689</v>
      </c>
      <c r="N29" s="60">
        <v>12065235</v>
      </c>
      <c r="O29" s="60">
        <v>2695210</v>
      </c>
      <c r="P29" s="60">
        <v>678077</v>
      </c>
      <c r="Q29" s="60">
        <v>2702712</v>
      </c>
      <c r="R29" s="60">
        <v>6075999</v>
      </c>
      <c r="S29" s="60">
        <v>255628</v>
      </c>
      <c r="T29" s="60">
        <v>625169</v>
      </c>
      <c r="U29" s="60">
        <v>8129838</v>
      </c>
      <c r="V29" s="60">
        <v>9010635</v>
      </c>
      <c r="W29" s="60">
        <v>29016051</v>
      </c>
      <c r="X29" s="60">
        <v>20278387</v>
      </c>
      <c r="Y29" s="60">
        <v>8737664</v>
      </c>
      <c r="Z29" s="140">
        <v>43.09</v>
      </c>
      <c r="AA29" s="155">
        <v>32227840</v>
      </c>
    </row>
    <row r="30" spans="1:27" ht="12.75">
      <c r="A30" s="138" t="s">
        <v>76</v>
      </c>
      <c r="B30" s="136"/>
      <c r="C30" s="157">
        <v>495520374</v>
      </c>
      <c r="D30" s="157"/>
      <c r="E30" s="158">
        <v>90192212</v>
      </c>
      <c r="F30" s="159">
        <v>65048875</v>
      </c>
      <c r="G30" s="159">
        <v>122474</v>
      </c>
      <c r="H30" s="159">
        <v>4506798</v>
      </c>
      <c r="I30" s="159">
        <v>3914752</v>
      </c>
      <c r="J30" s="159">
        <v>8544024</v>
      </c>
      <c r="K30" s="159">
        <v>587667</v>
      </c>
      <c r="L30" s="159">
        <v>271660</v>
      </c>
      <c r="M30" s="159">
        <v>26937296</v>
      </c>
      <c r="N30" s="159">
        <v>27796623</v>
      </c>
      <c r="O30" s="159">
        <v>31624846</v>
      </c>
      <c r="P30" s="159">
        <v>3515131</v>
      </c>
      <c r="Q30" s="159">
        <v>4512405</v>
      </c>
      <c r="R30" s="159">
        <v>39652382</v>
      </c>
      <c r="S30" s="159">
        <v>2562049</v>
      </c>
      <c r="T30" s="159">
        <v>1931542</v>
      </c>
      <c r="U30" s="159">
        <v>15122293</v>
      </c>
      <c r="V30" s="159">
        <v>19615884</v>
      </c>
      <c r="W30" s="159">
        <v>95608913</v>
      </c>
      <c r="X30" s="159">
        <v>90192221</v>
      </c>
      <c r="Y30" s="159">
        <v>5416692</v>
      </c>
      <c r="Z30" s="141">
        <v>6.01</v>
      </c>
      <c r="AA30" s="157">
        <v>65048875</v>
      </c>
    </row>
    <row r="31" spans="1:27" ht="12.75">
      <c r="A31" s="138" t="s">
        <v>77</v>
      </c>
      <c r="B31" s="136"/>
      <c r="C31" s="155"/>
      <c r="D31" s="155"/>
      <c r="E31" s="156"/>
      <c r="F31" s="60">
        <v>14636398</v>
      </c>
      <c r="G31" s="60"/>
      <c r="H31" s="60">
        <v>3476561</v>
      </c>
      <c r="I31" s="60">
        <v>1291121</v>
      </c>
      <c r="J31" s="60">
        <v>4767682</v>
      </c>
      <c r="K31" s="60">
        <v>1084257</v>
      </c>
      <c r="L31" s="60">
        <v>808369</v>
      </c>
      <c r="M31" s="60">
        <v>1802807</v>
      </c>
      <c r="N31" s="60">
        <v>3695433</v>
      </c>
      <c r="O31" s="60">
        <v>2029890</v>
      </c>
      <c r="P31" s="60">
        <v>1144608</v>
      </c>
      <c r="Q31" s="60">
        <v>5051007</v>
      </c>
      <c r="R31" s="60">
        <v>8225505</v>
      </c>
      <c r="S31" s="60">
        <v>2493551</v>
      </c>
      <c r="T31" s="60">
        <v>876565</v>
      </c>
      <c r="U31" s="60">
        <v>521138</v>
      </c>
      <c r="V31" s="60">
        <v>3891254</v>
      </c>
      <c r="W31" s="60">
        <v>20579874</v>
      </c>
      <c r="X31" s="60"/>
      <c r="Y31" s="60">
        <v>20579874</v>
      </c>
      <c r="Z31" s="140">
        <v>0</v>
      </c>
      <c r="AA31" s="155">
        <v>14636398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30680824</v>
      </c>
      <c r="F32" s="100">
        <f t="shared" si="6"/>
        <v>25687489</v>
      </c>
      <c r="G32" s="100">
        <f t="shared" si="6"/>
        <v>4163</v>
      </c>
      <c r="H32" s="100">
        <f t="shared" si="6"/>
        <v>1613202</v>
      </c>
      <c r="I32" s="100">
        <f t="shared" si="6"/>
        <v>1252417</v>
      </c>
      <c r="J32" s="100">
        <f t="shared" si="6"/>
        <v>2869782</v>
      </c>
      <c r="K32" s="100">
        <f t="shared" si="6"/>
        <v>70505</v>
      </c>
      <c r="L32" s="100">
        <f t="shared" si="6"/>
        <v>41224</v>
      </c>
      <c r="M32" s="100">
        <f t="shared" si="6"/>
        <v>9585764</v>
      </c>
      <c r="N32" s="100">
        <f t="shared" si="6"/>
        <v>9697493</v>
      </c>
      <c r="O32" s="100">
        <f t="shared" si="6"/>
        <v>1247051</v>
      </c>
      <c r="P32" s="100">
        <f t="shared" si="6"/>
        <v>151364</v>
      </c>
      <c r="Q32" s="100">
        <f t="shared" si="6"/>
        <v>2402795</v>
      </c>
      <c r="R32" s="100">
        <f t="shared" si="6"/>
        <v>3801210</v>
      </c>
      <c r="S32" s="100">
        <f t="shared" si="6"/>
        <v>1615651</v>
      </c>
      <c r="T32" s="100">
        <f t="shared" si="6"/>
        <v>1479785</v>
      </c>
      <c r="U32" s="100">
        <f t="shared" si="6"/>
        <v>4694832</v>
      </c>
      <c r="V32" s="100">
        <f t="shared" si="6"/>
        <v>7790268</v>
      </c>
      <c r="W32" s="100">
        <f t="shared" si="6"/>
        <v>24158753</v>
      </c>
      <c r="X32" s="100">
        <f t="shared" si="6"/>
        <v>30680824</v>
      </c>
      <c r="Y32" s="100">
        <f t="shared" si="6"/>
        <v>-6522071</v>
      </c>
      <c r="Z32" s="137">
        <f>+IF(X32&lt;&gt;0,+(Y32/X32)*100,0)</f>
        <v>-21.257809112297636</v>
      </c>
      <c r="AA32" s="153">
        <f>SUM(AA33:AA37)</f>
        <v>25687489</v>
      </c>
    </row>
    <row r="33" spans="1:27" ht="12.75">
      <c r="A33" s="138" t="s">
        <v>79</v>
      </c>
      <c r="B33" s="136"/>
      <c r="C33" s="155"/>
      <c r="D33" s="155"/>
      <c r="E33" s="156">
        <v>13314288</v>
      </c>
      <c r="F33" s="60">
        <v>9423669</v>
      </c>
      <c r="G33" s="60">
        <v>1913</v>
      </c>
      <c r="H33" s="60">
        <v>1340496</v>
      </c>
      <c r="I33" s="60">
        <v>608505</v>
      </c>
      <c r="J33" s="60">
        <v>1950914</v>
      </c>
      <c r="K33" s="60">
        <v>62142</v>
      </c>
      <c r="L33" s="60">
        <v>35074</v>
      </c>
      <c r="M33" s="60">
        <v>2925902</v>
      </c>
      <c r="N33" s="60">
        <v>3023118</v>
      </c>
      <c r="O33" s="60">
        <v>596442</v>
      </c>
      <c r="P33" s="60">
        <v>70655</v>
      </c>
      <c r="Q33" s="60">
        <v>1372214</v>
      </c>
      <c r="R33" s="60">
        <v>2039311</v>
      </c>
      <c r="S33" s="60">
        <v>1521929</v>
      </c>
      <c r="T33" s="60">
        <v>1131358</v>
      </c>
      <c r="U33" s="60">
        <v>2118699</v>
      </c>
      <c r="V33" s="60">
        <v>4771986</v>
      </c>
      <c r="W33" s="60">
        <v>11785329</v>
      </c>
      <c r="X33" s="60">
        <v>13314288</v>
      </c>
      <c r="Y33" s="60">
        <v>-1528959</v>
      </c>
      <c r="Z33" s="140">
        <v>-11.48</v>
      </c>
      <c r="AA33" s="155">
        <v>9423669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>
        <v>105715</v>
      </c>
      <c r="R34" s="60">
        <v>105715</v>
      </c>
      <c r="S34" s="60"/>
      <c r="T34" s="60"/>
      <c r="U34" s="60"/>
      <c r="V34" s="60"/>
      <c r="W34" s="60">
        <v>105715</v>
      </c>
      <c r="X34" s="60"/>
      <c r="Y34" s="60">
        <v>105715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10666536</v>
      </c>
      <c r="F35" s="60">
        <v>9379820</v>
      </c>
      <c r="G35" s="60">
        <v>2250</v>
      </c>
      <c r="H35" s="60">
        <v>263345</v>
      </c>
      <c r="I35" s="60">
        <v>643912</v>
      </c>
      <c r="J35" s="60">
        <v>909507</v>
      </c>
      <c r="K35" s="60">
        <v>8363</v>
      </c>
      <c r="L35" s="60">
        <v>2400</v>
      </c>
      <c r="M35" s="60">
        <v>3822828</v>
      </c>
      <c r="N35" s="60">
        <v>3833591</v>
      </c>
      <c r="O35" s="60">
        <v>572397</v>
      </c>
      <c r="P35" s="60">
        <v>80709</v>
      </c>
      <c r="Q35" s="60">
        <v>831546</v>
      </c>
      <c r="R35" s="60">
        <v>1484652</v>
      </c>
      <c r="S35" s="60">
        <v>93722</v>
      </c>
      <c r="T35" s="60">
        <v>333396</v>
      </c>
      <c r="U35" s="60">
        <v>2325174</v>
      </c>
      <c r="V35" s="60">
        <v>2752292</v>
      </c>
      <c r="W35" s="60">
        <v>8980042</v>
      </c>
      <c r="X35" s="60">
        <v>10666536</v>
      </c>
      <c r="Y35" s="60">
        <v>-1686494</v>
      </c>
      <c r="Z35" s="140">
        <v>-15.81</v>
      </c>
      <c r="AA35" s="155">
        <v>9379820</v>
      </c>
    </row>
    <row r="36" spans="1:27" ht="12.75">
      <c r="A36" s="138" t="s">
        <v>82</v>
      </c>
      <c r="B36" s="136"/>
      <c r="C36" s="155"/>
      <c r="D36" s="155"/>
      <c r="E36" s="156">
        <v>6700000</v>
      </c>
      <c r="F36" s="60">
        <v>6884000</v>
      </c>
      <c r="G36" s="60"/>
      <c r="H36" s="60">
        <v>9361</v>
      </c>
      <c r="I36" s="60"/>
      <c r="J36" s="60">
        <v>9361</v>
      </c>
      <c r="K36" s="60"/>
      <c r="L36" s="60">
        <v>3750</v>
      </c>
      <c r="M36" s="60">
        <v>2837034</v>
      </c>
      <c r="N36" s="60">
        <v>2840784</v>
      </c>
      <c r="O36" s="60">
        <v>78212</v>
      </c>
      <c r="P36" s="60"/>
      <c r="Q36" s="60">
        <v>58771</v>
      </c>
      <c r="R36" s="60">
        <v>136983</v>
      </c>
      <c r="S36" s="60"/>
      <c r="T36" s="60">
        <v>15031</v>
      </c>
      <c r="U36" s="60">
        <v>250959</v>
      </c>
      <c r="V36" s="60">
        <v>265990</v>
      </c>
      <c r="W36" s="60">
        <v>3253118</v>
      </c>
      <c r="X36" s="60">
        <v>6700000</v>
      </c>
      <c r="Y36" s="60">
        <v>-3446882</v>
      </c>
      <c r="Z36" s="140">
        <v>-51.45</v>
      </c>
      <c r="AA36" s="155">
        <v>6884000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>
        <v>34549</v>
      </c>
      <c r="R37" s="159">
        <v>34549</v>
      </c>
      <c r="S37" s="159"/>
      <c r="T37" s="159"/>
      <c r="U37" s="159"/>
      <c r="V37" s="159"/>
      <c r="W37" s="159">
        <v>34549</v>
      </c>
      <c r="X37" s="159"/>
      <c r="Y37" s="159">
        <v>34549</v>
      </c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34625782</v>
      </c>
      <c r="F38" s="100">
        <f t="shared" si="7"/>
        <v>41231163</v>
      </c>
      <c r="G38" s="100">
        <f t="shared" si="7"/>
        <v>33749</v>
      </c>
      <c r="H38" s="100">
        <f t="shared" si="7"/>
        <v>663604</v>
      </c>
      <c r="I38" s="100">
        <f t="shared" si="7"/>
        <v>2958745</v>
      </c>
      <c r="J38" s="100">
        <f t="shared" si="7"/>
        <v>3656098</v>
      </c>
      <c r="K38" s="100">
        <f t="shared" si="7"/>
        <v>298700</v>
      </c>
      <c r="L38" s="100">
        <f t="shared" si="7"/>
        <v>413102</v>
      </c>
      <c r="M38" s="100">
        <f t="shared" si="7"/>
        <v>13268953</v>
      </c>
      <c r="N38" s="100">
        <f t="shared" si="7"/>
        <v>13980755</v>
      </c>
      <c r="O38" s="100">
        <f t="shared" si="7"/>
        <v>2454876</v>
      </c>
      <c r="P38" s="100">
        <f t="shared" si="7"/>
        <v>424220</v>
      </c>
      <c r="Q38" s="100">
        <f t="shared" si="7"/>
        <v>6028235</v>
      </c>
      <c r="R38" s="100">
        <f t="shared" si="7"/>
        <v>8907331</v>
      </c>
      <c r="S38" s="100">
        <f t="shared" si="7"/>
        <v>543809</v>
      </c>
      <c r="T38" s="100">
        <f t="shared" si="7"/>
        <v>1272445</v>
      </c>
      <c r="U38" s="100">
        <f t="shared" si="7"/>
        <v>6119058</v>
      </c>
      <c r="V38" s="100">
        <f t="shared" si="7"/>
        <v>7935312</v>
      </c>
      <c r="W38" s="100">
        <f t="shared" si="7"/>
        <v>34479496</v>
      </c>
      <c r="X38" s="100">
        <f t="shared" si="7"/>
        <v>34625782</v>
      </c>
      <c r="Y38" s="100">
        <f t="shared" si="7"/>
        <v>-146286</v>
      </c>
      <c r="Z38" s="137">
        <f>+IF(X38&lt;&gt;0,+(Y38/X38)*100,0)</f>
        <v>-0.42247710102258484</v>
      </c>
      <c r="AA38" s="153">
        <f>SUM(AA39:AA41)</f>
        <v>41231163</v>
      </c>
    </row>
    <row r="39" spans="1:27" ht="12.75">
      <c r="A39" s="138" t="s">
        <v>85</v>
      </c>
      <c r="B39" s="136"/>
      <c r="C39" s="155"/>
      <c r="D39" s="155"/>
      <c r="E39" s="156">
        <v>7478687</v>
      </c>
      <c r="F39" s="60">
        <v>3785110</v>
      </c>
      <c r="G39" s="60"/>
      <c r="H39" s="60">
        <v>337025</v>
      </c>
      <c r="I39" s="60">
        <v>1197851</v>
      </c>
      <c r="J39" s="60">
        <v>1534876</v>
      </c>
      <c r="K39" s="60">
        <v>34626</v>
      </c>
      <c r="L39" s="60">
        <v>11626</v>
      </c>
      <c r="M39" s="60">
        <v>51177</v>
      </c>
      <c r="N39" s="60">
        <v>97429</v>
      </c>
      <c r="O39" s="60">
        <v>94224</v>
      </c>
      <c r="P39" s="60">
        <v>494</v>
      </c>
      <c r="Q39" s="60">
        <v>2020060</v>
      </c>
      <c r="R39" s="60">
        <v>2114778</v>
      </c>
      <c r="S39" s="60">
        <v>101136</v>
      </c>
      <c r="T39" s="60">
        <v>155954</v>
      </c>
      <c r="U39" s="60">
        <v>10687</v>
      </c>
      <c r="V39" s="60">
        <v>267777</v>
      </c>
      <c r="W39" s="60">
        <v>4014860</v>
      </c>
      <c r="X39" s="60">
        <v>7478687</v>
      </c>
      <c r="Y39" s="60">
        <v>-3463827</v>
      </c>
      <c r="Z39" s="140">
        <v>-46.32</v>
      </c>
      <c r="AA39" s="155">
        <v>3785110</v>
      </c>
    </row>
    <row r="40" spans="1:27" ht="12.75">
      <c r="A40" s="138" t="s">
        <v>86</v>
      </c>
      <c r="B40" s="136"/>
      <c r="C40" s="155"/>
      <c r="D40" s="155"/>
      <c r="E40" s="156">
        <v>27147095</v>
      </c>
      <c r="F40" s="60">
        <v>37446053</v>
      </c>
      <c r="G40" s="60">
        <v>33749</v>
      </c>
      <c r="H40" s="60">
        <v>326579</v>
      </c>
      <c r="I40" s="60">
        <v>1760894</v>
      </c>
      <c r="J40" s="60">
        <v>2121222</v>
      </c>
      <c r="K40" s="60">
        <v>264074</v>
      </c>
      <c r="L40" s="60">
        <v>401476</v>
      </c>
      <c r="M40" s="60">
        <v>13217776</v>
      </c>
      <c r="N40" s="60">
        <v>13883326</v>
      </c>
      <c r="O40" s="60">
        <v>2360652</v>
      </c>
      <c r="P40" s="60">
        <v>423726</v>
      </c>
      <c r="Q40" s="60">
        <v>4008175</v>
      </c>
      <c r="R40" s="60">
        <v>6792553</v>
      </c>
      <c r="S40" s="60">
        <v>442673</v>
      </c>
      <c r="T40" s="60">
        <v>1116491</v>
      </c>
      <c r="U40" s="60">
        <v>6108371</v>
      </c>
      <c r="V40" s="60">
        <v>7667535</v>
      </c>
      <c r="W40" s="60">
        <v>30464636</v>
      </c>
      <c r="X40" s="60">
        <v>27147095</v>
      </c>
      <c r="Y40" s="60">
        <v>3317541</v>
      </c>
      <c r="Z40" s="140">
        <v>12.22</v>
      </c>
      <c r="AA40" s="155">
        <v>37446053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264526856</v>
      </c>
      <c r="F42" s="100">
        <f t="shared" si="8"/>
        <v>267268317</v>
      </c>
      <c r="G42" s="100">
        <f t="shared" si="8"/>
        <v>-38285</v>
      </c>
      <c r="H42" s="100">
        <f t="shared" si="8"/>
        <v>27176789</v>
      </c>
      <c r="I42" s="100">
        <f t="shared" si="8"/>
        <v>35257015</v>
      </c>
      <c r="J42" s="100">
        <f t="shared" si="8"/>
        <v>62395519</v>
      </c>
      <c r="K42" s="100">
        <f t="shared" si="8"/>
        <v>2143463</v>
      </c>
      <c r="L42" s="100">
        <f t="shared" si="8"/>
        <v>303837</v>
      </c>
      <c r="M42" s="100">
        <f t="shared" si="8"/>
        <v>73169808</v>
      </c>
      <c r="N42" s="100">
        <f t="shared" si="8"/>
        <v>75617108</v>
      </c>
      <c r="O42" s="100">
        <f t="shared" si="8"/>
        <v>30709955</v>
      </c>
      <c r="P42" s="100">
        <f t="shared" si="8"/>
        <v>9568418</v>
      </c>
      <c r="Q42" s="100">
        <f t="shared" si="8"/>
        <v>7266917</v>
      </c>
      <c r="R42" s="100">
        <f t="shared" si="8"/>
        <v>47545290</v>
      </c>
      <c r="S42" s="100">
        <f t="shared" si="8"/>
        <v>26276556</v>
      </c>
      <c r="T42" s="100">
        <f t="shared" si="8"/>
        <v>1637776</v>
      </c>
      <c r="U42" s="100">
        <f t="shared" si="8"/>
        <v>17152205</v>
      </c>
      <c r="V42" s="100">
        <f t="shared" si="8"/>
        <v>45066537</v>
      </c>
      <c r="W42" s="100">
        <f t="shared" si="8"/>
        <v>230624454</v>
      </c>
      <c r="X42" s="100">
        <f t="shared" si="8"/>
        <v>264527011</v>
      </c>
      <c r="Y42" s="100">
        <f t="shared" si="8"/>
        <v>-33902557</v>
      </c>
      <c r="Z42" s="137">
        <f>+IF(X42&lt;&gt;0,+(Y42/X42)*100,0)</f>
        <v>-12.816293077911805</v>
      </c>
      <c r="AA42" s="153">
        <f>SUM(AA43:AA46)</f>
        <v>267268317</v>
      </c>
    </row>
    <row r="43" spans="1:27" ht="12.75">
      <c r="A43" s="138" t="s">
        <v>89</v>
      </c>
      <c r="B43" s="136"/>
      <c r="C43" s="155"/>
      <c r="D43" s="155"/>
      <c r="E43" s="156">
        <v>138762000</v>
      </c>
      <c r="F43" s="60">
        <v>144386706</v>
      </c>
      <c r="G43" s="60">
        <v>-43995</v>
      </c>
      <c r="H43" s="60">
        <v>16008018</v>
      </c>
      <c r="I43" s="60">
        <v>12589384</v>
      </c>
      <c r="J43" s="60">
        <v>28553407</v>
      </c>
      <c r="K43" s="60">
        <v>469124</v>
      </c>
      <c r="L43" s="60">
        <v>97818</v>
      </c>
      <c r="M43" s="60">
        <v>30867148</v>
      </c>
      <c r="N43" s="60">
        <v>31434090</v>
      </c>
      <c r="O43" s="60">
        <v>25579597</v>
      </c>
      <c r="P43" s="60">
        <v>1786642</v>
      </c>
      <c r="Q43" s="60">
        <v>2473098</v>
      </c>
      <c r="R43" s="60">
        <v>29839337</v>
      </c>
      <c r="S43" s="60">
        <v>18820771</v>
      </c>
      <c r="T43" s="60">
        <v>996932</v>
      </c>
      <c r="U43" s="60">
        <v>2544545</v>
      </c>
      <c r="V43" s="60">
        <v>22362248</v>
      </c>
      <c r="W43" s="60">
        <v>112189082</v>
      </c>
      <c r="X43" s="60">
        <v>138762000</v>
      </c>
      <c r="Y43" s="60">
        <v>-26572918</v>
      </c>
      <c r="Z43" s="140">
        <v>-19.15</v>
      </c>
      <c r="AA43" s="155">
        <v>144386706</v>
      </c>
    </row>
    <row r="44" spans="1:27" ht="12.75">
      <c r="A44" s="138" t="s">
        <v>90</v>
      </c>
      <c r="B44" s="136"/>
      <c r="C44" s="155"/>
      <c r="D44" s="155"/>
      <c r="E44" s="156">
        <v>67063000</v>
      </c>
      <c r="F44" s="60">
        <v>70471440</v>
      </c>
      <c r="G44" s="60">
        <v>463</v>
      </c>
      <c r="H44" s="60">
        <v>9221152</v>
      </c>
      <c r="I44" s="60">
        <v>19844615</v>
      </c>
      <c r="J44" s="60">
        <v>29066230</v>
      </c>
      <c r="K44" s="60">
        <v>481633</v>
      </c>
      <c r="L44" s="60">
        <v>73244</v>
      </c>
      <c r="M44" s="60">
        <v>24324951</v>
      </c>
      <c r="N44" s="60">
        <v>24879828</v>
      </c>
      <c r="O44" s="60">
        <v>1265525</v>
      </c>
      <c r="P44" s="60">
        <v>6784154</v>
      </c>
      <c r="Q44" s="60">
        <v>1767023</v>
      </c>
      <c r="R44" s="60">
        <v>9816702</v>
      </c>
      <c r="S44" s="60">
        <v>5891918</v>
      </c>
      <c r="T44" s="60">
        <v>90559</v>
      </c>
      <c r="U44" s="60">
        <v>3705493</v>
      </c>
      <c r="V44" s="60">
        <v>9687970</v>
      </c>
      <c r="W44" s="60">
        <v>73450730</v>
      </c>
      <c r="X44" s="60">
        <v>67062674</v>
      </c>
      <c r="Y44" s="60">
        <v>6388056</v>
      </c>
      <c r="Z44" s="140">
        <v>9.53</v>
      </c>
      <c r="AA44" s="155">
        <v>70471440</v>
      </c>
    </row>
    <row r="45" spans="1:27" ht="12.75">
      <c r="A45" s="138" t="s">
        <v>91</v>
      </c>
      <c r="B45" s="136"/>
      <c r="C45" s="157"/>
      <c r="D45" s="157"/>
      <c r="E45" s="158">
        <v>34704000</v>
      </c>
      <c r="F45" s="159">
        <v>28056498</v>
      </c>
      <c r="G45" s="159">
        <v>5247</v>
      </c>
      <c r="H45" s="159">
        <v>1745113</v>
      </c>
      <c r="I45" s="159">
        <v>1217938</v>
      </c>
      <c r="J45" s="159">
        <v>2968298</v>
      </c>
      <c r="K45" s="159">
        <v>716661</v>
      </c>
      <c r="L45" s="159">
        <v>60389</v>
      </c>
      <c r="M45" s="159">
        <v>8900440</v>
      </c>
      <c r="N45" s="159">
        <v>9677490</v>
      </c>
      <c r="O45" s="159">
        <v>1902412</v>
      </c>
      <c r="P45" s="159">
        <v>589407</v>
      </c>
      <c r="Q45" s="159">
        <v>1682997</v>
      </c>
      <c r="R45" s="159">
        <v>4174816</v>
      </c>
      <c r="S45" s="159">
        <v>98875</v>
      </c>
      <c r="T45" s="159">
        <v>367469</v>
      </c>
      <c r="U45" s="159">
        <v>5250808</v>
      </c>
      <c r="V45" s="159">
        <v>5717152</v>
      </c>
      <c r="W45" s="159">
        <v>22537756</v>
      </c>
      <c r="X45" s="159">
        <v>34704481</v>
      </c>
      <c r="Y45" s="159">
        <v>-12166725</v>
      </c>
      <c r="Z45" s="141">
        <v>-35.06</v>
      </c>
      <c r="AA45" s="157">
        <v>28056498</v>
      </c>
    </row>
    <row r="46" spans="1:27" ht="12.75">
      <c r="A46" s="138" t="s">
        <v>92</v>
      </c>
      <c r="B46" s="136"/>
      <c r="C46" s="155"/>
      <c r="D46" s="155"/>
      <c r="E46" s="156">
        <v>23997856</v>
      </c>
      <c r="F46" s="60">
        <v>24353673</v>
      </c>
      <c r="G46" s="60"/>
      <c r="H46" s="60">
        <v>202506</v>
      </c>
      <c r="I46" s="60">
        <v>1605078</v>
      </c>
      <c r="J46" s="60">
        <v>1807584</v>
      </c>
      <c r="K46" s="60">
        <v>476045</v>
      </c>
      <c r="L46" s="60">
        <v>72386</v>
      </c>
      <c r="M46" s="60">
        <v>9077269</v>
      </c>
      <c r="N46" s="60">
        <v>9625700</v>
      </c>
      <c r="O46" s="60">
        <v>1962421</v>
      </c>
      <c r="P46" s="60">
        <v>408215</v>
      </c>
      <c r="Q46" s="60">
        <v>1343799</v>
      </c>
      <c r="R46" s="60">
        <v>3714435</v>
      </c>
      <c r="S46" s="60">
        <v>1464992</v>
      </c>
      <c r="T46" s="60">
        <v>182816</v>
      </c>
      <c r="U46" s="60">
        <v>5651359</v>
      </c>
      <c r="V46" s="60">
        <v>7299167</v>
      </c>
      <c r="W46" s="60">
        <v>22446886</v>
      </c>
      <c r="X46" s="60">
        <v>23997856</v>
      </c>
      <c r="Y46" s="60">
        <v>-1550970</v>
      </c>
      <c r="Z46" s="140">
        <v>-6.46</v>
      </c>
      <c r="AA46" s="155">
        <v>24353673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2834000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2833843</v>
      </c>
      <c r="Y47" s="100">
        <v>-2833843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495520374</v>
      </c>
      <c r="D48" s="168">
        <f>+D28+D32+D38+D42+D47</f>
        <v>0</v>
      </c>
      <c r="E48" s="169">
        <f t="shared" si="9"/>
        <v>443137674</v>
      </c>
      <c r="F48" s="73">
        <f t="shared" si="9"/>
        <v>446100082</v>
      </c>
      <c r="G48" s="73">
        <f t="shared" si="9"/>
        <v>186045</v>
      </c>
      <c r="H48" s="73">
        <f t="shared" si="9"/>
        <v>37966692</v>
      </c>
      <c r="I48" s="73">
        <f t="shared" si="9"/>
        <v>45944550</v>
      </c>
      <c r="J48" s="73">
        <f t="shared" si="9"/>
        <v>84097287</v>
      </c>
      <c r="K48" s="73">
        <f t="shared" si="9"/>
        <v>4331577</v>
      </c>
      <c r="L48" s="73">
        <f t="shared" si="9"/>
        <v>2197753</v>
      </c>
      <c r="M48" s="73">
        <f t="shared" si="9"/>
        <v>136323317</v>
      </c>
      <c r="N48" s="73">
        <f t="shared" si="9"/>
        <v>142852647</v>
      </c>
      <c r="O48" s="73">
        <f t="shared" si="9"/>
        <v>70761828</v>
      </c>
      <c r="P48" s="73">
        <f t="shared" si="9"/>
        <v>15481818</v>
      </c>
      <c r="Q48" s="73">
        <f t="shared" si="9"/>
        <v>27964071</v>
      </c>
      <c r="R48" s="73">
        <f t="shared" si="9"/>
        <v>114207717</v>
      </c>
      <c r="S48" s="73">
        <f t="shared" si="9"/>
        <v>33747244</v>
      </c>
      <c r="T48" s="73">
        <f t="shared" si="9"/>
        <v>7823282</v>
      </c>
      <c r="U48" s="73">
        <f t="shared" si="9"/>
        <v>51739364</v>
      </c>
      <c r="V48" s="73">
        <f t="shared" si="9"/>
        <v>93309890</v>
      </c>
      <c r="W48" s="73">
        <f t="shared" si="9"/>
        <v>434467541</v>
      </c>
      <c r="X48" s="73">
        <f t="shared" si="9"/>
        <v>443138068</v>
      </c>
      <c r="Y48" s="73">
        <f t="shared" si="9"/>
        <v>-8670527</v>
      </c>
      <c r="Z48" s="170">
        <f>+IF(X48&lt;&gt;0,+(Y48/X48)*100,0)</f>
        <v>-1.9566197594199919</v>
      </c>
      <c r="AA48" s="168">
        <f>+AA28+AA32+AA38+AA42+AA47</f>
        <v>446100082</v>
      </c>
    </row>
    <row r="49" spans="1:27" ht="12.75">
      <c r="A49" s="148" t="s">
        <v>49</v>
      </c>
      <c r="B49" s="149"/>
      <c r="C49" s="171">
        <f aca="true" t="shared" si="10" ref="C49:Y49">+C25-C48</f>
        <v>-103765109</v>
      </c>
      <c r="D49" s="171">
        <f>+D25-D48</f>
        <v>0</v>
      </c>
      <c r="E49" s="172">
        <f t="shared" si="10"/>
        <v>28492451</v>
      </c>
      <c r="F49" s="173">
        <f t="shared" si="10"/>
        <v>40370985</v>
      </c>
      <c r="G49" s="173">
        <f t="shared" si="10"/>
        <v>31078689</v>
      </c>
      <c r="H49" s="173">
        <f t="shared" si="10"/>
        <v>45524983</v>
      </c>
      <c r="I49" s="173">
        <f t="shared" si="10"/>
        <v>-19141603</v>
      </c>
      <c r="J49" s="173">
        <f t="shared" si="10"/>
        <v>57462069</v>
      </c>
      <c r="K49" s="173">
        <f t="shared" si="10"/>
        <v>31295037</v>
      </c>
      <c r="L49" s="173">
        <f t="shared" si="10"/>
        <v>24850342</v>
      </c>
      <c r="M49" s="173">
        <f t="shared" si="10"/>
        <v>-64318716</v>
      </c>
      <c r="N49" s="173">
        <f t="shared" si="10"/>
        <v>-8173337</v>
      </c>
      <c r="O49" s="173">
        <f t="shared" si="10"/>
        <v>-41893145</v>
      </c>
      <c r="P49" s="173">
        <f t="shared" si="10"/>
        <v>92709179</v>
      </c>
      <c r="Q49" s="173">
        <f t="shared" si="10"/>
        <v>-1271975</v>
      </c>
      <c r="R49" s="173">
        <f t="shared" si="10"/>
        <v>49544059</v>
      </c>
      <c r="S49" s="173">
        <f t="shared" si="10"/>
        <v>24142295</v>
      </c>
      <c r="T49" s="173">
        <f t="shared" si="10"/>
        <v>18973565</v>
      </c>
      <c r="U49" s="173">
        <f t="shared" si="10"/>
        <v>-22135757</v>
      </c>
      <c r="V49" s="173">
        <f t="shared" si="10"/>
        <v>20980103</v>
      </c>
      <c r="W49" s="173">
        <f t="shared" si="10"/>
        <v>119812894</v>
      </c>
      <c r="X49" s="173">
        <f>IF(F25=F48,0,X25-X48)</f>
        <v>28491966</v>
      </c>
      <c r="Y49" s="173">
        <f t="shared" si="10"/>
        <v>91320928</v>
      </c>
      <c r="Z49" s="174">
        <f>+IF(X49&lt;&gt;0,+(Y49/X49)*100,0)</f>
        <v>320.51466016771184</v>
      </c>
      <c r="AA49" s="171">
        <f>+AA25-AA48</f>
        <v>40370985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63704144</v>
      </c>
      <c r="D5" s="155">
        <v>0</v>
      </c>
      <c r="E5" s="156">
        <v>96766032</v>
      </c>
      <c r="F5" s="60">
        <v>93566032</v>
      </c>
      <c r="G5" s="60">
        <v>5720126</v>
      </c>
      <c r="H5" s="60">
        <v>5664386</v>
      </c>
      <c r="I5" s="60">
        <v>5738114</v>
      </c>
      <c r="J5" s="60">
        <v>17122626</v>
      </c>
      <c r="K5" s="60">
        <v>5568902</v>
      </c>
      <c r="L5" s="60">
        <v>5803360</v>
      </c>
      <c r="M5" s="60">
        <v>5661208</v>
      </c>
      <c r="N5" s="60">
        <v>17033470</v>
      </c>
      <c r="O5" s="60">
        <v>5687386</v>
      </c>
      <c r="P5" s="60">
        <v>6035182</v>
      </c>
      <c r="Q5" s="60">
        <v>5872133</v>
      </c>
      <c r="R5" s="60">
        <v>17594701</v>
      </c>
      <c r="S5" s="60">
        <v>5774182</v>
      </c>
      <c r="T5" s="60">
        <v>5585219</v>
      </c>
      <c r="U5" s="60">
        <v>6868693</v>
      </c>
      <c r="V5" s="60">
        <v>18228094</v>
      </c>
      <c r="W5" s="60">
        <v>69978891</v>
      </c>
      <c r="X5" s="60">
        <v>96766032</v>
      </c>
      <c r="Y5" s="60">
        <v>-26787141</v>
      </c>
      <c r="Z5" s="140">
        <v>-27.68</v>
      </c>
      <c r="AA5" s="155">
        <v>93566032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106530615</v>
      </c>
      <c r="D7" s="155">
        <v>0</v>
      </c>
      <c r="E7" s="156">
        <v>159714364</v>
      </c>
      <c r="F7" s="60">
        <v>159714364</v>
      </c>
      <c r="G7" s="60">
        <v>9883903</v>
      </c>
      <c r="H7" s="60">
        <v>12281005</v>
      </c>
      <c r="I7" s="60">
        <v>9024185</v>
      </c>
      <c r="J7" s="60">
        <v>31189093</v>
      </c>
      <c r="K7" s="60">
        <v>11479939</v>
      </c>
      <c r="L7" s="60">
        <v>8997476</v>
      </c>
      <c r="M7" s="60">
        <v>9957642</v>
      </c>
      <c r="N7" s="60">
        <v>30435057</v>
      </c>
      <c r="O7" s="60">
        <v>7678409</v>
      </c>
      <c r="P7" s="60">
        <v>10612304</v>
      </c>
      <c r="Q7" s="60">
        <v>9555887</v>
      </c>
      <c r="R7" s="60">
        <v>27846600</v>
      </c>
      <c r="S7" s="60">
        <v>9734691</v>
      </c>
      <c r="T7" s="60">
        <v>7974169</v>
      </c>
      <c r="U7" s="60">
        <v>9131759</v>
      </c>
      <c r="V7" s="60">
        <v>26840619</v>
      </c>
      <c r="W7" s="60">
        <v>116311369</v>
      </c>
      <c r="X7" s="60">
        <v>159714364</v>
      </c>
      <c r="Y7" s="60">
        <v>-43402995</v>
      </c>
      <c r="Z7" s="140">
        <v>-27.18</v>
      </c>
      <c r="AA7" s="155">
        <v>159714364</v>
      </c>
    </row>
    <row r="8" spans="1:27" ht="12.75">
      <c r="A8" s="183" t="s">
        <v>104</v>
      </c>
      <c r="B8" s="182"/>
      <c r="C8" s="155">
        <v>31541212</v>
      </c>
      <c r="D8" s="155">
        <v>0</v>
      </c>
      <c r="E8" s="156">
        <v>37206478</v>
      </c>
      <c r="F8" s="60">
        <v>37206478</v>
      </c>
      <c r="G8" s="60">
        <v>4953990</v>
      </c>
      <c r="H8" s="60">
        <v>4257195</v>
      </c>
      <c r="I8" s="60">
        <v>5823358</v>
      </c>
      <c r="J8" s="60">
        <v>15034543</v>
      </c>
      <c r="K8" s="60">
        <v>8187553</v>
      </c>
      <c r="L8" s="60">
        <v>1072726</v>
      </c>
      <c r="M8" s="60">
        <v>4475533</v>
      </c>
      <c r="N8" s="60">
        <v>13735812</v>
      </c>
      <c r="O8" s="60">
        <v>4786779</v>
      </c>
      <c r="P8" s="60">
        <v>747515</v>
      </c>
      <c r="Q8" s="60">
        <v>3621268</v>
      </c>
      <c r="R8" s="60">
        <v>9155562</v>
      </c>
      <c r="S8" s="60">
        <v>4229262</v>
      </c>
      <c r="T8" s="60">
        <v>2908343</v>
      </c>
      <c r="U8" s="60">
        <v>3194200</v>
      </c>
      <c r="V8" s="60">
        <v>10331805</v>
      </c>
      <c r="W8" s="60">
        <v>48257722</v>
      </c>
      <c r="X8" s="60">
        <v>37206478</v>
      </c>
      <c r="Y8" s="60">
        <v>11051244</v>
      </c>
      <c r="Z8" s="140">
        <v>29.7</v>
      </c>
      <c r="AA8" s="155">
        <v>37206478</v>
      </c>
    </row>
    <row r="9" spans="1:27" ht="12.75">
      <c r="A9" s="183" t="s">
        <v>105</v>
      </c>
      <c r="B9" s="182"/>
      <c r="C9" s="155">
        <v>5011439</v>
      </c>
      <c r="D9" s="155">
        <v>0</v>
      </c>
      <c r="E9" s="156">
        <v>13492011</v>
      </c>
      <c r="F9" s="60">
        <v>13492011</v>
      </c>
      <c r="G9" s="60">
        <v>1209448</v>
      </c>
      <c r="H9" s="60">
        <v>1152834</v>
      </c>
      <c r="I9" s="60">
        <v>853141</v>
      </c>
      <c r="J9" s="60">
        <v>3215423</v>
      </c>
      <c r="K9" s="60">
        <v>1063471</v>
      </c>
      <c r="L9" s="60">
        <v>1063368</v>
      </c>
      <c r="M9" s="60">
        <v>1124206</v>
      </c>
      <c r="N9" s="60">
        <v>3251045</v>
      </c>
      <c r="O9" s="60">
        <v>1054606</v>
      </c>
      <c r="P9" s="60">
        <v>953688</v>
      </c>
      <c r="Q9" s="60">
        <v>1054509</v>
      </c>
      <c r="R9" s="60">
        <v>3062803</v>
      </c>
      <c r="S9" s="60">
        <v>1018146</v>
      </c>
      <c r="T9" s="60">
        <v>904264</v>
      </c>
      <c r="U9" s="60">
        <v>923606</v>
      </c>
      <c r="V9" s="60">
        <v>2846016</v>
      </c>
      <c r="W9" s="60">
        <v>12375287</v>
      </c>
      <c r="X9" s="60">
        <v>13492011</v>
      </c>
      <c r="Y9" s="60">
        <v>-1116724</v>
      </c>
      <c r="Z9" s="140">
        <v>-8.28</v>
      </c>
      <c r="AA9" s="155">
        <v>13492011</v>
      </c>
    </row>
    <row r="10" spans="1:27" ht="12.75">
      <c r="A10" s="183" t="s">
        <v>106</v>
      </c>
      <c r="B10" s="182"/>
      <c r="C10" s="155">
        <v>5768897</v>
      </c>
      <c r="D10" s="155">
        <v>0</v>
      </c>
      <c r="E10" s="156">
        <v>15469050</v>
      </c>
      <c r="F10" s="54">
        <v>15469050</v>
      </c>
      <c r="G10" s="54">
        <v>708653</v>
      </c>
      <c r="H10" s="54">
        <v>782157</v>
      </c>
      <c r="I10" s="54">
        <v>698868</v>
      </c>
      <c r="J10" s="54">
        <v>2189678</v>
      </c>
      <c r="K10" s="54">
        <v>703236</v>
      </c>
      <c r="L10" s="54">
        <v>676825</v>
      </c>
      <c r="M10" s="54">
        <v>711026</v>
      </c>
      <c r="N10" s="54">
        <v>2091087</v>
      </c>
      <c r="O10" s="54">
        <v>702581</v>
      </c>
      <c r="P10" s="54">
        <v>710969</v>
      </c>
      <c r="Q10" s="54">
        <v>706985</v>
      </c>
      <c r="R10" s="54">
        <v>2120535</v>
      </c>
      <c r="S10" s="54">
        <v>700320</v>
      </c>
      <c r="T10" s="54">
        <v>705714</v>
      </c>
      <c r="U10" s="54">
        <v>690981</v>
      </c>
      <c r="V10" s="54">
        <v>2097015</v>
      </c>
      <c r="W10" s="54">
        <v>8498315</v>
      </c>
      <c r="X10" s="54">
        <v>15469050</v>
      </c>
      <c r="Y10" s="54">
        <v>-6970735</v>
      </c>
      <c r="Z10" s="184">
        <v>-45.06</v>
      </c>
      <c r="AA10" s="130">
        <v>15469050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2030057</v>
      </c>
      <c r="D12" s="155">
        <v>0</v>
      </c>
      <c r="E12" s="156">
        <v>2898500</v>
      </c>
      <c r="F12" s="60">
        <v>2899200</v>
      </c>
      <c r="G12" s="60">
        <v>3141</v>
      </c>
      <c r="H12" s="60">
        <v>1950</v>
      </c>
      <c r="I12" s="60">
        <v>7103</v>
      </c>
      <c r="J12" s="60">
        <v>12194</v>
      </c>
      <c r="K12" s="60">
        <v>1285</v>
      </c>
      <c r="L12" s="60">
        <v>5190</v>
      </c>
      <c r="M12" s="60">
        <v>791</v>
      </c>
      <c r="N12" s="60">
        <v>7266</v>
      </c>
      <c r="O12" s="60">
        <v>3805</v>
      </c>
      <c r="P12" s="60">
        <v>3759</v>
      </c>
      <c r="Q12" s="60">
        <v>1761</v>
      </c>
      <c r="R12" s="60">
        <v>9325</v>
      </c>
      <c r="S12" s="60">
        <v>84</v>
      </c>
      <c r="T12" s="60">
        <v>2278</v>
      </c>
      <c r="U12" s="60">
        <v>0</v>
      </c>
      <c r="V12" s="60">
        <v>2362</v>
      </c>
      <c r="W12" s="60">
        <v>31147</v>
      </c>
      <c r="X12" s="60">
        <v>2898500</v>
      </c>
      <c r="Y12" s="60">
        <v>-2867353</v>
      </c>
      <c r="Z12" s="140">
        <v>-98.93</v>
      </c>
      <c r="AA12" s="155">
        <v>2899200</v>
      </c>
    </row>
    <row r="13" spans="1:27" ht="12.75">
      <c r="A13" s="181" t="s">
        <v>109</v>
      </c>
      <c r="B13" s="185"/>
      <c r="C13" s="155">
        <v>280292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/>
      <c r="Y13" s="60">
        <v>0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41177243</v>
      </c>
      <c r="D14" s="155">
        <v>0</v>
      </c>
      <c r="E14" s="156">
        <v>32267297</v>
      </c>
      <c r="F14" s="60">
        <v>40136830</v>
      </c>
      <c r="G14" s="60">
        <v>5818356</v>
      </c>
      <c r="H14" s="60">
        <v>5602059</v>
      </c>
      <c r="I14" s="60">
        <v>5606621</v>
      </c>
      <c r="J14" s="60">
        <v>17027036</v>
      </c>
      <c r="K14" s="60">
        <v>5774739</v>
      </c>
      <c r="L14" s="60">
        <v>5675401</v>
      </c>
      <c r="M14" s="60">
        <v>5818343</v>
      </c>
      <c r="N14" s="60">
        <v>17268483</v>
      </c>
      <c r="O14" s="60">
        <v>5903887</v>
      </c>
      <c r="P14" s="60">
        <v>2993255</v>
      </c>
      <c r="Q14" s="60">
        <v>3180122</v>
      </c>
      <c r="R14" s="60">
        <v>12077264</v>
      </c>
      <c r="S14" s="60">
        <v>2626213</v>
      </c>
      <c r="T14" s="60">
        <v>5830649</v>
      </c>
      <c r="U14" s="60">
        <v>6036708</v>
      </c>
      <c r="V14" s="60">
        <v>14493570</v>
      </c>
      <c r="W14" s="60">
        <v>60866353</v>
      </c>
      <c r="X14" s="60">
        <v>32267297</v>
      </c>
      <c r="Y14" s="60">
        <v>28599056</v>
      </c>
      <c r="Z14" s="140">
        <v>88.63</v>
      </c>
      <c r="AA14" s="155">
        <v>40136830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13410069</v>
      </c>
      <c r="D16" s="155">
        <v>0</v>
      </c>
      <c r="E16" s="156">
        <v>2011000</v>
      </c>
      <c r="F16" s="60">
        <v>2050030</v>
      </c>
      <c r="G16" s="60">
        <v>0</v>
      </c>
      <c r="H16" s="60">
        <v>0</v>
      </c>
      <c r="I16" s="60">
        <v>10000</v>
      </c>
      <c r="J16" s="60">
        <v>10000</v>
      </c>
      <c r="K16" s="60">
        <v>3924</v>
      </c>
      <c r="L16" s="60">
        <v>60</v>
      </c>
      <c r="M16" s="60">
        <v>60</v>
      </c>
      <c r="N16" s="60">
        <v>4044</v>
      </c>
      <c r="O16" s="60">
        <v>60</v>
      </c>
      <c r="P16" s="60">
        <v>60</v>
      </c>
      <c r="Q16" s="60">
        <v>60</v>
      </c>
      <c r="R16" s="60">
        <v>180</v>
      </c>
      <c r="S16" s="60">
        <v>60</v>
      </c>
      <c r="T16" s="60">
        <v>60</v>
      </c>
      <c r="U16" s="60">
        <v>60</v>
      </c>
      <c r="V16" s="60">
        <v>180</v>
      </c>
      <c r="W16" s="60">
        <v>14404</v>
      </c>
      <c r="X16" s="60">
        <v>2011430</v>
      </c>
      <c r="Y16" s="60">
        <v>-1997026</v>
      </c>
      <c r="Z16" s="140">
        <v>-99.28</v>
      </c>
      <c r="AA16" s="155">
        <v>2050030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1833000</v>
      </c>
      <c r="F17" s="60">
        <v>1833366</v>
      </c>
      <c r="G17" s="60">
        <v>0</v>
      </c>
      <c r="H17" s="60">
        <v>654</v>
      </c>
      <c r="I17" s="60">
        <v>0</v>
      </c>
      <c r="J17" s="60">
        <v>654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654</v>
      </c>
      <c r="X17" s="60">
        <v>1833366</v>
      </c>
      <c r="Y17" s="60">
        <v>-1832712</v>
      </c>
      <c r="Z17" s="140">
        <v>-99.96</v>
      </c>
      <c r="AA17" s="155">
        <v>1833366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86984335</v>
      </c>
      <c r="D19" s="155">
        <v>0</v>
      </c>
      <c r="E19" s="156">
        <v>87187035</v>
      </c>
      <c r="F19" s="60">
        <v>88956998</v>
      </c>
      <c r="G19" s="60">
        <v>-25064</v>
      </c>
      <c r="H19" s="60">
        <v>44908596</v>
      </c>
      <c r="I19" s="60">
        <v>-741285</v>
      </c>
      <c r="J19" s="60">
        <v>44142247</v>
      </c>
      <c r="K19" s="60">
        <v>0</v>
      </c>
      <c r="L19" s="60">
        <v>897000</v>
      </c>
      <c r="M19" s="60">
        <v>29062000</v>
      </c>
      <c r="N19" s="60">
        <v>29959000</v>
      </c>
      <c r="O19" s="60">
        <v>0</v>
      </c>
      <c r="P19" s="60">
        <v>64091000</v>
      </c>
      <c r="Q19" s="60">
        <v>10998</v>
      </c>
      <c r="R19" s="60">
        <v>64101998</v>
      </c>
      <c r="S19" s="60">
        <v>24866000</v>
      </c>
      <c r="T19" s="60">
        <v>350</v>
      </c>
      <c r="U19" s="60">
        <v>0</v>
      </c>
      <c r="V19" s="60">
        <v>24866350</v>
      </c>
      <c r="W19" s="60">
        <v>163069595</v>
      </c>
      <c r="X19" s="60">
        <v>87186998</v>
      </c>
      <c r="Y19" s="60">
        <v>75882597</v>
      </c>
      <c r="Z19" s="140">
        <v>87.03</v>
      </c>
      <c r="AA19" s="155">
        <v>88956998</v>
      </c>
    </row>
    <row r="20" spans="1:27" ht="12.75">
      <c r="A20" s="181" t="s">
        <v>35</v>
      </c>
      <c r="B20" s="185"/>
      <c r="C20" s="155">
        <v>2442291</v>
      </c>
      <c r="D20" s="155">
        <v>0</v>
      </c>
      <c r="E20" s="156">
        <v>2731358</v>
      </c>
      <c r="F20" s="54">
        <v>7893558</v>
      </c>
      <c r="G20" s="54">
        <v>2993081</v>
      </c>
      <c r="H20" s="54">
        <v>2975784</v>
      </c>
      <c r="I20" s="54">
        <v>61268</v>
      </c>
      <c r="J20" s="54">
        <v>6030133</v>
      </c>
      <c r="K20" s="54">
        <v>2843565</v>
      </c>
      <c r="L20" s="54">
        <v>2856689</v>
      </c>
      <c r="M20" s="54">
        <v>2916792</v>
      </c>
      <c r="N20" s="54">
        <v>8617046</v>
      </c>
      <c r="O20" s="54">
        <v>3051170</v>
      </c>
      <c r="P20" s="54">
        <v>3613265</v>
      </c>
      <c r="Q20" s="54">
        <v>2688373</v>
      </c>
      <c r="R20" s="54">
        <v>9352808</v>
      </c>
      <c r="S20" s="54">
        <v>2893581</v>
      </c>
      <c r="T20" s="54">
        <v>2885801</v>
      </c>
      <c r="U20" s="54">
        <v>2757600</v>
      </c>
      <c r="V20" s="54">
        <v>8536982</v>
      </c>
      <c r="W20" s="54">
        <v>32536969</v>
      </c>
      <c r="X20" s="54">
        <v>2731358</v>
      </c>
      <c r="Y20" s="54">
        <v>29805611</v>
      </c>
      <c r="Z20" s="184">
        <v>1091.24</v>
      </c>
      <c r="AA20" s="130">
        <v>7893558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358880594</v>
      </c>
      <c r="D22" s="188">
        <f>SUM(D5:D21)</f>
        <v>0</v>
      </c>
      <c r="E22" s="189">
        <f t="shared" si="0"/>
        <v>451576125</v>
      </c>
      <c r="F22" s="190">
        <f t="shared" si="0"/>
        <v>463217917</v>
      </c>
      <c r="G22" s="190">
        <f t="shared" si="0"/>
        <v>31265634</v>
      </c>
      <c r="H22" s="190">
        <f t="shared" si="0"/>
        <v>77626620</v>
      </c>
      <c r="I22" s="190">
        <f t="shared" si="0"/>
        <v>27081373</v>
      </c>
      <c r="J22" s="190">
        <f t="shared" si="0"/>
        <v>135973627</v>
      </c>
      <c r="K22" s="190">
        <f t="shared" si="0"/>
        <v>35626614</v>
      </c>
      <c r="L22" s="190">
        <f t="shared" si="0"/>
        <v>27048095</v>
      </c>
      <c r="M22" s="190">
        <f t="shared" si="0"/>
        <v>59727601</v>
      </c>
      <c r="N22" s="190">
        <f t="shared" si="0"/>
        <v>122402310</v>
      </c>
      <c r="O22" s="190">
        <f t="shared" si="0"/>
        <v>28868683</v>
      </c>
      <c r="P22" s="190">
        <f t="shared" si="0"/>
        <v>89760997</v>
      </c>
      <c r="Q22" s="190">
        <f t="shared" si="0"/>
        <v>26692096</v>
      </c>
      <c r="R22" s="190">
        <f t="shared" si="0"/>
        <v>145321776</v>
      </c>
      <c r="S22" s="190">
        <f t="shared" si="0"/>
        <v>51842539</v>
      </c>
      <c r="T22" s="190">
        <f t="shared" si="0"/>
        <v>26796847</v>
      </c>
      <c r="U22" s="190">
        <f t="shared" si="0"/>
        <v>29603607</v>
      </c>
      <c r="V22" s="190">
        <f t="shared" si="0"/>
        <v>108242993</v>
      </c>
      <c r="W22" s="190">
        <f t="shared" si="0"/>
        <v>511940706</v>
      </c>
      <c r="X22" s="190">
        <f t="shared" si="0"/>
        <v>451576884</v>
      </c>
      <c r="Y22" s="190">
        <f t="shared" si="0"/>
        <v>60363822</v>
      </c>
      <c r="Z22" s="191">
        <f>+IF(X22&lt;&gt;0,+(Y22/X22)*100,0)</f>
        <v>13.36734100853577</v>
      </c>
      <c r="AA22" s="188">
        <f>SUM(AA5:AA21)</f>
        <v>463217917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138475178</v>
      </c>
      <c r="D25" s="155">
        <v>0</v>
      </c>
      <c r="E25" s="156">
        <v>153659606</v>
      </c>
      <c r="F25" s="60">
        <v>154804092</v>
      </c>
      <c r="G25" s="60">
        <v>19131</v>
      </c>
      <c r="H25" s="60">
        <v>117002</v>
      </c>
      <c r="I25" s="60">
        <v>10700656</v>
      </c>
      <c r="J25" s="60">
        <v>10836789</v>
      </c>
      <c r="K25" s="60">
        <v>27301</v>
      </c>
      <c r="L25" s="60">
        <v>22264</v>
      </c>
      <c r="M25" s="60">
        <v>69923337</v>
      </c>
      <c r="N25" s="60">
        <v>69972902</v>
      </c>
      <c r="O25" s="60">
        <v>12652095</v>
      </c>
      <c r="P25" s="60">
        <v>14685</v>
      </c>
      <c r="Q25" s="60">
        <v>10959304</v>
      </c>
      <c r="R25" s="60">
        <v>23626084</v>
      </c>
      <c r="S25" s="60">
        <v>0</v>
      </c>
      <c r="T25" s="60">
        <v>15504</v>
      </c>
      <c r="U25" s="60">
        <v>43927533</v>
      </c>
      <c r="V25" s="60">
        <v>43943037</v>
      </c>
      <c r="W25" s="60">
        <v>148378812</v>
      </c>
      <c r="X25" s="60">
        <v>153660110</v>
      </c>
      <c r="Y25" s="60">
        <v>-5281298</v>
      </c>
      <c r="Z25" s="140">
        <v>-3.44</v>
      </c>
      <c r="AA25" s="155">
        <v>154804092</v>
      </c>
    </row>
    <row r="26" spans="1:27" ht="12.75">
      <c r="A26" s="183" t="s">
        <v>38</v>
      </c>
      <c r="B26" s="182"/>
      <c r="C26" s="155">
        <v>7725859</v>
      </c>
      <c r="D26" s="155">
        <v>0</v>
      </c>
      <c r="E26" s="156">
        <v>2040000</v>
      </c>
      <c r="F26" s="60">
        <v>7351094</v>
      </c>
      <c r="G26" s="60">
        <v>400</v>
      </c>
      <c r="H26" s="60">
        <v>867</v>
      </c>
      <c r="I26" s="60">
        <v>148684</v>
      </c>
      <c r="J26" s="60">
        <v>149951</v>
      </c>
      <c r="K26" s="60">
        <v>0</v>
      </c>
      <c r="L26" s="60">
        <v>0</v>
      </c>
      <c r="M26" s="60">
        <v>0</v>
      </c>
      <c r="N26" s="60">
        <v>0</v>
      </c>
      <c r="O26" s="60">
        <v>5000</v>
      </c>
      <c r="P26" s="60">
        <v>0</v>
      </c>
      <c r="Q26" s="60">
        <v>671923</v>
      </c>
      <c r="R26" s="60">
        <v>676923</v>
      </c>
      <c r="S26" s="60">
        <v>56675</v>
      </c>
      <c r="T26" s="60">
        <v>0</v>
      </c>
      <c r="U26" s="60">
        <v>2699544</v>
      </c>
      <c r="V26" s="60">
        <v>2756219</v>
      </c>
      <c r="W26" s="60">
        <v>3583093</v>
      </c>
      <c r="X26" s="60">
        <v>2040000</v>
      </c>
      <c r="Y26" s="60">
        <v>1543093</v>
      </c>
      <c r="Z26" s="140">
        <v>75.64</v>
      </c>
      <c r="AA26" s="155">
        <v>7351094</v>
      </c>
    </row>
    <row r="27" spans="1:27" ht="12.75">
      <c r="A27" s="183" t="s">
        <v>118</v>
      </c>
      <c r="B27" s="182"/>
      <c r="C27" s="155">
        <v>-3198252</v>
      </c>
      <c r="D27" s="155">
        <v>0</v>
      </c>
      <c r="E27" s="156">
        <v>35126000</v>
      </c>
      <c r="F27" s="60">
        <v>11000000</v>
      </c>
      <c r="G27" s="60">
        <v>-30407</v>
      </c>
      <c r="H27" s="60">
        <v>879111</v>
      </c>
      <c r="I27" s="60">
        <v>778642</v>
      </c>
      <c r="J27" s="60">
        <v>1627346</v>
      </c>
      <c r="K27" s="60">
        <v>48563</v>
      </c>
      <c r="L27" s="60">
        <v>0</v>
      </c>
      <c r="M27" s="60">
        <v>0</v>
      </c>
      <c r="N27" s="60">
        <v>48563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1675909</v>
      </c>
      <c r="X27" s="60">
        <v>35126000</v>
      </c>
      <c r="Y27" s="60">
        <v>-33450091</v>
      </c>
      <c r="Z27" s="140">
        <v>-95.23</v>
      </c>
      <c r="AA27" s="155">
        <v>11000000</v>
      </c>
    </row>
    <row r="28" spans="1:27" ht="12.75">
      <c r="A28" s="183" t="s">
        <v>39</v>
      </c>
      <c r="B28" s="182"/>
      <c r="C28" s="155">
        <v>73516022</v>
      </c>
      <c r="D28" s="155">
        <v>0</v>
      </c>
      <c r="E28" s="156">
        <v>25000000</v>
      </c>
      <c r="F28" s="60">
        <v>20000000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1982</v>
      </c>
      <c r="Q28" s="60">
        <v>11664919</v>
      </c>
      <c r="R28" s="60">
        <v>11666901</v>
      </c>
      <c r="S28" s="60">
        <v>0</v>
      </c>
      <c r="T28" s="60">
        <v>0</v>
      </c>
      <c r="U28" s="60">
        <v>0</v>
      </c>
      <c r="V28" s="60">
        <v>0</v>
      </c>
      <c r="W28" s="60">
        <v>11666901</v>
      </c>
      <c r="X28" s="60">
        <v>25000000</v>
      </c>
      <c r="Y28" s="60">
        <v>-13333099</v>
      </c>
      <c r="Z28" s="140">
        <v>-53.33</v>
      </c>
      <c r="AA28" s="155">
        <v>20000000</v>
      </c>
    </row>
    <row r="29" spans="1:27" ht="12.75">
      <c r="A29" s="183" t="s">
        <v>40</v>
      </c>
      <c r="B29" s="182"/>
      <c r="C29" s="155">
        <v>2145996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185648036</v>
      </c>
      <c r="D30" s="155">
        <v>0</v>
      </c>
      <c r="E30" s="156">
        <v>143000000</v>
      </c>
      <c r="F30" s="60">
        <v>172979958</v>
      </c>
      <c r="G30" s="60">
        <v>-688</v>
      </c>
      <c r="H30" s="60">
        <v>24065871</v>
      </c>
      <c r="I30" s="60">
        <v>30035605</v>
      </c>
      <c r="J30" s="60">
        <v>54100788</v>
      </c>
      <c r="K30" s="60">
        <v>-1200</v>
      </c>
      <c r="L30" s="60">
        <v>48903</v>
      </c>
      <c r="M30" s="60">
        <v>42842155</v>
      </c>
      <c r="N30" s="60">
        <v>42889858</v>
      </c>
      <c r="O30" s="60">
        <v>42490642</v>
      </c>
      <c r="P30" s="60">
        <v>6521267</v>
      </c>
      <c r="Q30" s="60">
        <v>335467</v>
      </c>
      <c r="R30" s="60">
        <v>49347376</v>
      </c>
      <c r="S30" s="60">
        <v>23522792</v>
      </c>
      <c r="T30" s="60">
        <v>475048</v>
      </c>
      <c r="U30" s="60">
        <v>2887584</v>
      </c>
      <c r="V30" s="60">
        <v>26885424</v>
      </c>
      <c r="W30" s="60">
        <v>173223446</v>
      </c>
      <c r="X30" s="60">
        <v>143000000</v>
      </c>
      <c r="Y30" s="60">
        <v>30223446</v>
      </c>
      <c r="Z30" s="140">
        <v>21.14</v>
      </c>
      <c r="AA30" s="155">
        <v>172979958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2345000</v>
      </c>
      <c r="F31" s="60">
        <v>5944846</v>
      </c>
      <c r="G31" s="60">
        <v>31084</v>
      </c>
      <c r="H31" s="60">
        <v>235310</v>
      </c>
      <c r="I31" s="60">
        <v>299184</v>
      </c>
      <c r="J31" s="60">
        <v>565578</v>
      </c>
      <c r="K31" s="60">
        <v>194215</v>
      </c>
      <c r="L31" s="60">
        <v>81272</v>
      </c>
      <c r="M31" s="60">
        <v>1087598</v>
      </c>
      <c r="N31" s="60">
        <v>1363085</v>
      </c>
      <c r="O31" s="60">
        <v>9526765</v>
      </c>
      <c r="P31" s="60">
        <v>1120583</v>
      </c>
      <c r="Q31" s="60">
        <v>336614</v>
      </c>
      <c r="R31" s="60">
        <v>10983962</v>
      </c>
      <c r="S31" s="60">
        <v>495695</v>
      </c>
      <c r="T31" s="60">
        <v>261495</v>
      </c>
      <c r="U31" s="60">
        <v>1619339</v>
      </c>
      <c r="V31" s="60">
        <v>2376529</v>
      </c>
      <c r="W31" s="60">
        <v>15289154</v>
      </c>
      <c r="X31" s="60">
        <v>2345000</v>
      </c>
      <c r="Y31" s="60">
        <v>12944154</v>
      </c>
      <c r="Z31" s="140">
        <v>551.99</v>
      </c>
      <c r="AA31" s="155">
        <v>5944846</v>
      </c>
    </row>
    <row r="32" spans="1:27" ht="12.75">
      <c r="A32" s="183" t="s">
        <v>121</v>
      </c>
      <c r="B32" s="182"/>
      <c r="C32" s="155">
        <v>50195051</v>
      </c>
      <c r="D32" s="155">
        <v>0</v>
      </c>
      <c r="E32" s="156">
        <v>27438212</v>
      </c>
      <c r="F32" s="60">
        <v>48174412</v>
      </c>
      <c r="G32" s="60">
        <v>-18578</v>
      </c>
      <c r="H32" s="60">
        <v>7133480</v>
      </c>
      <c r="I32" s="60">
        <v>1561739</v>
      </c>
      <c r="J32" s="60">
        <v>8676641</v>
      </c>
      <c r="K32" s="60">
        <v>2859071</v>
      </c>
      <c r="L32" s="60">
        <v>1290372</v>
      </c>
      <c r="M32" s="60">
        <v>18366439</v>
      </c>
      <c r="N32" s="60">
        <v>22515882</v>
      </c>
      <c r="O32" s="60">
        <v>4070610</v>
      </c>
      <c r="P32" s="60">
        <v>6841038</v>
      </c>
      <c r="Q32" s="60">
        <v>1346778</v>
      </c>
      <c r="R32" s="60">
        <v>12258426</v>
      </c>
      <c r="S32" s="60">
        <v>7051065</v>
      </c>
      <c r="T32" s="60">
        <v>4900972</v>
      </c>
      <c r="U32" s="60">
        <v>0</v>
      </c>
      <c r="V32" s="60">
        <v>11952037</v>
      </c>
      <c r="W32" s="60">
        <v>55402986</v>
      </c>
      <c r="X32" s="60">
        <v>27438212</v>
      </c>
      <c r="Y32" s="60">
        <v>27964774</v>
      </c>
      <c r="Z32" s="140">
        <v>101.92</v>
      </c>
      <c r="AA32" s="155">
        <v>48174412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41012484</v>
      </c>
      <c r="D34" s="155">
        <v>0</v>
      </c>
      <c r="E34" s="156">
        <v>54528856</v>
      </c>
      <c r="F34" s="60">
        <v>25845680</v>
      </c>
      <c r="G34" s="60">
        <v>185103</v>
      </c>
      <c r="H34" s="60">
        <v>5535051</v>
      </c>
      <c r="I34" s="60">
        <v>2420040</v>
      </c>
      <c r="J34" s="60">
        <v>8140194</v>
      </c>
      <c r="K34" s="60">
        <v>1203627</v>
      </c>
      <c r="L34" s="60">
        <v>754942</v>
      </c>
      <c r="M34" s="60">
        <v>4103788</v>
      </c>
      <c r="N34" s="60">
        <v>6062357</v>
      </c>
      <c r="O34" s="60">
        <v>2016716</v>
      </c>
      <c r="P34" s="60">
        <v>982263</v>
      </c>
      <c r="Q34" s="60">
        <v>2649066</v>
      </c>
      <c r="R34" s="60">
        <v>5648045</v>
      </c>
      <c r="S34" s="60">
        <v>2621017</v>
      </c>
      <c r="T34" s="60">
        <v>2170263</v>
      </c>
      <c r="U34" s="60">
        <v>605364</v>
      </c>
      <c r="V34" s="60">
        <v>5396644</v>
      </c>
      <c r="W34" s="60">
        <v>25247240</v>
      </c>
      <c r="X34" s="60">
        <v>54529382</v>
      </c>
      <c r="Y34" s="60">
        <v>-29282142</v>
      </c>
      <c r="Z34" s="140">
        <v>-53.7</v>
      </c>
      <c r="AA34" s="155">
        <v>25845680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495520374</v>
      </c>
      <c r="D36" s="188">
        <f>SUM(D25:D35)</f>
        <v>0</v>
      </c>
      <c r="E36" s="189">
        <f t="shared" si="1"/>
        <v>443137674</v>
      </c>
      <c r="F36" s="190">
        <f t="shared" si="1"/>
        <v>446100082</v>
      </c>
      <c r="G36" s="190">
        <f t="shared" si="1"/>
        <v>186045</v>
      </c>
      <c r="H36" s="190">
        <f t="shared" si="1"/>
        <v>37966692</v>
      </c>
      <c r="I36" s="190">
        <f t="shared" si="1"/>
        <v>45944550</v>
      </c>
      <c r="J36" s="190">
        <f t="shared" si="1"/>
        <v>84097287</v>
      </c>
      <c r="K36" s="190">
        <f t="shared" si="1"/>
        <v>4331577</v>
      </c>
      <c r="L36" s="190">
        <f t="shared" si="1"/>
        <v>2197753</v>
      </c>
      <c r="M36" s="190">
        <f t="shared" si="1"/>
        <v>136323317</v>
      </c>
      <c r="N36" s="190">
        <f t="shared" si="1"/>
        <v>142852647</v>
      </c>
      <c r="O36" s="190">
        <f t="shared" si="1"/>
        <v>70761828</v>
      </c>
      <c r="P36" s="190">
        <f t="shared" si="1"/>
        <v>15481818</v>
      </c>
      <c r="Q36" s="190">
        <f t="shared" si="1"/>
        <v>27964071</v>
      </c>
      <c r="R36" s="190">
        <f t="shared" si="1"/>
        <v>114207717</v>
      </c>
      <c r="S36" s="190">
        <f t="shared" si="1"/>
        <v>33747244</v>
      </c>
      <c r="T36" s="190">
        <f t="shared" si="1"/>
        <v>7823282</v>
      </c>
      <c r="U36" s="190">
        <f t="shared" si="1"/>
        <v>51739364</v>
      </c>
      <c r="V36" s="190">
        <f t="shared" si="1"/>
        <v>93309890</v>
      </c>
      <c r="W36" s="190">
        <f t="shared" si="1"/>
        <v>434467541</v>
      </c>
      <c r="X36" s="190">
        <f t="shared" si="1"/>
        <v>443138704</v>
      </c>
      <c r="Y36" s="190">
        <f t="shared" si="1"/>
        <v>-8671163</v>
      </c>
      <c r="Z36" s="191">
        <f>+IF(X36&lt;&gt;0,+(Y36/X36)*100,0)</f>
        <v>-1.956760472901505</v>
      </c>
      <c r="AA36" s="188">
        <f>SUM(AA25:AA35)</f>
        <v>446100082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-136639780</v>
      </c>
      <c r="D38" s="199">
        <f>+D22-D36</f>
        <v>0</v>
      </c>
      <c r="E38" s="200">
        <f t="shared" si="2"/>
        <v>8438451</v>
      </c>
      <c r="F38" s="106">
        <f t="shared" si="2"/>
        <v>17117835</v>
      </c>
      <c r="G38" s="106">
        <f t="shared" si="2"/>
        <v>31079589</v>
      </c>
      <c r="H38" s="106">
        <f t="shared" si="2"/>
        <v>39659928</v>
      </c>
      <c r="I38" s="106">
        <f t="shared" si="2"/>
        <v>-18863177</v>
      </c>
      <c r="J38" s="106">
        <f t="shared" si="2"/>
        <v>51876340</v>
      </c>
      <c r="K38" s="106">
        <f t="shared" si="2"/>
        <v>31295037</v>
      </c>
      <c r="L38" s="106">
        <f t="shared" si="2"/>
        <v>24850342</v>
      </c>
      <c r="M38" s="106">
        <f t="shared" si="2"/>
        <v>-76595716</v>
      </c>
      <c r="N38" s="106">
        <f t="shared" si="2"/>
        <v>-20450337</v>
      </c>
      <c r="O38" s="106">
        <f t="shared" si="2"/>
        <v>-41893145</v>
      </c>
      <c r="P38" s="106">
        <f t="shared" si="2"/>
        <v>74279179</v>
      </c>
      <c r="Q38" s="106">
        <f t="shared" si="2"/>
        <v>-1271975</v>
      </c>
      <c r="R38" s="106">
        <f t="shared" si="2"/>
        <v>31114059</v>
      </c>
      <c r="S38" s="106">
        <f t="shared" si="2"/>
        <v>18095295</v>
      </c>
      <c r="T38" s="106">
        <f t="shared" si="2"/>
        <v>18973565</v>
      </c>
      <c r="U38" s="106">
        <f t="shared" si="2"/>
        <v>-22135757</v>
      </c>
      <c r="V38" s="106">
        <f t="shared" si="2"/>
        <v>14933103</v>
      </c>
      <c r="W38" s="106">
        <f t="shared" si="2"/>
        <v>77473165</v>
      </c>
      <c r="X38" s="106">
        <f>IF(F22=F36,0,X22-X36)</f>
        <v>8438180</v>
      </c>
      <c r="Y38" s="106">
        <f t="shared" si="2"/>
        <v>69034985</v>
      </c>
      <c r="Z38" s="201">
        <f>+IF(X38&lt;&gt;0,+(Y38/X38)*100,0)</f>
        <v>818.1264798807326</v>
      </c>
      <c r="AA38" s="199">
        <f>+AA22-AA36</f>
        <v>17117835</v>
      </c>
    </row>
    <row r="39" spans="1:27" ht="12.75">
      <c r="A39" s="181" t="s">
        <v>46</v>
      </c>
      <c r="B39" s="185"/>
      <c r="C39" s="155">
        <v>27021853</v>
      </c>
      <c r="D39" s="155">
        <v>0</v>
      </c>
      <c r="E39" s="156">
        <v>20054000</v>
      </c>
      <c r="F39" s="60">
        <v>23253150</v>
      </c>
      <c r="G39" s="60">
        <v>-900</v>
      </c>
      <c r="H39" s="60">
        <v>5865055</v>
      </c>
      <c r="I39" s="60">
        <v>-278426</v>
      </c>
      <c r="J39" s="60">
        <v>5585729</v>
      </c>
      <c r="K39" s="60">
        <v>0</v>
      </c>
      <c r="L39" s="60">
        <v>0</v>
      </c>
      <c r="M39" s="60">
        <v>12277000</v>
      </c>
      <c r="N39" s="60">
        <v>12277000</v>
      </c>
      <c r="O39" s="60">
        <v>0</v>
      </c>
      <c r="P39" s="60">
        <v>18430000</v>
      </c>
      <c r="Q39" s="60">
        <v>0</v>
      </c>
      <c r="R39" s="60">
        <v>18430000</v>
      </c>
      <c r="S39" s="60">
        <v>6047000</v>
      </c>
      <c r="T39" s="60">
        <v>0</v>
      </c>
      <c r="U39" s="60">
        <v>0</v>
      </c>
      <c r="V39" s="60">
        <v>6047000</v>
      </c>
      <c r="W39" s="60">
        <v>42339729</v>
      </c>
      <c r="X39" s="60">
        <v>20054000</v>
      </c>
      <c r="Y39" s="60">
        <v>22285729</v>
      </c>
      <c r="Z39" s="140">
        <v>111.13</v>
      </c>
      <c r="AA39" s="155">
        <v>23253150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5852818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-103765109</v>
      </c>
      <c r="D42" s="206">
        <f>SUM(D38:D41)</f>
        <v>0</v>
      </c>
      <c r="E42" s="207">
        <f t="shared" si="3"/>
        <v>28492451</v>
      </c>
      <c r="F42" s="88">
        <f t="shared" si="3"/>
        <v>40370985</v>
      </c>
      <c r="G42" s="88">
        <f t="shared" si="3"/>
        <v>31078689</v>
      </c>
      <c r="H42" s="88">
        <f t="shared" si="3"/>
        <v>45524983</v>
      </c>
      <c r="I42" s="88">
        <f t="shared" si="3"/>
        <v>-19141603</v>
      </c>
      <c r="J42" s="88">
        <f t="shared" si="3"/>
        <v>57462069</v>
      </c>
      <c r="K42" s="88">
        <f t="shared" si="3"/>
        <v>31295037</v>
      </c>
      <c r="L42" s="88">
        <f t="shared" si="3"/>
        <v>24850342</v>
      </c>
      <c r="M42" s="88">
        <f t="shared" si="3"/>
        <v>-64318716</v>
      </c>
      <c r="N42" s="88">
        <f t="shared" si="3"/>
        <v>-8173337</v>
      </c>
      <c r="O42" s="88">
        <f t="shared" si="3"/>
        <v>-41893145</v>
      </c>
      <c r="P42" s="88">
        <f t="shared" si="3"/>
        <v>92709179</v>
      </c>
      <c r="Q42" s="88">
        <f t="shared" si="3"/>
        <v>-1271975</v>
      </c>
      <c r="R42" s="88">
        <f t="shared" si="3"/>
        <v>49544059</v>
      </c>
      <c r="S42" s="88">
        <f t="shared" si="3"/>
        <v>24142295</v>
      </c>
      <c r="T42" s="88">
        <f t="shared" si="3"/>
        <v>18973565</v>
      </c>
      <c r="U42" s="88">
        <f t="shared" si="3"/>
        <v>-22135757</v>
      </c>
      <c r="V42" s="88">
        <f t="shared" si="3"/>
        <v>20980103</v>
      </c>
      <c r="W42" s="88">
        <f t="shared" si="3"/>
        <v>119812894</v>
      </c>
      <c r="X42" s="88">
        <f t="shared" si="3"/>
        <v>28492180</v>
      </c>
      <c r="Y42" s="88">
        <f t="shared" si="3"/>
        <v>91320714</v>
      </c>
      <c r="Z42" s="208">
        <f>+IF(X42&lt;&gt;0,+(Y42/X42)*100,0)</f>
        <v>320.51150175241065</v>
      </c>
      <c r="AA42" s="206">
        <f>SUM(AA38:AA41)</f>
        <v>40370985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-103765109</v>
      </c>
      <c r="D44" s="210">
        <f>+D42-D43</f>
        <v>0</v>
      </c>
      <c r="E44" s="211">
        <f t="shared" si="4"/>
        <v>28492451</v>
      </c>
      <c r="F44" s="77">
        <f t="shared" si="4"/>
        <v>40370985</v>
      </c>
      <c r="G44" s="77">
        <f t="shared" si="4"/>
        <v>31078689</v>
      </c>
      <c r="H44" s="77">
        <f t="shared" si="4"/>
        <v>45524983</v>
      </c>
      <c r="I44" s="77">
        <f t="shared" si="4"/>
        <v>-19141603</v>
      </c>
      <c r="J44" s="77">
        <f t="shared" si="4"/>
        <v>57462069</v>
      </c>
      <c r="K44" s="77">
        <f t="shared" si="4"/>
        <v>31295037</v>
      </c>
      <c r="L44" s="77">
        <f t="shared" si="4"/>
        <v>24850342</v>
      </c>
      <c r="M44" s="77">
        <f t="shared" si="4"/>
        <v>-64318716</v>
      </c>
      <c r="N44" s="77">
        <f t="shared" si="4"/>
        <v>-8173337</v>
      </c>
      <c r="O44" s="77">
        <f t="shared" si="4"/>
        <v>-41893145</v>
      </c>
      <c r="P44" s="77">
        <f t="shared" si="4"/>
        <v>92709179</v>
      </c>
      <c r="Q44" s="77">
        <f t="shared" si="4"/>
        <v>-1271975</v>
      </c>
      <c r="R44" s="77">
        <f t="shared" si="4"/>
        <v>49544059</v>
      </c>
      <c r="S44" s="77">
        <f t="shared" si="4"/>
        <v>24142295</v>
      </c>
      <c r="T44" s="77">
        <f t="shared" si="4"/>
        <v>18973565</v>
      </c>
      <c r="U44" s="77">
        <f t="shared" si="4"/>
        <v>-22135757</v>
      </c>
      <c r="V44" s="77">
        <f t="shared" si="4"/>
        <v>20980103</v>
      </c>
      <c r="W44" s="77">
        <f t="shared" si="4"/>
        <v>119812894</v>
      </c>
      <c r="X44" s="77">
        <f t="shared" si="4"/>
        <v>28492180</v>
      </c>
      <c r="Y44" s="77">
        <f t="shared" si="4"/>
        <v>91320714</v>
      </c>
      <c r="Z44" s="212">
        <f>+IF(X44&lt;&gt;0,+(Y44/X44)*100,0)</f>
        <v>320.51150175241065</v>
      </c>
      <c r="AA44" s="210">
        <f>+AA42-AA43</f>
        <v>40370985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-103765109</v>
      </c>
      <c r="D46" s="206">
        <f>SUM(D44:D45)</f>
        <v>0</v>
      </c>
      <c r="E46" s="207">
        <f t="shared" si="5"/>
        <v>28492451</v>
      </c>
      <c r="F46" s="88">
        <f t="shared" si="5"/>
        <v>40370985</v>
      </c>
      <c r="G46" s="88">
        <f t="shared" si="5"/>
        <v>31078689</v>
      </c>
      <c r="H46" s="88">
        <f t="shared" si="5"/>
        <v>45524983</v>
      </c>
      <c r="I46" s="88">
        <f t="shared" si="5"/>
        <v>-19141603</v>
      </c>
      <c r="J46" s="88">
        <f t="shared" si="5"/>
        <v>57462069</v>
      </c>
      <c r="K46" s="88">
        <f t="shared" si="5"/>
        <v>31295037</v>
      </c>
      <c r="L46" s="88">
        <f t="shared" si="5"/>
        <v>24850342</v>
      </c>
      <c r="M46" s="88">
        <f t="shared" si="5"/>
        <v>-64318716</v>
      </c>
      <c r="N46" s="88">
        <f t="shared" si="5"/>
        <v>-8173337</v>
      </c>
      <c r="O46" s="88">
        <f t="shared" si="5"/>
        <v>-41893145</v>
      </c>
      <c r="P46" s="88">
        <f t="shared" si="5"/>
        <v>92709179</v>
      </c>
      <c r="Q46" s="88">
        <f t="shared" si="5"/>
        <v>-1271975</v>
      </c>
      <c r="R46" s="88">
        <f t="shared" si="5"/>
        <v>49544059</v>
      </c>
      <c r="S46" s="88">
        <f t="shared" si="5"/>
        <v>24142295</v>
      </c>
      <c r="T46" s="88">
        <f t="shared" si="5"/>
        <v>18973565</v>
      </c>
      <c r="U46" s="88">
        <f t="shared" si="5"/>
        <v>-22135757</v>
      </c>
      <c r="V46" s="88">
        <f t="shared" si="5"/>
        <v>20980103</v>
      </c>
      <c r="W46" s="88">
        <f t="shared" si="5"/>
        <v>119812894</v>
      </c>
      <c r="X46" s="88">
        <f t="shared" si="5"/>
        <v>28492180</v>
      </c>
      <c r="Y46" s="88">
        <f t="shared" si="5"/>
        <v>91320714</v>
      </c>
      <c r="Z46" s="208">
        <f>+IF(X46&lt;&gt;0,+(Y46/X46)*100,0)</f>
        <v>320.51150175241065</v>
      </c>
      <c r="AA46" s="206">
        <f>SUM(AA44:AA45)</f>
        <v>40370985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-103765109</v>
      </c>
      <c r="D48" s="217">
        <f>SUM(D46:D47)</f>
        <v>0</v>
      </c>
      <c r="E48" s="218">
        <f t="shared" si="6"/>
        <v>28492451</v>
      </c>
      <c r="F48" s="219">
        <f t="shared" si="6"/>
        <v>40370985</v>
      </c>
      <c r="G48" s="219">
        <f t="shared" si="6"/>
        <v>31078689</v>
      </c>
      <c r="H48" s="220">
        <f t="shared" si="6"/>
        <v>45524983</v>
      </c>
      <c r="I48" s="220">
        <f t="shared" si="6"/>
        <v>-19141603</v>
      </c>
      <c r="J48" s="220">
        <f t="shared" si="6"/>
        <v>57462069</v>
      </c>
      <c r="K48" s="220">
        <f t="shared" si="6"/>
        <v>31295037</v>
      </c>
      <c r="L48" s="220">
        <f t="shared" si="6"/>
        <v>24850342</v>
      </c>
      <c r="M48" s="219">
        <f t="shared" si="6"/>
        <v>-64318716</v>
      </c>
      <c r="N48" s="219">
        <f t="shared" si="6"/>
        <v>-8173337</v>
      </c>
      <c r="O48" s="220">
        <f t="shared" si="6"/>
        <v>-41893145</v>
      </c>
      <c r="P48" s="220">
        <f t="shared" si="6"/>
        <v>92709179</v>
      </c>
      <c r="Q48" s="220">
        <f t="shared" si="6"/>
        <v>-1271975</v>
      </c>
      <c r="R48" s="220">
        <f t="shared" si="6"/>
        <v>49544059</v>
      </c>
      <c r="S48" s="220">
        <f t="shared" si="6"/>
        <v>24142295</v>
      </c>
      <c r="T48" s="219">
        <f t="shared" si="6"/>
        <v>18973565</v>
      </c>
      <c r="U48" s="219">
        <f t="shared" si="6"/>
        <v>-22135757</v>
      </c>
      <c r="V48" s="220">
        <f t="shared" si="6"/>
        <v>20980103</v>
      </c>
      <c r="W48" s="220">
        <f t="shared" si="6"/>
        <v>119812894</v>
      </c>
      <c r="X48" s="220">
        <f t="shared" si="6"/>
        <v>28492180</v>
      </c>
      <c r="Y48" s="220">
        <f t="shared" si="6"/>
        <v>91320714</v>
      </c>
      <c r="Z48" s="221">
        <f>+IF(X48&lt;&gt;0,+(Y48/X48)*100,0)</f>
        <v>320.51150175241065</v>
      </c>
      <c r="AA48" s="222">
        <f>SUM(AA46:AA47)</f>
        <v>40370985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734001</v>
      </c>
      <c r="D5" s="153">
        <f>SUM(D6:D8)</f>
        <v>0</v>
      </c>
      <c r="E5" s="154">
        <f t="shared" si="0"/>
        <v>197000</v>
      </c>
      <c r="F5" s="100">
        <f t="shared" si="0"/>
        <v>4950000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179000</v>
      </c>
      <c r="V5" s="100">
        <f t="shared" si="0"/>
        <v>179000</v>
      </c>
      <c r="W5" s="100">
        <f t="shared" si="0"/>
        <v>179000</v>
      </c>
      <c r="X5" s="100">
        <f t="shared" si="0"/>
        <v>196590</v>
      </c>
      <c r="Y5" s="100">
        <f t="shared" si="0"/>
        <v>-17590</v>
      </c>
      <c r="Z5" s="137">
        <f>+IF(X5&lt;&gt;0,+(Y5/X5)*100,0)</f>
        <v>-8.947555826847754</v>
      </c>
      <c r="AA5" s="153">
        <f>SUM(AA6:AA8)</f>
        <v>4950000</v>
      </c>
    </row>
    <row r="6" spans="1:27" ht="12.75">
      <c r="A6" s="138" t="s">
        <v>75</v>
      </c>
      <c r="B6" s="136"/>
      <c r="C6" s="155"/>
      <c r="D6" s="155"/>
      <c r="E6" s="156">
        <v>118000</v>
      </c>
      <c r="F6" s="60">
        <v>250000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117938</v>
      </c>
      <c r="Y6" s="60">
        <v>-117938</v>
      </c>
      <c r="Z6" s="140">
        <v>-100</v>
      </c>
      <c r="AA6" s="62">
        <v>250000</v>
      </c>
    </row>
    <row r="7" spans="1:27" ht="12.75">
      <c r="A7" s="138" t="s">
        <v>76</v>
      </c>
      <c r="B7" s="136"/>
      <c r="C7" s="157">
        <v>149240</v>
      </c>
      <c r="D7" s="157"/>
      <c r="E7" s="158">
        <v>79000</v>
      </c>
      <c r="F7" s="159">
        <v>4700000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>
        <v>179000</v>
      </c>
      <c r="V7" s="159">
        <v>179000</v>
      </c>
      <c r="W7" s="159">
        <v>179000</v>
      </c>
      <c r="X7" s="159">
        <v>78652</v>
      </c>
      <c r="Y7" s="159">
        <v>100348</v>
      </c>
      <c r="Z7" s="141">
        <v>127.58</v>
      </c>
      <c r="AA7" s="225">
        <v>4700000</v>
      </c>
    </row>
    <row r="8" spans="1:27" ht="12.75">
      <c r="A8" s="138" t="s">
        <v>77</v>
      </c>
      <c r="B8" s="136"/>
      <c r="C8" s="155">
        <v>584761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3380894</v>
      </c>
      <c r="D9" s="153">
        <f>SUM(D10:D14)</f>
        <v>0</v>
      </c>
      <c r="E9" s="154">
        <f t="shared" si="1"/>
        <v>0</v>
      </c>
      <c r="F9" s="100">
        <f t="shared" si="1"/>
        <v>10950000</v>
      </c>
      <c r="G9" s="100">
        <f t="shared" si="1"/>
        <v>0</v>
      </c>
      <c r="H9" s="100">
        <f t="shared" si="1"/>
        <v>360430</v>
      </c>
      <c r="I9" s="100">
        <f t="shared" si="1"/>
        <v>0</v>
      </c>
      <c r="J9" s="100">
        <f t="shared" si="1"/>
        <v>360430</v>
      </c>
      <c r="K9" s="100">
        <f t="shared" si="1"/>
        <v>1121025</v>
      </c>
      <c r="L9" s="100">
        <f t="shared" si="1"/>
        <v>1238725</v>
      </c>
      <c r="M9" s="100">
        <f t="shared" si="1"/>
        <v>741234</v>
      </c>
      <c r="N9" s="100">
        <f t="shared" si="1"/>
        <v>3100984</v>
      </c>
      <c r="O9" s="100">
        <f t="shared" si="1"/>
        <v>1592129</v>
      </c>
      <c r="P9" s="100">
        <f t="shared" si="1"/>
        <v>0</v>
      </c>
      <c r="Q9" s="100">
        <f t="shared" si="1"/>
        <v>0</v>
      </c>
      <c r="R9" s="100">
        <f t="shared" si="1"/>
        <v>1592129</v>
      </c>
      <c r="S9" s="100">
        <f t="shared" si="1"/>
        <v>0</v>
      </c>
      <c r="T9" s="100">
        <f t="shared" si="1"/>
        <v>1022969</v>
      </c>
      <c r="U9" s="100">
        <f t="shared" si="1"/>
        <v>802048</v>
      </c>
      <c r="V9" s="100">
        <f t="shared" si="1"/>
        <v>1825017</v>
      </c>
      <c r="W9" s="100">
        <f t="shared" si="1"/>
        <v>6878560</v>
      </c>
      <c r="X9" s="100">
        <f t="shared" si="1"/>
        <v>0</v>
      </c>
      <c r="Y9" s="100">
        <f t="shared" si="1"/>
        <v>6878560</v>
      </c>
      <c r="Z9" s="137">
        <f>+IF(X9&lt;&gt;0,+(Y9/X9)*100,0)</f>
        <v>0</v>
      </c>
      <c r="AA9" s="102">
        <f>SUM(AA10:AA14)</f>
        <v>10950000</v>
      </c>
    </row>
    <row r="10" spans="1:27" ht="12.75">
      <c r="A10" s="138" t="s">
        <v>79</v>
      </c>
      <c r="B10" s="136"/>
      <c r="C10" s="155">
        <v>3380894</v>
      </c>
      <c r="D10" s="155"/>
      <c r="E10" s="156"/>
      <c r="F10" s="60">
        <v>600000</v>
      </c>
      <c r="G10" s="60"/>
      <c r="H10" s="60"/>
      <c r="I10" s="60"/>
      <c r="J10" s="60"/>
      <c r="K10" s="60">
        <v>810525</v>
      </c>
      <c r="L10" s="60">
        <v>418136</v>
      </c>
      <c r="M10" s="60"/>
      <c r="N10" s="60">
        <v>1228661</v>
      </c>
      <c r="O10" s="60"/>
      <c r="P10" s="60"/>
      <c r="Q10" s="60"/>
      <c r="R10" s="60"/>
      <c r="S10" s="60"/>
      <c r="T10" s="60">
        <v>248947</v>
      </c>
      <c r="U10" s="60"/>
      <c r="V10" s="60">
        <v>248947</v>
      </c>
      <c r="W10" s="60">
        <v>1477608</v>
      </c>
      <c r="X10" s="60"/>
      <c r="Y10" s="60">
        <v>1477608</v>
      </c>
      <c r="Z10" s="140"/>
      <c r="AA10" s="62">
        <v>600000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>
        <v>360430</v>
      </c>
      <c r="I11" s="60"/>
      <c r="J11" s="60">
        <v>360430</v>
      </c>
      <c r="K11" s="60"/>
      <c r="L11" s="60">
        <v>820589</v>
      </c>
      <c r="M11" s="60">
        <v>741234</v>
      </c>
      <c r="N11" s="60">
        <v>1561823</v>
      </c>
      <c r="O11" s="60">
        <v>1592129</v>
      </c>
      <c r="P11" s="60"/>
      <c r="Q11" s="60"/>
      <c r="R11" s="60">
        <v>1592129</v>
      </c>
      <c r="S11" s="60"/>
      <c r="T11" s="60">
        <v>774022</v>
      </c>
      <c r="U11" s="60">
        <v>802048</v>
      </c>
      <c r="V11" s="60">
        <v>1576070</v>
      </c>
      <c r="W11" s="60">
        <v>5090452</v>
      </c>
      <c r="X11" s="60"/>
      <c r="Y11" s="60">
        <v>5090452</v>
      </c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>
        <v>350000</v>
      </c>
      <c r="G12" s="60"/>
      <c r="H12" s="60"/>
      <c r="I12" s="60"/>
      <c r="J12" s="60"/>
      <c r="K12" s="60">
        <v>310500</v>
      </c>
      <c r="L12" s="60"/>
      <c r="M12" s="60"/>
      <c r="N12" s="60">
        <v>310500</v>
      </c>
      <c r="O12" s="60"/>
      <c r="P12" s="60"/>
      <c r="Q12" s="60"/>
      <c r="R12" s="60"/>
      <c r="S12" s="60"/>
      <c r="T12" s="60"/>
      <c r="U12" s="60"/>
      <c r="V12" s="60"/>
      <c r="W12" s="60">
        <v>310500</v>
      </c>
      <c r="X12" s="60"/>
      <c r="Y12" s="60">
        <v>310500</v>
      </c>
      <c r="Z12" s="140"/>
      <c r="AA12" s="62">
        <v>350000</v>
      </c>
    </row>
    <row r="13" spans="1:27" ht="12.75">
      <c r="A13" s="138" t="s">
        <v>82</v>
      </c>
      <c r="B13" s="136"/>
      <c r="C13" s="155"/>
      <c r="D13" s="155"/>
      <c r="E13" s="156"/>
      <c r="F13" s="60">
        <v>10000000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>
        <v>10000000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7618284</v>
      </c>
      <c r="D15" s="153">
        <f>SUM(D16:D18)</f>
        <v>0</v>
      </c>
      <c r="E15" s="154">
        <f t="shared" si="2"/>
        <v>26991000</v>
      </c>
      <c r="F15" s="100">
        <f t="shared" si="2"/>
        <v>9330000</v>
      </c>
      <c r="G15" s="100">
        <f t="shared" si="2"/>
        <v>0</v>
      </c>
      <c r="H15" s="100">
        <f t="shared" si="2"/>
        <v>276400</v>
      </c>
      <c r="I15" s="100">
        <f t="shared" si="2"/>
        <v>0</v>
      </c>
      <c r="J15" s="100">
        <f t="shared" si="2"/>
        <v>276400</v>
      </c>
      <c r="K15" s="100">
        <f t="shared" si="2"/>
        <v>2327069</v>
      </c>
      <c r="L15" s="100">
        <f t="shared" si="2"/>
        <v>520124</v>
      </c>
      <c r="M15" s="100">
        <f t="shared" si="2"/>
        <v>518027</v>
      </c>
      <c r="N15" s="100">
        <f t="shared" si="2"/>
        <v>3365220</v>
      </c>
      <c r="O15" s="100">
        <f t="shared" si="2"/>
        <v>4950205</v>
      </c>
      <c r="P15" s="100">
        <f t="shared" si="2"/>
        <v>1515293</v>
      </c>
      <c r="Q15" s="100">
        <f t="shared" si="2"/>
        <v>2574467</v>
      </c>
      <c r="R15" s="100">
        <f t="shared" si="2"/>
        <v>9039965</v>
      </c>
      <c r="S15" s="100">
        <f t="shared" si="2"/>
        <v>3002354</v>
      </c>
      <c r="T15" s="100">
        <f t="shared" si="2"/>
        <v>476441</v>
      </c>
      <c r="U15" s="100">
        <f t="shared" si="2"/>
        <v>539935</v>
      </c>
      <c r="V15" s="100">
        <f t="shared" si="2"/>
        <v>4018730</v>
      </c>
      <c r="W15" s="100">
        <f t="shared" si="2"/>
        <v>16700315</v>
      </c>
      <c r="X15" s="100">
        <f t="shared" si="2"/>
        <v>26990782</v>
      </c>
      <c r="Y15" s="100">
        <f t="shared" si="2"/>
        <v>-10290467</v>
      </c>
      <c r="Z15" s="137">
        <f>+IF(X15&lt;&gt;0,+(Y15/X15)*100,0)</f>
        <v>-38.12585719079944</v>
      </c>
      <c r="AA15" s="102">
        <f>SUM(AA16:AA18)</f>
        <v>9330000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7618284</v>
      </c>
      <c r="D17" s="155"/>
      <c r="E17" s="156">
        <v>26991000</v>
      </c>
      <c r="F17" s="60">
        <v>9330000</v>
      </c>
      <c r="G17" s="60"/>
      <c r="H17" s="60">
        <v>276400</v>
      </c>
      <c r="I17" s="60"/>
      <c r="J17" s="60">
        <v>276400</v>
      </c>
      <c r="K17" s="60">
        <v>317860</v>
      </c>
      <c r="L17" s="60">
        <v>520124</v>
      </c>
      <c r="M17" s="60"/>
      <c r="N17" s="60">
        <v>837984</v>
      </c>
      <c r="O17" s="60">
        <v>4950205</v>
      </c>
      <c r="P17" s="60">
        <v>1084933</v>
      </c>
      <c r="Q17" s="60">
        <v>2291876</v>
      </c>
      <c r="R17" s="60">
        <v>8327014</v>
      </c>
      <c r="S17" s="60">
        <v>3002354</v>
      </c>
      <c r="T17" s="60">
        <v>476441</v>
      </c>
      <c r="U17" s="60">
        <v>245959</v>
      </c>
      <c r="V17" s="60">
        <v>3724754</v>
      </c>
      <c r="W17" s="60">
        <v>13166152</v>
      </c>
      <c r="X17" s="60">
        <v>26990782</v>
      </c>
      <c r="Y17" s="60">
        <v>-13824630</v>
      </c>
      <c r="Z17" s="140">
        <v>-51.22</v>
      </c>
      <c r="AA17" s="62">
        <v>9330000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>
        <v>2009209</v>
      </c>
      <c r="L18" s="60"/>
      <c r="M18" s="60">
        <v>518027</v>
      </c>
      <c r="N18" s="60">
        <v>2527236</v>
      </c>
      <c r="O18" s="60"/>
      <c r="P18" s="60">
        <v>430360</v>
      </c>
      <c r="Q18" s="60">
        <v>282591</v>
      </c>
      <c r="R18" s="60">
        <v>712951</v>
      </c>
      <c r="S18" s="60"/>
      <c r="T18" s="60"/>
      <c r="U18" s="60">
        <v>293976</v>
      </c>
      <c r="V18" s="60">
        <v>293976</v>
      </c>
      <c r="W18" s="60">
        <v>3534163</v>
      </c>
      <c r="X18" s="60"/>
      <c r="Y18" s="60">
        <v>3534163</v>
      </c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5048713</v>
      </c>
      <c r="D19" s="153">
        <f>SUM(D20:D23)</f>
        <v>0</v>
      </c>
      <c r="E19" s="154">
        <f t="shared" si="3"/>
        <v>8174000</v>
      </c>
      <c r="F19" s="100">
        <f t="shared" si="3"/>
        <v>16253150</v>
      </c>
      <c r="G19" s="100">
        <f t="shared" si="3"/>
        <v>0</v>
      </c>
      <c r="H19" s="100">
        <f t="shared" si="3"/>
        <v>2801175</v>
      </c>
      <c r="I19" s="100">
        <f t="shared" si="3"/>
        <v>0</v>
      </c>
      <c r="J19" s="100">
        <f t="shared" si="3"/>
        <v>2801175</v>
      </c>
      <c r="K19" s="100">
        <f t="shared" si="3"/>
        <v>103999</v>
      </c>
      <c r="L19" s="100">
        <f t="shared" si="3"/>
        <v>932500</v>
      </c>
      <c r="M19" s="100">
        <f t="shared" si="3"/>
        <v>2174660</v>
      </c>
      <c r="N19" s="100">
        <f t="shared" si="3"/>
        <v>3211159</v>
      </c>
      <c r="O19" s="100">
        <f t="shared" si="3"/>
        <v>5860427</v>
      </c>
      <c r="P19" s="100">
        <f t="shared" si="3"/>
        <v>146642</v>
      </c>
      <c r="Q19" s="100">
        <f t="shared" si="3"/>
        <v>0</v>
      </c>
      <c r="R19" s="100">
        <f t="shared" si="3"/>
        <v>6007069</v>
      </c>
      <c r="S19" s="100">
        <f t="shared" si="3"/>
        <v>156569</v>
      </c>
      <c r="T19" s="100">
        <f t="shared" si="3"/>
        <v>504936</v>
      </c>
      <c r="U19" s="100">
        <f t="shared" si="3"/>
        <v>5131</v>
      </c>
      <c r="V19" s="100">
        <f t="shared" si="3"/>
        <v>666636</v>
      </c>
      <c r="W19" s="100">
        <f t="shared" si="3"/>
        <v>12686039</v>
      </c>
      <c r="X19" s="100">
        <f t="shared" si="3"/>
        <v>8174190</v>
      </c>
      <c r="Y19" s="100">
        <f t="shared" si="3"/>
        <v>4511849</v>
      </c>
      <c r="Z19" s="137">
        <f>+IF(X19&lt;&gt;0,+(Y19/X19)*100,0)</f>
        <v>55.19628244511077</v>
      </c>
      <c r="AA19" s="102">
        <f>SUM(AA20:AA23)</f>
        <v>16253150</v>
      </c>
    </row>
    <row r="20" spans="1:27" ht="12.75">
      <c r="A20" s="138" t="s">
        <v>89</v>
      </c>
      <c r="B20" s="136"/>
      <c r="C20" s="155">
        <v>2638537</v>
      </c>
      <c r="D20" s="155"/>
      <c r="E20" s="156">
        <v>5618000</v>
      </c>
      <c r="F20" s="60">
        <v>3900000</v>
      </c>
      <c r="G20" s="60"/>
      <c r="H20" s="60"/>
      <c r="I20" s="60"/>
      <c r="J20" s="60"/>
      <c r="K20" s="60"/>
      <c r="L20" s="60"/>
      <c r="M20" s="60"/>
      <c r="N20" s="60"/>
      <c r="O20" s="60">
        <v>2144236</v>
      </c>
      <c r="P20" s="60"/>
      <c r="Q20" s="60"/>
      <c r="R20" s="60">
        <v>2144236</v>
      </c>
      <c r="S20" s="60"/>
      <c r="T20" s="60"/>
      <c r="U20" s="60"/>
      <c r="V20" s="60"/>
      <c r="W20" s="60">
        <v>2144236</v>
      </c>
      <c r="X20" s="60">
        <v>5618000</v>
      </c>
      <c r="Y20" s="60">
        <v>-3473764</v>
      </c>
      <c r="Z20" s="140">
        <v>-61.83</v>
      </c>
      <c r="AA20" s="62">
        <v>3900000</v>
      </c>
    </row>
    <row r="21" spans="1:27" ht="12.75">
      <c r="A21" s="138" t="s">
        <v>90</v>
      </c>
      <c r="B21" s="136"/>
      <c r="C21" s="155">
        <v>651800</v>
      </c>
      <c r="D21" s="155"/>
      <c r="E21" s="156"/>
      <c r="F21" s="60"/>
      <c r="G21" s="60"/>
      <c r="H21" s="60"/>
      <c r="I21" s="60"/>
      <c r="J21" s="60"/>
      <c r="K21" s="60"/>
      <c r="L21" s="60">
        <v>77500</v>
      </c>
      <c r="M21" s="60">
        <v>152691</v>
      </c>
      <c r="N21" s="60">
        <v>230191</v>
      </c>
      <c r="O21" s="60"/>
      <c r="P21" s="60">
        <v>146642</v>
      </c>
      <c r="Q21" s="60"/>
      <c r="R21" s="60">
        <v>146642</v>
      </c>
      <c r="S21" s="60">
        <v>149669</v>
      </c>
      <c r="T21" s="60">
        <v>504936</v>
      </c>
      <c r="U21" s="60"/>
      <c r="V21" s="60">
        <v>654605</v>
      </c>
      <c r="W21" s="60">
        <v>1031438</v>
      </c>
      <c r="X21" s="60"/>
      <c r="Y21" s="60">
        <v>1031438</v>
      </c>
      <c r="Z21" s="140"/>
      <c r="AA21" s="62"/>
    </row>
    <row r="22" spans="1:27" ht="12.75">
      <c r="A22" s="138" t="s">
        <v>91</v>
      </c>
      <c r="B22" s="136"/>
      <c r="C22" s="157">
        <v>1758376</v>
      </c>
      <c r="D22" s="157"/>
      <c r="E22" s="158"/>
      <c r="F22" s="159"/>
      <c r="G22" s="159"/>
      <c r="H22" s="159">
        <v>2801175</v>
      </c>
      <c r="I22" s="159"/>
      <c r="J22" s="159">
        <v>2801175</v>
      </c>
      <c r="K22" s="159">
        <v>103999</v>
      </c>
      <c r="L22" s="159">
        <v>855000</v>
      </c>
      <c r="M22" s="159">
        <v>2021969</v>
      </c>
      <c r="N22" s="159">
        <v>2980968</v>
      </c>
      <c r="O22" s="159">
        <v>3716191</v>
      </c>
      <c r="P22" s="159"/>
      <c r="Q22" s="159"/>
      <c r="R22" s="159">
        <v>3716191</v>
      </c>
      <c r="S22" s="159">
        <v>6900</v>
      </c>
      <c r="T22" s="159"/>
      <c r="U22" s="159">
        <v>5131</v>
      </c>
      <c r="V22" s="159">
        <v>12031</v>
      </c>
      <c r="W22" s="159">
        <v>9510365</v>
      </c>
      <c r="X22" s="159"/>
      <c r="Y22" s="159">
        <v>9510365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2556000</v>
      </c>
      <c r="F23" s="60">
        <v>12353150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2556190</v>
      </c>
      <c r="Y23" s="60">
        <v>-2556190</v>
      </c>
      <c r="Z23" s="140">
        <v>-100</v>
      </c>
      <c r="AA23" s="62">
        <v>12353150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16781892</v>
      </c>
      <c r="D25" s="217">
        <f>+D5+D9+D15+D19+D24</f>
        <v>0</v>
      </c>
      <c r="E25" s="230">
        <f t="shared" si="4"/>
        <v>35362000</v>
      </c>
      <c r="F25" s="219">
        <f t="shared" si="4"/>
        <v>41483150</v>
      </c>
      <c r="G25" s="219">
        <f t="shared" si="4"/>
        <v>0</v>
      </c>
      <c r="H25" s="219">
        <f t="shared" si="4"/>
        <v>3438005</v>
      </c>
      <c r="I25" s="219">
        <f t="shared" si="4"/>
        <v>0</v>
      </c>
      <c r="J25" s="219">
        <f t="shared" si="4"/>
        <v>3438005</v>
      </c>
      <c r="K25" s="219">
        <f t="shared" si="4"/>
        <v>3552093</v>
      </c>
      <c r="L25" s="219">
        <f t="shared" si="4"/>
        <v>2691349</v>
      </c>
      <c r="M25" s="219">
        <f t="shared" si="4"/>
        <v>3433921</v>
      </c>
      <c r="N25" s="219">
        <f t="shared" si="4"/>
        <v>9677363</v>
      </c>
      <c r="O25" s="219">
        <f t="shared" si="4"/>
        <v>12402761</v>
      </c>
      <c r="P25" s="219">
        <f t="shared" si="4"/>
        <v>1661935</v>
      </c>
      <c r="Q25" s="219">
        <f t="shared" si="4"/>
        <v>2574467</v>
      </c>
      <c r="R25" s="219">
        <f t="shared" si="4"/>
        <v>16639163</v>
      </c>
      <c r="S25" s="219">
        <f t="shared" si="4"/>
        <v>3158923</v>
      </c>
      <c r="T25" s="219">
        <f t="shared" si="4"/>
        <v>2004346</v>
      </c>
      <c r="U25" s="219">
        <f t="shared" si="4"/>
        <v>1526114</v>
      </c>
      <c r="V25" s="219">
        <f t="shared" si="4"/>
        <v>6689383</v>
      </c>
      <c r="W25" s="219">
        <f t="shared" si="4"/>
        <v>36443914</v>
      </c>
      <c r="X25" s="219">
        <f t="shared" si="4"/>
        <v>35361562</v>
      </c>
      <c r="Y25" s="219">
        <f t="shared" si="4"/>
        <v>1082352</v>
      </c>
      <c r="Z25" s="231">
        <f>+IF(X25&lt;&gt;0,+(Y25/X25)*100,0)</f>
        <v>3.060815017164683</v>
      </c>
      <c r="AA25" s="232">
        <f>+AA5+AA9+AA15+AA19+AA24</f>
        <v>41483150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12666997</v>
      </c>
      <c r="D28" s="155"/>
      <c r="E28" s="156">
        <v>32609000</v>
      </c>
      <c r="F28" s="60">
        <v>25583150</v>
      </c>
      <c r="G28" s="60"/>
      <c r="H28" s="60">
        <v>3438005</v>
      </c>
      <c r="I28" s="60"/>
      <c r="J28" s="60">
        <v>3438005</v>
      </c>
      <c r="K28" s="60">
        <v>3552093</v>
      </c>
      <c r="L28" s="60">
        <v>2691349</v>
      </c>
      <c r="M28" s="60">
        <v>3433921</v>
      </c>
      <c r="N28" s="60">
        <v>9677363</v>
      </c>
      <c r="O28" s="60">
        <v>11797242</v>
      </c>
      <c r="P28" s="60">
        <v>1661935</v>
      </c>
      <c r="Q28" s="60">
        <v>2574467</v>
      </c>
      <c r="R28" s="60">
        <v>16033644</v>
      </c>
      <c r="S28" s="60">
        <v>3158923</v>
      </c>
      <c r="T28" s="60">
        <v>2004346</v>
      </c>
      <c r="U28" s="60">
        <v>1526114</v>
      </c>
      <c r="V28" s="60">
        <v>6689383</v>
      </c>
      <c r="W28" s="60">
        <v>35838395</v>
      </c>
      <c r="X28" s="60">
        <v>32608782</v>
      </c>
      <c r="Y28" s="60">
        <v>3229613</v>
      </c>
      <c r="Z28" s="140">
        <v>9.9</v>
      </c>
      <c r="AA28" s="155">
        <v>25583150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12666997</v>
      </c>
      <c r="D32" s="210">
        <f>SUM(D28:D31)</f>
        <v>0</v>
      </c>
      <c r="E32" s="211">
        <f t="shared" si="5"/>
        <v>32609000</v>
      </c>
      <c r="F32" s="77">
        <f t="shared" si="5"/>
        <v>25583150</v>
      </c>
      <c r="G32" s="77">
        <f t="shared" si="5"/>
        <v>0</v>
      </c>
      <c r="H32" s="77">
        <f t="shared" si="5"/>
        <v>3438005</v>
      </c>
      <c r="I32" s="77">
        <f t="shared" si="5"/>
        <v>0</v>
      </c>
      <c r="J32" s="77">
        <f t="shared" si="5"/>
        <v>3438005</v>
      </c>
      <c r="K32" s="77">
        <f t="shared" si="5"/>
        <v>3552093</v>
      </c>
      <c r="L32" s="77">
        <f t="shared" si="5"/>
        <v>2691349</v>
      </c>
      <c r="M32" s="77">
        <f t="shared" si="5"/>
        <v>3433921</v>
      </c>
      <c r="N32" s="77">
        <f t="shared" si="5"/>
        <v>9677363</v>
      </c>
      <c r="O32" s="77">
        <f t="shared" si="5"/>
        <v>11797242</v>
      </c>
      <c r="P32" s="77">
        <f t="shared" si="5"/>
        <v>1661935</v>
      </c>
      <c r="Q32" s="77">
        <f t="shared" si="5"/>
        <v>2574467</v>
      </c>
      <c r="R32" s="77">
        <f t="shared" si="5"/>
        <v>16033644</v>
      </c>
      <c r="S32" s="77">
        <f t="shared" si="5"/>
        <v>3158923</v>
      </c>
      <c r="T32" s="77">
        <f t="shared" si="5"/>
        <v>2004346</v>
      </c>
      <c r="U32" s="77">
        <f t="shared" si="5"/>
        <v>1526114</v>
      </c>
      <c r="V32" s="77">
        <f t="shared" si="5"/>
        <v>6689383</v>
      </c>
      <c r="W32" s="77">
        <f t="shared" si="5"/>
        <v>35838395</v>
      </c>
      <c r="X32" s="77">
        <f t="shared" si="5"/>
        <v>32608782</v>
      </c>
      <c r="Y32" s="77">
        <f t="shared" si="5"/>
        <v>3229613</v>
      </c>
      <c r="Z32" s="212">
        <f>+IF(X32&lt;&gt;0,+(Y32/X32)*100,0)</f>
        <v>9.90412030722276</v>
      </c>
      <c r="AA32" s="79">
        <f>SUM(AA28:AA31)</f>
        <v>25583150</v>
      </c>
    </row>
    <row r="33" spans="1:27" ht="12.75">
      <c r="A33" s="237" t="s">
        <v>51</v>
      </c>
      <c r="B33" s="136" t="s">
        <v>137</v>
      </c>
      <c r="C33" s="155">
        <v>3350000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764895</v>
      </c>
      <c r="D35" s="155"/>
      <c r="E35" s="156">
        <v>2753000</v>
      </c>
      <c r="F35" s="60">
        <v>15900000</v>
      </c>
      <c r="G35" s="60"/>
      <c r="H35" s="60"/>
      <c r="I35" s="60"/>
      <c r="J35" s="60"/>
      <c r="K35" s="60"/>
      <c r="L35" s="60"/>
      <c r="M35" s="60"/>
      <c r="N35" s="60"/>
      <c r="O35" s="60">
        <v>605519</v>
      </c>
      <c r="P35" s="60"/>
      <c r="Q35" s="60"/>
      <c r="R35" s="60">
        <v>605519</v>
      </c>
      <c r="S35" s="60"/>
      <c r="T35" s="60"/>
      <c r="U35" s="60"/>
      <c r="V35" s="60"/>
      <c r="W35" s="60">
        <v>605519</v>
      </c>
      <c r="X35" s="60">
        <v>2752780</v>
      </c>
      <c r="Y35" s="60">
        <v>-2147261</v>
      </c>
      <c r="Z35" s="140">
        <v>-78</v>
      </c>
      <c r="AA35" s="62">
        <v>15900000</v>
      </c>
    </row>
    <row r="36" spans="1:27" ht="12.75">
      <c r="A36" s="238" t="s">
        <v>139</v>
      </c>
      <c r="B36" s="149"/>
      <c r="C36" s="222">
        <f aca="true" t="shared" si="6" ref="C36:Y36">SUM(C32:C35)</f>
        <v>16781892</v>
      </c>
      <c r="D36" s="222">
        <f>SUM(D32:D35)</f>
        <v>0</v>
      </c>
      <c r="E36" s="218">
        <f t="shared" si="6"/>
        <v>35362000</v>
      </c>
      <c r="F36" s="220">
        <f t="shared" si="6"/>
        <v>41483150</v>
      </c>
      <c r="G36" s="220">
        <f t="shared" si="6"/>
        <v>0</v>
      </c>
      <c r="H36" s="220">
        <f t="shared" si="6"/>
        <v>3438005</v>
      </c>
      <c r="I36" s="220">
        <f t="shared" si="6"/>
        <v>0</v>
      </c>
      <c r="J36" s="220">
        <f t="shared" si="6"/>
        <v>3438005</v>
      </c>
      <c r="K36" s="220">
        <f t="shared" si="6"/>
        <v>3552093</v>
      </c>
      <c r="L36" s="220">
        <f t="shared" si="6"/>
        <v>2691349</v>
      </c>
      <c r="M36" s="220">
        <f t="shared" si="6"/>
        <v>3433921</v>
      </c>
      <c r="N36" s="220">
        <f t="shared" si="6"/>
        <v>9677363</v>
      </c>
      <c r="O36" s="220">
        <f t="shared" si="6"/>
        <v>12402761</v>
      </c>
      <c r="P36" s="220">
        <f t="shared" si="6"/>
        <v>1661935</v>
      </c>
      <c r="Q36" s="220">
        <f t="shared" si="6"/>
        <v>2574467</v>
      </c>
      <c r="R36" s="220">
        <f t="shared" si="6"/>
        <v>16639163</v>
      </c>
      <c r="S36" s="220">
        <f t="shared" si="6"/>
        <v>3158923</v>
      </c>
      <c r="T36" s="220">
        <f t="shared" si="6"/>
        <v>2004346</v>
      </c>
      <c r="U36" s="220">
        <f t="shared" si="6"/>
        <v>1526114</v>
      </c>
      <c r="V36" s="220">
        <f t="shared" si="6"/>
        <v>6689383</v>
      </c>
      <c r="W36" s="220">
        <f t="shared" si="6"/>
        <v>36443914</v>
      </c>
      <c r="X36" s="220">
        <f t="shared" si="6"/>
        <v>35361562</v>
      </c>
      <c r="Y36" s="220">
        <f t="shared" si="6"/>
        <v>1082352</v>
      </c>
      <c r="Z36" s="221">
        <f>+IF(X36&lt;&gt;0,+(Y36/X36)*100,0)</f>
        <v>3.060815017164683</v>
      </c>
      <c r="AA36" s="239">
        <f>SUM(AA32:AA35)</f>
        <v>41483150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4839698</v>
      </c>
      <c r="D6" s="155"/>
      <c r="E6" s="59">
        <v>115691581</v>
      </c>
      <c r="F6" s="60">
        <v>503478902</v>
      </c>
      <c r="G6" s="60">
        <v>-5736</v>
      </c>
      <c r="H6" s="60">
        <v>11684685</v>
      </c>
      <c r="I6" s="60">
        <v>182975123</v>
      </c>
      <c r="J6" s="60">
        <v>182975123</v>
      </c>
      <c r="K6" s="60">
        <v>-24539511</v>
      </c>
      <c r="L6" s="60">
        <v>2090733</v>
      </c>
      <c r="M6" s="60">
        <v>8852429</v>
      </c>
      <c r="N6" s="60">
        <v>8852429</v>
      </c>
      <c r="O6" s="60">
        <v>10905418</v>
      </c>
      <c r="P6" s="60">
        <v>101704187</v>
      </c>
      <c r="Q6" s="60">
        <v>135212294</v>
      </c>
      <c r="R6" s="60">
        <v>135212294</v>
      </c>
      <c r="S6" s="60">
        <v>149864102</v>
      </c>
      <c r="T6" s="60">
        <v>134695812</v>
      </c>
      <c r="U6" s="60">
        <v>59006577</v>
      </c>
      <c r="V6" s="60">
        <v>59006577</v>
      </c>
      <c r="W6" s="60">
        <v>59006577</v>
      </c>
      <c r="X6" s="60">
        <v>503478902</v>
      </c>
      <c r="Y6" s="60">
        <v>-444472325</v>
      </c>
      <c r="Z6" s="140">
        <v>-88.28</v>
      </c>
      <c r="AA6" s="62">
        <v>503478902</v>
      </c>
    </row>
    <row r="7" spans="1:27" ht="12.75">
      <c r="A7" s="249" t="s">
        <v>144</v>
      </c>
      <c r="B7" s="182"/>
      <c r="C7" s="155">
        <v>142349</v>
      </c>
      <c r="D7" s="155"/>
      <c r="E7" s="59"/>
      <c r="F7" s="60"/>
      <c r="G7" s="60"/>
      <c r="H7" s="60"/>
      <c r="I7" s="60">
        <v>148531</v>
      </c>
      <c r="J7" s="60">
        <v>148531</v>
      </c>
      <c r="K7" s="60">
        <v>120251</v>
      </c>
      <c r="L7" s="60">
        <v>120251</v>
      </c>
      <c r="M7" s="60">
        <v>120251</v>
      </c>
      <c r="N7" s="60">
        <v>120251</v>
      </c>
      <c r="O7" s="60">
        <v>120251</v>
      </c>
      <c r="P7" s="60">
        <v>142349</v>
      </c>
      <c r="Q7" s="60">
        <v>120251</v>
      </c>
      <c r="R7" s="60">
        <v>120251</v>
      </c>
      <c r="S7" s="60">
        <v>120251</v>
      </c>
      <c r="T7" s="60">
        <v>120251</v>
      </c>
      <c r="U7" s="60">
        <v>142349</v>
      </c>
      <c r="V7" s="60">
        <v>142349</v>
      </c>
      <c r="W7" s="60">
        <v>142349</v>
      </c>
      <c r="X7" s="60"/>
      <c r="Y7" s="60">
        <v>142349</v>
      </c>
      <c r="Z7" s="140"/>
      <c r="AA7" s="62"/>
    </row>
    <row r="8" spans="1:27" ht="12.75">
      <c r="A8" s="249" t="s">
        <v>145</v>
      </c>
      <c r="B8" s="182"/>
      <c r="C8" s="155">
        <v>233712902</v>
      </c>
      <c r="D8" s="155"/>
      <c r="E8" s="59">
        <v>179056203</v>
      </c>
      <c r="F8" s="60"/>
      <c r="G8" s="60">
        <v>2114074</v>
      </c>
      <c r="H8" s="60">
        <v>10485642</v>
      </c>
      <c r="I8" s="60">
        <v>906689290</v>
      </c>
      <c r="J8" s="60">
        <v>906689290</v>
      </c>
      <c r="K8" s="60">
        <v>417586309</v>
      </c>
      <c r="L8" s="60">
        <v>257456589</v>
      </c>
      <c r="M8" s="60">
        <v>267243244</v>
      </c>
      <c r="N8" s="60">
        <v>267243244</v>
      </c>
      <c r="O8" s="60">
        <v>270291234</v>
      </c>
      <c r="P8" s="60">
        <v>441436458</v>
      </c>
      <c r="Q8" s="60">
        <v>448397596</v>
      </c>
      <c r="R8" s="60">
        <v>448397596</v>
      </c>
      <c r="S8" s="60">
        <v>450868626</v>
      </c>
      <c r="T8" s="60">
        <v>454853687</v>
      </c>
      <c r="U8" s="60">
        <v>642743355</v>
      </c>
      <c r="V8" s="60">
        <v>642743355</v>
      </c>
      <c r="W8" s="60">
        <v>642743355</v>
      </c>
      <c r="X8" s="60"/>
      <c r="Y8" s="60">
        <v>642743355</v>
      </c>
      <c r="Z8" s="140"/>
      <c r="AA8" s="62"/>
    </row>
    <row r="9" spans="1:27" ht="12.75">
      <c r="A9" s="249" t="s">
        <v>146</v>
      </c>
      <c r="B9" s="182"/>
      <c r="C9" s="155">
        <v>33828439</v>
      </c>
      <c r="D9" s="155"/>
      <c r="E9" s="59">
        <v>156246</v>
      </c>
      <c r="F9" s="60"/>
      <c r="G9" s="60">
        <v>10219167</v>
      </c>
      <c r="H9" s="60">
        <v>30614154</v>
      </c>
      <c r="I9" s="60">
        <v>235811792</v>
      </c>
      <c r="J9" s="60">
        <v>235811792</v>
      </c>
      <c r="K9" s="60">
        <v>281143358</v>
      </c>
      <c r="L9" s="60">
        <v>255900089</v>
      </c>
      <c r="M9" s="60">
        <v>259811294</v>
      </c>
      <c r="N9" s="60">
        <v>259811294</v>
      </c>
      <c r="O9" s="60">
        <v>262897173</v>
      </c>
      <c r="P9" s="60">
        <v>311321093</v>
      </c>
      <c r="Q9" s="60">
        <v>318113874</v>
      </c>
      <c r="R9" s="60">
        <v>318113874</v>
      </c>
      <c r="S9" s="60">
        <v>326629063</v>
      </c>
      <c r="T9" s="60">
        <v>332410547</v>
      </c>
      <c r="U9" s="60">
        <v>259467357</v>
      </c>
      <c r="V9" s="60">
        <v>259467357</v>
      </c>
      <c r="W9" s="60">
        <v>259467357</v>
      </c>
      <c r="X9" s="60"/>
      <c r="Y9" s="60">
        <v>259467357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2717543</v>
      </c>
      <c r="D11" s="155"/>
      <c r="E11" s="59"/>
      <c r="F11" s="60"/>
      <c r="G11" s="60">
        <v>749794</v>
      </c>
      <c r="H11" s="60">
        <v>860947</v>
      </c>
      <c r="I11" s="60">
        <v>2202131</v>
      </c>
      <c r="J11" s="60">
        <v>2202131</v>
      </c>
      <c r="K11" s="60">
        <v>11759662</v>
      </c>
      <c r="L11" s="60">
        <v>241797</v>
      </c>
      <c r="M11" s="60">
        <v>241797</v>
      </c>
      <c r="N11" s="60">
        <v>241797</v>
      </c>
      <c r="O11" s="60">
        <v>241797</v>
      </c>
      <c r="P11" s="60">
        <v>15967282</v>
      </c>
      <c r="Q11" s="60">
        <v>24707321</v>
      </c>
      <c r="R11" s="60">
        <v>24707321</v>
      </c>
      <c r="S11" s="60">
        <v>13671305</v>
      </c>
      <c r="T11" s="60">
        <v>14147295</v>
      </c>
      <c r="U11" s="60">
        <v>87142556</v>
      </c>
      <c r="V11" s="60">
        <v>87142556</v>
      </c>
      <c r="W11" s="60">
        <v>87142556</v>
      </c>
      <c r="X11" s="60"/>
      <c r="Y11" s="60">
        <v>87142556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275240931</v>
      </c>
      <c r="D12" s="168">
        <f>SUM(D6:D11)</f>
        <v>0</v>
      </c>
      <c r="E12" s="72">
        <f t="shared" si="0"/>
        <v>294904030</v>
      </c>
      <c r="F12" s="73">
        <f t="shared" si="0"/>
        <v>503478902</v>
      </c>
      <c r="G12" s="73">
        <f t="shared" si="0"/>
        <v>13077299</v>
      </c>
      <c r="H12" s="73">
        <f t="shared" si="0"/>
        <v>53645428</v>
      </c>
      <c r="I12" s="73">
        <f t="shared" si="0"/>
        <v>1327826867</v>
      </c>
      <c r="J12" s="73">
        <f t="shared" si="0"/>
        <v>1327826867</v>
      </c>
      <c r="K12" s="73">
        <f t="shared" si="0"/>
        <v>686070069</v>
      </c>
      <c r="L12" s="73">
        <f t="shared" si="0"/>
        <v>515809459</v>
      </c>
      <c r="M12" s="73">
        <f t="shared" si="0"/>
        <v>536269015</v>
      </c>
      <c r="N12" s="73">
        <f t="shared" si="0"/>
        <v>536269015</v>
      </c>
      <c r="O12" s="73">
        <f t="shared" si="0"/>
        <v>544455873</v>
      </c>
      <c r="P12" s="73">
        <f t="shared" si="0"/>
        <v>870571369</v>
      </c>
      <c r="Q12" s="73">
        <f t="shared" si="0"/>
        <v>926551336</v>
      </c>
      <c r="R12" s="73">
        <f t="shared" si="0"/>
        <v>926551336</v>
      </c>
      <c r="S12" s="73">
        <f t="shared" si="0"/>
        <v>941153347</v>
      </c>
      <c r="T12" s="73">
        <f t="shared" si="0"/>
        <v>936227592</v>
      </c>
      <c r="U12" s="73">
        <f t="shared" si="0"/>
        <v>1048502194</v>
      </c>
      <c r="V12" s="73">
        <f t="shared" si="0"/>
        <v>1048502194</v>
      </c>
      <c r="W12" s="73">
        <f t="shared" si="0"/>
        <v>1048502194</v>
      </c>
      <c r="X12" s="73">
        <f t="shared" si="0"/>
        <v>503478902</v>
      </c>
      <c r="Y12" s="73">
        <f t="shared" si="0"/>
        <v>545023292</v>
      </c>
      <c r="Z12" s="170">
        <f>+IF(X12&lt;&gt;0,+(Y12/X12)*100,0)</f>
        <v>108.25146591743382</v>
      </c>
      <c r="AA12" s="74">
        <f>SUM(AA6:AA11)</f>
        <v>503478902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>
        <v>837000</v>
      </c>
      <c r="L15" s="60"/>
      <c r="M15" s="60"/>
      <c r="N15" s="60"/>
      <c r="O15" s="60"/>
      <c r="P15" s="60">
        <v>837000</v>
      </c>
      <c r="Q15" s="60">
        <v>837000</v>
      </c>
      <c r="R15" s="60">
        <v>837000</v>
      </c>
      <c r="S15" s="60">
        <v>837000</v>
      </c>
      <c r="T15" s="60">
        <v>837000</v>
      </c>
      <c r="U15" s="60">
        <v>837000</v>
      </c>
      <c r="V15" s="60">
        <v>837000</v>
      </c>
      <c r="W15" s="60">
        <v>837000</v>
      </c>
      <c r="X15" s="60"/>
      <c r="Y15" s="60">
        <v>837000</v>
      </c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42387760</v>
      </c>
      <c r="D17" s="155"/>
      <c r="E17" s="59"/>
      <c r="F17" s="60">
        <v>6700000</v>
      </c>
      <c r="G17" s="60"/>
      <c r="H17" s="60"/>
      <c r="I17" s="60">
        <v>48654679</v>
      </c>
      <c r="J17" s="60">
        <v>48654679</v>
      </c>
      <c r="K17" s="60">
        <v>46495298</v>
      </c>
      <c r="L17" s="60">
        <v>46495298</v>
      </c>
      <c r="M17" s="60">
        <v>46495298</v>
      </c>
      <c r="N17" s="60">
        <v>46495298</v>
      </c>
      <c r="O17" s="60">
        <v>46495298</v>
      </c>
      <c r="P17" s="60">
        <v>45757304</v>
      </c>
      <c r="Q17" s="60">
        <v>45392385</v>
      </c>
      <c r="R17" s="60">
        <v>45392385</v>
      </c>
      <c r="S17" s="60">
        <v>45392385</v>
      </c>
      <c r="T17" s="60">
        <v>45392385</v>
      </c>
      <c r="U17" s="60">
        <v>43891442</v>
      </c>
      <c r="V17" s="60">
        <v>43891442</v>
      </c>
      <c r="W17" s="60">
        <v>43891442</v>
      </c>
      <c r="X17" s="60">
        <v>6700000</v>
      </c>
      <c r="Y17" s="60">
        <v>37191442</v>
      </c>
      <c r="Z17" s="140">
        <v>555.1</v>
      </c>
      <c r="AA17" s="62">
        <v>6700000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969075023</v>
      </c>
      <c r="D19" s="155"/>
      <c r="E19" s="59">
        <v>429295250</v>
      </c>
      <c r="F19" s="60">
        <v>14783150</v>
      </c>
      <c r="G19" s="60"/>
      <c r="H19" s="60">
        <v>1187760</v>
      </c>
      <c r="I19" s="60">
        <v>1080758764</v>
      </c>
      <c r="J19" s="60">
        <v>1080758764</v>
      </c>
      <c r="K19" s="60">
        <v>963636643</v>
      </c>
      <c r="L19" s="60">
        <v>963636643</v>
      </c>
      <c r="M19" s="60">
        <v>963636643</v>
      </c>
      <c r="N19" s="60">
        <v>963636643</v>
      </c>
      <c r="O19" s="60">
        <v>963992757</v>
      </c>
      <c r="P19" s="60">
        <v>1010893096</v>
      </c>
      <c r="Q19" s="60">
        <v>955265200</v>
      </c>
      <c r="R19" s="60">
        <v>955265200</v>
      </c>
      <c r="S19" s="60">
        <v>955828719</v>
      </c>
      <c r="T19" s="60">
        <v>957175937</v>
      </c>
      <c r="U19" s="60">
        <v>760462351</v>
      </c>
      <c r="V19" s="60">
        <v>760462351</v>
      </c>
      <c r="W19" s="60">
        <v>760462351</v>
      </c>
      <c r="X19" s="60">
        <v>14783150</v>
      </c>
      <c r="Y19" s="60">
        <v>745679201</v>
      </c>
      <c r="Z19" s="140">
        <v>5044.12</v>
      </c>
      <c r="AA19" s="62">
        <v>14783150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2032013</v>
      </c>
      <c r="D22" s="155"/>
      <c r="E22" s="59"/>
      <c r="F22" s="60"/>
      <c r="G22" s="60"/>
      <c r="H22" s="60"/>
      <c r="I22" s="60">
        <v>2074348</v>
      </c>
      <c r="J22" s="60">
        <v>2074348</v>
      </c>
      <c r="K22" s="60">
        <v>2083011</v>
      </c>
      <c r="L22" s="60">
        <v>2083011</v>
      </c>
      <c r="M22" s="60">
        <v>2083011</v>
      </c>
      <c r="N22" s="60">
        <v>2083011</v>
      </c>
      <c r="O22" s="60">
        <v>2083011</v>
      </c>
      <c r="P22" s="60">
        <v>2032013</v>
      </c>
      <c r="Q22" s="60">
        <v>2078679</v>
      </c>
      <c r="R22" s="60">
        <v>2078679</v>
      </c>
      <c r="S22" s="60">
        <v>2078679</v>
      </c>
      <c r="T22" s="60">
        <v>2078679</v>
      </c>
      <c r="U22" s="60">
        <v>2027682</v>
      </c>
      <c r="V22" s="60">
        <v>2027682</v>
      </c>
      <c r="W22" s="60">
        <v>2027682</v>
      </c>
      <c r="X22" s="60"/>
      <c r="Y22" s="60">
        <v>2027682</v>
      </c>
      <c r="Z22" s="140"/>
      <c r="AA22" s="62"/>
    </row>
    <row r="23" spans="1:27" ht="12.75">
      <c r="A23" s="249" t="s">
        <v>158</v>
      </c>
      <c r="B23" s="182"/>
      <c r="C23" s="155">
        <v>1074503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1014569299</v>
      </c>
      <c r="D24" s="168">
        <f>SUM(D15:D23)</f>
        <v>0</v>
      </c>
      <c r="E24" s="76">
        <f t="shared" si="1"/>
        <v>429295250</v>
      </c>
      <c r="F24" s="77">
        <f t="shared" si="1"/>
        <v>21483150</v>
      </c>
      <c r="G24" s="77">
        <f t="shared" si="1"/>
        <v>0</v>
      </c>
      <c r="H24" s="77">
        <f t="shared" si="1"/>
        <v>1187760</v>
      </c>
      <c r="I24" s="77">
        <f t="shared" si="1"/>
        <v>1131487791</v>
      </c>
      <c r="J24" s="77">
        <f t="shared" si="1"/>
        <v>1131487791</v>
      </c>
      <c r="K24" s="77">
        <f t="shared" si="1"/>
        <v>1013051952</v>
      </c>
      <c r="L24" s="77">
        <f t="shared" si="1"/>
        <v>1012214952</v>
      </c>
      <c r="M24" s="77">
        <f t="shared" si="1"/>
        <v>1012214952</v>
      </c>
      <c r="N24" s="77">
        <f t="shared" si="1"/>
        <v>1012214952</v>
      </c>
      <c r="O24" s="77">
        <f t="shared" si="1"/>
        <v>1012571066</v>
      </c>
      <c r="P24" s="77">
        <f t="shared" si="1"/>
        <v>1059519413</v>
      </c>
      <c r="Q24" s="77">
        <f t="shared" si="1"/>
        <v>1003573264</v>
      </c>
      <c r="R24" s="77">
        <f t="shared" si="1"/>
        <v>1003573264</v>
      </c>
      <c r="S24" s="77">
        <f t="shared" si="1"/>
        <v>1004136783</v>
      </c>
      <c r="T24" s="77">
        <f t="shared" si="1"/>
        <v>1005484001</v>
      </c>
      <c r="U24" s="77">
        <f t="shared" si="1"/>
        <v>807218475</v>
      </c>
      <c r="V24" s="77">
        <f t="shared" si="1"/>
        <v>807218475</v>
      </c>
      <c r="W24" s="77">
        <f t="shared" si="1"/>
        <v>807218475</v>
      </c>
      <c r="X24" s="77">
        <f t="shared" si="1"/>
        <v>21483150</v>
      </c>
      <c r="Y24" s="77">
        <f t="shared" si="1"/>
        <v>785735325</v>
      </c>
      <c r="Z24" s="212">
        <f>+IF(X24&lt;&gt;0,+(Y24/X24)*100,0)</f>
        <v>3657.4493265652386</v>
      </c>
      <c r="AA24" s="79">
        <f>SUM(AA15:AA23)</f>
        <v>21483150</v>
      </c>
    </row>
    <row r="25" spans="1:27" ht="12.75">
      <c r="A25" s="250" t="s">
        <v>159</v>
      </c>
      <c r="B25" s="251"/>
      <c r="C25" s="168">
        <f aca="true" t="shared" si="2" ref="C25:Y25">+C12+C24</f>
        <v>1289810230</v>
      </c>
      <c r="D25" s="168">
        <f>+D12+D24</f>
        <v>0</v>
      </c>
      <c r="E25" s="72">
        <f t="shared" si="2"/>
        <v>724199280</v>
      </c>
      <c r="F25" s="73">
        <f t="shared" si="2"/>
        <v>524962052</v>
      </c>
      <c r="G25" s="73">
        <f t="shared" si="2"/>
        <v>13077299</v>
      </c>
      <c r="H25" s="73">
        <f t="shared" si="2"/>
        <v>54833188</v>
      </c>
      <c r="I25" s="73">
        <f t="shared" si="2"/>
        <v>2459314658</v>
      </c>
      <c r="J25" s="73">
        <f t="shared" si="2"/>
        <v>2459314658</v>
      </c>
      <c r="K25" s="73">
        <f t="shared" si="2"/>
        <v>1699122021</v>
      </c>
      <c r="L25" s="73">
        <f t="shared" si="2"/>
        <v>1528024411</v>
      </c>
      <c r="M25" s="73">
        <f t="shared" si="2"/>
        <v>1548483967</v>
      </c>
      <c r="N25" s="73">
        <f t="shared" si="2"/>
        <v>1548483967</v>
      </c>
      <c r="O25" s="73">
        <f t="shared" si="2"/>
        <v>1557026939</v>
      </c>
      <c r="P25" s="73">
        <f t="shared" si="2"/>
        <v>1930090782</v>
      </c>
      <c r="Q25" s="73">
        <f t="shared" si="2"/>
        <v>1930124600</v>
      </c>
      <c r="R25" s="73">
        <f t="shared" si="2"/>
        <v>1930124600</v>
      </c>
      <c r="S25" s="73">
        <f t="shared" si="2"/>
        <v>1945290130</v>
      </c>
      <c r="T25" s="73">
        <f t="shared" si="2"/>
        <v>1941711593</v>
      </c>
      <c r="U25" s="73">
        <f t="shared" si="2"/>
        <v>1855720669</v>
      </c>
      <c r="V25" s="73">
        <f t="shared" si="2"/>
        <v>1855720669</v>
      </c>
      <c r="W25" s="73">
        <f t="shared" si="2"/>
        <v>1855720669</v>
      </c>
      <c r="X25" s="73">
        <f t="shared" si="2"/>
        <v>524962052</v>
      </c>
      <c r="Y25" s="73">
        <f t="shared" si="2"/>
        <v>1330758617</v>
      </c>
      <c r="Z25" s="170">
        <f>+IF(X25&lt;&gt;0,+(Y25/X25)*100,0)</f>
        <v>253.49615499445665</v>
      </c>
      <c r="AA25" s="74">
        <f>+AA12+AA24</f>
        <v>524962052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4136656</v>
      </c>
      <c r="D30" s="155"/>
      <c r="E30" s="59"/>
      <c r="F30" s="60"/>
      <c r="G30" s="60">
        <v>2619781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1567900</v>
      </c>
      <c r="D31" s="155"/>
      <c r="E31" s="59"/>
      <c r="F31" s="60"/>
      <c r="G31" s="60">
        <v>3575</v>
      </c>
      <c r="H31" s="60">
        <v>1584</v>
      </c>
      <c r="I31" s="60">
        <v>261172122</v>
      </c>
      <c r="J31" s="60">
        <v>261172122</v>
      </c>
      <c r="K31" s="60">
        <v>1505806</v>
      </c>
      <c r="L31" s="60"/>
      <c r="M31" s="60"/>
      <c r="N31" s="60"/>
      <c r="O31" s="60"/>
      <c r="P31" s="60">
        <v>1478475</v>
      </c>
      <c r="Q31" s="60">
        <v>1439159</v>
      </c>
      <c r="R31" s="60">
        <v>1439159</v>
      </c>
      <c r="S31" s="60">
        <v>1435713</v>
      </c>
      <c r="T31" s="60">
        <v>1436729</v>
      </c>
      <c r="U31" s="60">
        <v>1407819</v>
      </c>
      <c r="V31" s="60">
        <v>1407819</v>
      </c>
      <c r="W31" s="60">
        <v>1407819</v>
      </c>
      <c r="X31" s="60"/>
      <c r="Y31" s="60">
        <v>1407819</v>
      </c>
      <c r="Z31" s="140"/>
      <c r="AA31" s="62"/>
    </row>
    <row r="32" spans="1:27" ht="12.75">
      <c r="A32" s="249" t="s">
        <v>164</v>
      </c>
      <c r="B32" s="182"/>
      <c r="C32" s="155">
        <v>221689675</v>
      </c>
      <c r="D32" s="155"/>
      <c r="E32" s="59">
        <v>220000000</v>
      </c>
      <c r="F32" s="60">
        <v>479721067</v>
      </c>
      <c r="G32" s="60">
        <v>-20631637</v>
      </c>
      <c r="H32" s="60">
        <v>50678050</v>
      </c>
      <c r="I32" s="60">
        <v>570517680</v>
      </c>
      <c r="J32" s="60">
        <v>570517680</v>
      </c>
      <c r="K32" s="60">
        <v>465982268</v>
      </c>
      <c r="L32" s="60">
        <v>337508181</v>
      </c>
      <c r="M32" s="60">
        <v>357967737</v>
      </c>
      <c r="N32" s="60">
        <v>357967737</v>
      </c>
      <c r="O32" s="60">
        <v>366510709</v>
      </c>
      <c r="P32" s="60">
        <v>674128838</v>
      </c>
      <c r="Q32" s="60">
        <v>683281283</v>
      </c>
      <c r="R32" s="60">
        <v>683281283</v>
      </c>
      <c r="S32" s="60">
        <v>705579115</v>
      </c>
      <c r="T32" s="60">
        <v>683340685</v>
      </c>
      <c r="U32" s="60">
        <v>545138997</v>
      </c>
      <c r="V32" s="60">
        <v>545138997</v>
      </c>
      <c r="W32" s="60">
        <v>545138997</v>
      </c>
      <c r="X32" s="60">
        <v>479721067</v>
      </c>
      <c r="Y32" s="60">
        <v>65417930</v>
      </c>
      <c r="Z32" s="140">
        <v>13.64</v>
      </c>
      <c r="AA32" s="62">
        <v>479721067</v>
      </c>
    </row>
    <row r="33" spans="1:27" ht="12.75">
      <c r="A33" s="249" t="s">
        <v>165</v>
      </c>
      <c r="B33" s="182"/>
      <c r="C33" s="155">
        <v>6676087</v>
      </c>
      <c r="D33" s="155"/>
      <c r="E33" s="59"/>
      <c r="F33" s="60"/>
      <c r="G33" s="60"/>
      <c r="H33" s="60"/>
      <c r="I33" s="60">
        <v>2294014</v>
      </c>
      <c r="J33" s="60">
        <v>2294014</v>
      </c>
      <c r="K33" s="60">
        <v>2294014</v>
      </c>
      <c r="L33" s="60">
        <v>2294014</v>
      </c>
      <c r="M33" s="60">
        <v>2294014</v>
      </c>
      <c r="N33" s="60">
        <v>2294014</v>
      </c>
      <c r="O33" s="60">
        <v>2294014</v>
      </c>
      <c r="P33" s="60">
        <v>2294014</v>
      </c>
      <c r="Q33" s="60">
        <v>2294014</v>
      </c>
      <c r="R33" s="60">
        <v>2294014</v>
      </c>
      <c r="S33" s="60">
        <v>2294014</v>
      </c>
      <c r="T33" s="60">
        <v>2294014</v>
      </c>
      <c r="U33" s="60">
        <v>5042879</v>
      </c>
      <c r="V33" s="60">
        <v>5042879</v>
      </c>
      <c r="W33" s="60">
        <v>5042879</v>
      </c>
      <c r="X33" s="60"/>
      <c r="Y33" s="60">
        <v>5042879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234070318</v>
      </c>
      <c r="D34" s="168">
        <f>SUM(D29:D33)</f>
        <v>0</v>
      </c>
      <c r="E34" s="72">
        <f t="shared" si="3"/>
        <v>220000000</v>
      </c>
      <c r="F34" s="73">
        <f t="shared" si="3"/>
        <v>479721067</v>
      </c>
      <c r="G34" s="73">
        <f t="shared" si="3"/>
        <v>-18008281</v>
      </c>
      <c r="H34" s="73">
        <f t="shared" si="3"/>
        <v>50679634</v>
      </c>
      <c r="I34" s="73">
        <f t="shared" si="3"/>
        <v>833983816</v>
      </c>
      <c r="J34" s="73">
        <f t="shared" si="3"/>
        <v>833983816</v>
      </c>
      <c r="K34" s="73">
        <f t="shared" si="3"/>
        <v>469782088</v>
      </c>
      <c r="L34" s="73">
        <f t="shared" si="3"/>
        <v>339802195</v>
      </c>
      <c r="M34" s="73">
        <f t="shared" si="3"/>
        <v>360261751</v>
      </c>
      <c r="N34" s="73">
        <f t="shared" si="3"/>
        <v>360261751</v>
      </c>
      <c r="O34" s="73">
        <f t="shared" si="3"/>
        <v>368804723</v>
      </c>
      <c r="P34" s="73">
        <f t="shared" si="3"/>
        <v>677901327</v>
      </c>
      <c r="Q34" s="73">
        <f t="shared" si="3"/>
        <v>687014456</v>
      </c>
      <c r="R34" s="73">
        <f t="shared" si="3"/>
        <v>687014456</v>
      </c>
      <c r="S34" s="73">
        <f t="shared" si="3"/>
        <v>709308842</v>
      </c>
      <c r="T34" s="73">
        <f t="shared" si="3"/>
        <v>687071428</v>
      </c>
      <c r="U34" s="73">
        <f t="shared" si="3"/>
        <v>551589695</v>
      </c>
      <c r="V34" s="73">
        <f t="shared" si="3"/>
        <v>551589695</v>
      </c>
      <c r="W34" s="73">
        <f t="shared" si="3"/>
        <v>551589695</v>
      </c>
      <c r="X34" s="73">
        <f t="shared" si="3"/>
        <v>479721067</v>
      </c>
      <c r="Y34" s="73">
        <f t="shared" si="3"/>
        <v>71868628</v>
      </c>
      <c r="Z34" s="170">
        <f>+IF(X34&lt;&gt;0,+(Y34/X34)*100,0)</f>
        <v>14.981336644112817</v>
      </c>
      <c r="AA34" s="74">
        <f>SUM(AA29:AA33)</f>
        <v>479721067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7024291</v>
      </c>
      <c r="D37" s="155"/>
      <c r="E37" s="59">
        <v>4480000</v>
      </c>
      <c r="F37" s="60"/>
      <c r="G37" s="60"/>
      <c r="H37" s="60"/>
      <c r="I37" s="60">
        <v>10475381</v>
      </c>
      <c r="J37" s="60">
        <v>10475381</v>
      </c>
      <c r="K37" s="60">
        <v>9789815</v>
      </c>
      <c r="L37" s="60">
        <v>9789815</v>
      </c>
      <c r="M37" s="60">
        <v>9789815</v>
      </c>
      <c r="N37" s="60">
        <v>9789815</v>
      </c>
      <c r="O37" s="60">
        <v>9789815</v>
      </c>
      <c r="P37" s="60">
        <v>9789815</v>
      </c>
      <c r="Q37" s="60">
        <v>9789815</v>
      </c>
      <c r="R37" s="60">
        <v>9789815</v>
      </c>
      <c r="S37" s="60">
        <v>9053860</v>
      </c>
      <c r="T37" s="60">
        <v>9053860</v>
      </c>
      <c r="U37" s="60">
        <v>11160947</v>
      </c>
      <c r="V37" s="60">
        <v>11160947</v>
      </c>
      <c r="W37" s="60">
        <v>11160947</v>
      </c>
      <c r="X37" s="60"/>
      <c r="Y37" s="60">
        <v>11160947</v>
      </c>
      <c r="Z37" s="140"/>
      <c r="AA37" s="62"/>
    </row>
    <row r="38" spans="1:27" ht="12.75">
      <c r="A38" s="249" t="s">
        <v>165</v>
      </c>
      <c r="B38" s="182"/>
      <c r="C38" s="155">
        <v>56587995</v>
      </c>
      <c r="D38" s="155"/>
      <c r="E38" s="59"/>
      <c r="F38" s="60"/>
      <c r="G38" s="60"/>
      <c r="H38" s="60"/>
      <c r="I38" s="60">
        <v>23009702</v>
      </c>
      <c r="J38" s="60">
        <v>23009702</v>
      </c>
      <c r="K38" s="60">
        <v>26042354</v>
      </c>
      <c r="L38" s="60">
        <v>26042354</v>
      </c>
      <c r="M38" s="60">
        <v>26042354</v>
      </c>
      <c r="N38" s="60">
        <v>26042354</v>
      </c>
      <c r="O38" s="60">
        <v>26042354</v>
      </c>
      <c r="P38" s="60">
        <v>22217317</v>
      </c>
      <c r="Q38" s="60">
        <v>26042354</v>
      </c>
      <c r="R38" s="60">
        <v>26042354</v>
      </c>
      <c r="S38" s="60">
        <v>26042354</v>
      </c>
      <c r="T38" s="60">
        <v>26042354</v>
      </c>
      <c r="U38" s="60">
        <v>14029130</v>
      </c>
      <c r="V38" s="60">
        <v>14029130</v>
      </c>
      <c r="W38" s="60">
        <v>14029130</v>
      </c>
      <c r="X38" s="60"/>
      <c r="Y38" s="60">
        <v>14029130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63612286</v>
      </c>
      <c r="D39" s="168">
        <f>SUM(D37:D38)</f>
        <v>0</v>
      </c>
      <c r="E39" s="76">
        <f t="shared" si="4"/>
        <v>4480000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33485083</v>
      </c>
      <c r="J39" s="77">
        <f t="shared" si="4"/>
        <v>33485083</v>
      </c>
      <c r="K39" s="77">
        <f t="shared" si="4"/>
        <v>35832169</v>
      </c>
      <c r="L39" s="77">
        <f t="shared" si="4"/>
        <v>35832169</v>
      </c>
      <c r="M39" s="77">
        <f t="shared" si="4"/>
        <v>35832169</v>
      </c>
      <c r="N39" s="77">
        <f t="shared" si="4"/>
        <v>35832169</v>
      </c>
      <c r="O39" s="77">
        <f t="shared" si="4"/>
        <v>35832169</v>
      </c>
      <c r="P39" s="77">
        <f t="shared" si="4"/>
        <v>32007132</v>
      </c>
      <c r="Q39" s="77">
        <f t="shared" si="4"/>
        <v>35832169</v>
      </c>
      <c r="R39" s="77">
        <f t="shared" si="4"/>
        <v>35832169</v>
      </c>
      <c r="S39" s="77">
        <f t="shared" si="4"/>
        <v>35096214</v>
      </c>
      <c r="T39" s="77">
        <f t="shared" si="4"/>
        <v>35096214</v>
      </c>
      <c r="U39" s="77">
        <f t="shared" si="4"/>
        <v>25190077</v>
      </c>
      <c r="V39" s="77">
        <f t="shared" si="4"/>
        <v>25190077</v>
      </c>
      <c r="W39" s="77">
        <f t="shared" si="4"/>
        <v>25190077</v>
      </c>
      <c r="X39" s="77">
        <f t="shared" si="4"/>
        <v>0</v>
      </c>
      <c r="Y39" s="77">
        <f t="shared" si="4"/>
        <v>25190077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297682604</v>
      </c>
      <c r="D40" s="168">
        <f>+D34+D39</f>
        <v>0</v>
      </c>
      <c r="E40" s="72">
        <f t="shared" si="5"/>
        <v>224480000</v>
      </c>
      <c r="F40" s="73">
        <f t="shared" si="5"/>
        <v>479721067</v>
      </c>
      <c r="G40" s="73">
        <f t="shared" si="5"/>
        <v>-18008281</v>
      </c>
      <c r="H40" s="73">
        <f t="shared" si="5"/>
        <v>50679634</v>
      </c>
      <c r="I40" s="73">
        <f t="shared" si="5"/>
        <v>867468899</v>
      </c>
      <c r="J40" s="73">
        <f t="shared" si="5"/>
        <v>867468899</v>
      </c>
      <c r="K40" s="73">
        <f t="shared" si="5"/>
        <v>505614257</v>
      </c>
      <c r="L40" s="73">
        <f t="shared" si="5"/>
        <v>375634364</v>
      </c>
      <c r="M40" s="73">
        <f t="shared" si="5"/>
        <v>396093920</v>
      </c>
      <c r="N40" s="73">
        <f t="shared" si="5"/>
        <v>396093920</v>
      </c>
      <c r="O40" s="73">
        <f t="shared" si="5"/>
        <v>404636892</v>
      </c>
      <c r="P40" s="73">
        <f t="shared" si="5"/>
        <v>709908459</v>
      </c>
      <c r="Q40" s="73">
        <f t="shared" si="5"/>
        <v>722846625</v>
      </c>
      <c r="R40" s="73">
        <f t="shared" si="5"/>
        <v>722846625</v>
      </c>
      <c r="S40" s="73">
        <f t="shared" si="5"/>
        <v>744405056</v>
      </c>
      <c r="T40" s="73">
        <f t="shared" si="5"/>
        <v>722167642</v>
      </c>
      <c r="U40" s="73">
        <f t="shared" si="5"/>
        <v>576779772</v>
      </c>
      <c r="V40" s="73">
        <f t="shared" si="5"/>
        <v>576779772</v>
      </c>
      <c r="W40" s="73">
        <f t="shared" si="5"/>
        <v>576779772</v>
      </c>
      <c r="X40" s="73">
        <f t="shared" si="5"/>
        <v>479721067</v>
      </c>
      <c r="Y40" s="73">
        <f t="shared" si="5"/>
        <v>97058705</v>
      </c>
      <c r="Z40" s="170">
        <f>+IF(X40&lt;&gt;0,+(Y40/X40)*100,0)</f>
        <v>20.232320754010164</v>
      </c>
      <c r="AA40" s="74">
        <f>+AA34+AA39</f>
        <v>479721067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992127626</v>
      </c>
      <c r="D42" s="257">
        <f>+D25-D40</f>
        <v>0</v>
      </c>
      <c r="E42" s="258">
        <f t="shared" si="6"/>
        <v>499719280</v>
      </c>
      <c r="F42" s="259">
        <f t="shared" si="6"/>
        <v>45240985</v>
      </c>
      <c r="G42" s="259">
        <f t="shared" si="6"/>
        <v>31085580</v>
      </c>
      <c r="H42" s="259">
        <f t="shared" si="6"/>
        <v>4153554</v>
      </c>
      <c r="I42" s="259">
        <f t="shared" si="6"/>
        <v>1591845759</v>
      </c>
      <c r="J42" s="259">
        <f t="shared" si="6"/>
        <v>1591845759</v>
      </c>
      <c r="K42" s="259">
        <f t="shared" si="6"/>
        <v>1193507764</v>
      </c>
      <c r="L42" s="259">
        <f t="shared" si="6"/>
        <v>1152390047</v>
      </c>
      <c r="M42" s="259">
        <f t="shared" si="6"/>
        <v>1152390047</v>
      </c>
      <c r="N42" s="259">
        <f t="shared" si="6"/>
        <v>1152390047</v>
      </c>
      <c r="O42" s="259">
        <f t="shared" si="6"/>
        <v>1152390047</v>
      </c>
      <c r="P42" s="259">
        <f t="shared" si="6"/>
        <v>1220182323</v>
      </c>
      <c r="Q42" s="259">
        <f t="shared" si="6"/>
        <v>1207277975</v>
      </c>
      <c r="R42" s="259">
        <f t="shared" si="6"/>
        <v>1207277975</v>
      </c>
      <c r="S42" s="259">
        <f t="shared" si="6"/>
        <v>1200885074</v>
      </c>
      <c r="T42" s="259">
        <f t="shared" si="6"/>
        <v>1219543951</v>
      </c>
      <c r="U42" s="259">
        <f t="shared" si="6"/>
        <v>1278940897</v>
      </c>
      <c r="V42" s="259">
        <f t="shared" si="6"/>
        <v>1278940897</v>
      </c>
      <c r="W42" s="259">
        <f t="shared" si="6"/>
        <v>1278940897</v>
      </c>
      <c r="X42" s="259">
        <f t="shared" si="6"/>
        <v>45240985</v>
      </c>
      <c r="Y42" s="259">
        <f t="shared" si="6"/>
        <v>1233699912</v>
      </c>
      <c r="Z42" s="260">
        <f>+IF(X42&lt;&gt;0,+(Y42/X42)*100,0)</f>
        <v>2726.951926444572</v>
      </c>
      <c r="AA42" s="261">
        <f>+AA25-AA40</f>
        <v>45240985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992127626</v>
      </c>
      <c r="D45" s="155"/>
      <c r="E45" s="59">
        <v>499719280</v>
      </c>
      <c r="F45" s="60">
        <v>45240985</v>
      </c>
      <c r="G45" s="60">
        <v>31085580</v>
      </c>
      <c r="H45" s="60">
        <v>4153554</v>
      </c>
      <c r="I45" s="60">
        <v>1591845759</v>
      </c>
      <c r="J45" s="60">
        <v>1591845759</v>
      </c>
      <c r="K45" s="60">
        <v>1193507764</v>
      </c>
      <c r="L45" s="60">
        <v>1152390047</v>
      </c>
      <c r="M45" s="60">
        <v>1152390047</v>
      </c>
      <c r="N45" s="60">
        <v>1152390047</v>
      </c>
      <c r="O45" s="60">
        <v>1152390047</v>
      </c>
      <c r="P45" s="60">
        <v>1220182323</v>
      </c>
      <c r="Q45" s="60">
        <v>1207277975</v>
      </c>
      <c r="R45" s="60">
        <v>1207277975</v>
      </c>
      <c r="S45" s="60">
        <v>1200885074</v>
      </c>
      <c r="T45" s="60">
        <v>1219543951</v>
      </c>
      <c r="U45" s="60">
        <v>1278940897</v>
      </c>
      <c r="V45" s="60">
        <v>1278940897</v>
      </c>
      <c r="W45" s="60">
        <v>1278940897</v>
      </c>
      <c r="X45" s="60">
        <v>45240985</v>
      </c>
      <c r="Y45" s="60">
        <v>1233699912</v>
      </c>
      <c r="Z45" s="139">
        <v>2726.95</v>
      </c>
      <c r="AA45" s="62">
        <v>45240985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992127626</v>
      </c>
      <c r="D48" s="217">
        <f>SUM(D45:D47)</f>
        <v>0</v>
      </c>
      <c r="E48" s="264">
        <f t="shared" si="7"/>
        <v>499719280</v>
      </c>
      <c r="F48" s="219">
        <f t="shared" si="7"/>
        <v>45240985</v>
      </c>
      <c r="G48" s="219">
        <f t="shared" si="7"/>
        <v>31085580</v>
      </c>
      <c r="H48" s="219">
        <f t="shared" si="7"/>
        <v>4153554</v>
      </c>
      <c r="I48" s="219">
        <f t="shared" si="7"/>
        <v>1591845759</v>
      </c>
      <c r="J48" s="219">
        <f t="shared" si="7"/>
        <v>1591845759</v>
      </c>
      <c r="K48" s="219">
        <f t="shared" si="7"/>
        <v>1193507764</v>
      </c>
      <c r="L48" s="219">
        <f t="shared" si="7"/>
        <v>1152390047</v>
      </c>
      <c r="M48" s="219">
        <f t="shared" si="7"/>
        <v>1152390047</v>
      </c>
      <c r="N48" s="219">
        <f t="shared" si="7"/>
        <v>1152390047</v>
      </c>
      <c r="O48" s="219">
        <f t="shared" si="7"/>
        <v>1152390047</v>
      </c>
      <c r="P48" s="219">
        <f t="shared" si="7"/>
        <v>1220182323</v>
      </c>
      <c r="Q48" s="219">
        <f t="shared" si="7"/>
        <v>1207277975</v>
      </c>
      <c r="R48" s="219">
        <f t="shared" si="7"/>
        <v>1207277975</v>
      </c>
      <c r="S48" s="219">
        <f t="shared" si="7"/>
        <v>1200885074</v>
      </c>
      <c r="T48" s="219">
        <f t="shared" si="7"/>
        <v>1219543951</v>
      </c>
      <c r="U48" s="219">
        <f t="shared" si="7"/>
        <v>1278940897</v>
      </c>
      <c r="V48" s="219">
        <f t="shared" si="7"/>
        <v>1278940897</v>
      </c>
      <c r="W48" s="219">
        <f t="shared" si="7"/>
        <v>1278940897</v>
      </c>
      <c r="X48" s="219">
        <f t="shared" si="7"/>
        <v>45240985</v>
      </c>
      <c r="Y48" s="219">
        <f t="shared" si="7"/>
        <v>1233699912</v>
      </c>
      <c r="Z48" s="265">
        <f>+IF(X48&lt;&gt;0,+(Y48/X48)*100,0)</f>
        <v>2726.951926444572</v>
      </c>
      <c r="AA48" s="232">
        <f>SUM(AA45:AA47)</f>
        <v>45240985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77410919</v>
      </c>
      <c r="F6" s="60">
        <v>93566032</v>
      </c>
      <c r="G6" s="60">
        <v>5720126</v>
      </c>
      <c r="H6" s="60">
        <v>5664386</v>
      </c>
      <c r="I6" s="60">
        <v>5738114</v>
      </c>
      <c r="J6" s="60">
        <v>17122626</v>
      </c>
      <c r="K6" s="60">
        <v>5568902</v>
      </c>
      <c r="L6" s="60">
        <v>5803360</v>
      </c>
      <c r="M6" s="60">
        <v>5661208</v>
      </c>
      <c r="N6" s="60">
        <v>17033470</v>
      </c>
      <c r="O6" s="60">
        <v>5687386</v>
      </c>
      <c r="P6" s="60">
        <v>6035182</v>
      </c>
      <c r="Q6" s="60">
        <v>5872133</v>
      </c>
      <c r="R6" s="60">
        <v>17594701</v>
      </c>
      <c r="S6" s="60">
        <v>5774182</v>
      </c>
      <c r="T6" s="60">
        <v>5585219</v>
      </c>
      <c r="U6" s="60">
        <v>6868693</v>
      </c>
      <c r="V6" s="60">
        <v>18228094</v>
      </c>
      <c r="W6" s="60">
        <v>69978891</v>
      </c>
      <c r="X6" s="60">
        <v>93566032</v>
      </c>
      <c r="Y6" s="60">
        <v>-23587141</v>
      </c>
      <c r="Z6" s="140">
        <v>-25.21</v>
      </c>
      <c r="AA6" s="62">
        <v>93566032</v>
      </c>
    </row>
    <row r="7" spans="1:27" ht="12.75">
      <c r="A7" s="249" t="s">
        <v>32</v>
      </c>
      <c r="B7" s="182"/>
      <c r="C7" s="155">
        <v>116377502</v>
      </c>
      <c r="D7" s="155"/>
      <c r="E7" s="59">
        <v>223809790</v>
      </c>
      <c r="F7" s="60">
        <v>210412853</v>
      </c>
      <c r="G7" s="60">
        <v>16047341</v>
      </c>
      <c r="H7" s="60">
        <v>17691034</v>
      </c>
      <c r="I7" s="60">
        <v>16000377</v>
      </c>
      <c r="J7" s="60">
        <v>49738752</v>
      </c>
      <c r="K7" s="60">
        <v>20730963</v>
      </c>
      <c r="L7" s="60">
        <v>11133570</v>
      </c>
      <c r="M7" s="60">
        <v>15557381</v>
      </c>
      <c r="N7" s="60">
        <v>47421914</v>
      </c>
      <c r="O7" s="60">
        <v>13519794</v>
      </c>
      <c r="P7" s="60">
        <v>12313259</v>
      </c>
      <c r="Q7" s="60">
        <v>14231664</v>
      </c>
      <c r="R7" s="60">
        <v>40064717</v>
      </c>
      <c r="S7" s="60">
        <v>14982099</v>
      </c>
      <c r="T7" s="60">
        <v>11786776</v>
      </c>
      <c r="U7" s="60">
        <v>13249565</v>
      </c>
      <c r="V7" s="60">
        <v>40018440</v>
      </c>
      <c r="W7" s="60">
        <v>177243823</v>
      </c>
      <c r="X7" s="60">
        <v>210412853</v>
      </c>
      <c r="Y7" s="60">
        <v>-33169030</v>
      </c>
      <c r="Z7" s="140">
        <v>-15.76</v>
      </c>
      <c r="AA7" s="62">
        <v>210412853</v>
      </c>
    </row>
    <row r="8" spans="1:27" ht="12.75">
      <c r="A8" s="249" t="s">
        <v>178</v>
      </c>
      <c r="B8" s="182"/>
      <c r="C8" s="155">
        <v>13410069</v>
      </c>
      <c r="D8" s="155"/>
      <c r="E8" s="59">
        <v>23197531</v>
      </c>
      <c r="F8" s="60">
        <v>14676154</v>
      </c>
      <c r="G8" s="60">
        <v>2972396</v>
      </c>
      <c r="H8" s="60">
        <v>2978388</v>
      </c>
      <c r="I8" s="60">
        <v>78371</v>
      </c>
      <c r="J8" s="60">
        <v>6029155</v>
      </c>
      <c r="K8" s="60">
        <v>2848774</v>
      </c>
      <c r="L8" s="60">
        <v>2861939</v>
      </c>
      <c r="M8" s="60">
        <v>2917643</v>
      </c>
      <c r="N8" s="60">
        <v>8628356</v>
      </c>
      <c r="O8" s="60">
        <v>3055035</v>
      </c>
      <c r="P8" s="60">
        <v>3617084</v>
      </c>
      <c r="Q8" s="60">
        <v>2690194</v>
      </c>
      <c r="R8" s="60">
        <v>9362313</v>
      </c>
      <c r="S8" s="60">
        <v>2893725</v>
      </c>
      <c r="T8" s="60">
        <v>2888139</v>
      </c>
      <c r="U8" s="60">
        <v>2757660</v>
      </c>
      <c r="V8" s="60">
        <v>8539524</v>
      </c>
      <c r="W8" s="60">
        <v>32559348</v>
      </c>
      <c r="X8" s="60">
        <v>14676154</v>
      </c>
      <c r="Y8" s="60">
        <v>17883194</v>
      </c>
      <c r="Z8" s="140">
        <v>121.85</v>
      </c>
      <c r="AA8" s="62">
        <v>14676154</v>
      </c>
    </row>
    <row r="9" spans="1:27" ht="12.75">
      <c r="A9" s="249" t="s">
        <v>179</v>
      </c>
      <c r="B9" s="182"/>
      <c r="C9" s="155">
        <v>86984335</v>
      </c>
      <c r="D9" s="155"/>
      <c r="E9" s="59">
        <v>90083359</v>
      </c>
      <c r="F9" s="60">
        <v>88956998</v>
      </c>
      <c r="G9" s="60">
        <v>-25064</v>
      </c>
      <c r="H9" s="60">
        <v>38595781</v>
      </c>
      <c r="I9" s="60">
        <v>741285</v>
      </c>
      <c r="J9" s="60">
        <v>39312002</v>
      </c>
      <c r="K9" s="60"/>
      <c r="L9" s="60"/>
      <c r="M9" s="60"/>
      <c r="N9" s="60"/>
      <c r="O9" s="60"/>
      <c r="P9" s="60">
        <v>64091000</v>
      </c>
      <c r="Q9" s="60">
        <v>10998</v>
      </c>
      <c r="R9" s="60">
        <v>64101998</v>
      </c>
      <c r="S9" s="60">
        <v>24866000</v>
      </c>
      <c r="T9" s="60">
        <v>350</v>
      </c>
      <c r="U9" s="60"/>
      <c r="V9" s="60">
        <v>24866350</v>
      </c>
      <c r="W9" s="60">
        <v>128280350</v>
      </c>
      <c r="X9" s="60">
        <v>88956998</v>
      </c>
      <c r="Y9" s="60">
        <v>39323352</v>
      </c>
      <c r="Z9" s="140">
        <v>44.2</v>
      </c>
      <c r="AA9" s="62">
        <v>88956998</v>
      </c>
    </row>
    <row r="10" spans="1:27" ht="12.75">
      <c r="A10" s="249" t="s">
        <v>180</v>
      </c>
      <c r="B10" s="182"/>
      <c r="C10" s="155">
        <v>27021853</v>
      </c>
      <c r="D10" s="155"/>
      <c r="E10" s="59">
        <v>30763002</v>
      </c>
      <c r="F10" s="60">
        <v>23253150</v>
      </c>
      <c r="G10" s="60">
        <v>-900</v>
      </c>
      <c r="H10" s="60">
        <v>6153000</v>
      </c>
      <c r="I10" s="60">
        <v>-278426</v>
      </c>
      <c r="J10" s="60">
        <v>5873674</v>
      </c>
      <c r="K10" s="60"/>
      <c r="L10" s="60"/>
      <c r="M10" s="60"/>
      <c r="N10" s="60"/>
      <c r="O10" s="60"/>
      <c r="P10" s="60">
        <v>18430000</v>
      </c>
      <c r="Q10" s="60"/>
      <c r="R10" s="60">
        <v>18430000</v>
      </c>
      <c r="S10" s="60">
        <v>6047000</v>
      </c>
      <c r="T10" s="60"/>
      <c r="U10" s="60"/>
      <c r="V10" s="60">
        <v>6047000</v>
      </c>
      <c r="W10" s="60">
        <v>30350674</v>
      </c>
      <c r="X10" s="60">
        <v>23253150</v>
      </c>
      <c r="Y10" s="60">
        <v>7097524</v>
      </c>
      <c r="Z10" s="140">
        <v>30.52</v>
      </c>
      <c r="AA10" s="62">
        <v>23253150</v>
      </c>
    </row>
    <row r="11" spans="1:27" ht="12.75">
      <c r="A11" s="249" t="s">
        <v>181</v>
      </c>
      <c r="B11" s="182"/>
      <c r="C11" s="155">
        <v>280292</v>
      </c>
      <c r="D11" s="155"/>
      <c r="E11" s="59">
        <v>32577002</v>
      </c>
      <c r="F11" s="60">
        <v>40136830</v>
      </c>
      <c r="G11" s="60">
        <v>5818356</v>
      </c>
      <c r="H11" s="60">
        <v>5602059</v>
      </c>
      <c r="I11" s="60">
        <v>5606621</v>
      </c>
      <c r="J11" s="60">
        <v>17027036</v>
      </c>
      <c r="K11" s="60">
        <v>5774739</v>
      </c>
      <c r="L11" s="60">
        <v>5675401</v>
      </c>
      <c r="M11" s="60">
        <v>5818343</v>
      </c>
      <c r="N11" s="60">
        <v>17268483</v>
      </c>
      <c r="O11" s="60">
        <v>5903887</v>
      </c>
      <c r="P11" s="60">
        <v>2993255</v>
      </c>
      <c r="Q11" s="60">
        <v>3180122</v>
      </c>
      <c r="R11" s="60">
        <v>12077264</v>
      </c>
      <c r="S11" s="60">
        <v>2626213</v>
      </c>
      <c r="T11" s="60">
        <v>5830649</v>
      </c>
      <c r="U11" s="60">
        <v>6036708</v>
      </c>
      <c r="V11" s="60">
        <v>14493570</v>
      </c>
      <c r="W11" s="60">
        <v>60866353</v>
      </c>
      <c r="X11" s="60">
        <v>40136830</v>
      </c>
      <c r="Y11" s="60">
        <v>20729523</v>
      </c>
      <c r="Z11" s="140">
        <v>51.65</v>
      </c>
      <c r="AA11" s="62">
        <v>40136830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-232713001</v>
      </c>
      <c r="D14" s="155"/>
      <c r="E14" s="59">
        <v>-431181972</v>
      </c>
      <c r="F14" s="60">
        <v>-424980090</v>
      </c>
      <c r="G14" s="60">
        <v>-936527</v>
      </c>
      <c r="H14" s="60">
        <v>-38190175</v>
      </c>
      <c r="I14" s="60">
        <v>-46333888</v>
      </c>
      <c r="J14" s="60">
        <v>-85460590</v>
      </c>
      <c r="K14" s="60">
        <v>-4332777</v>
      </c>
      <c r="L14" s="60">
        <v>-2272879</v>
      </c>
      <c r="M14" s="60">
        <v>-136932909</v>
      </c>
      <c r="N14" s="60">
        <v>-143538565</v>
      </c>
      <c r="O14" s="60">
        <v>-52239432</v>
      </c>
      <c r="P14" s="60">
        <v>-15942364</v>
      </c>
      <c r="Q14" s="60">
        <v>-16870058</v>
      </c>
      <c r="R14" s="60">
        <v>-85051854</v>
      </c>
      <c r="S14" s="60">
        <v>-34334149</v>
      </c>
      <c r="T14" s="60">
        <v>-8445608</v>
      </c>
      <c r="U14" s="60">
        <v>-48851780</v>
      </c>
      <c r="V14" s="60">
        <v>-91631537</v>
      </c>
      <c r="W14" s="60">
        <v>-405682546</v>
      </c>
      <c r="X14" s="60">
        <v>-424980090</v>
      </c>
      <c r="Y14" s="60">
        <v>19297544</v>
      </c>
      <c r="Z14" s="140">
        <v>-4.54</v>
      </c>
      <c r="AA14" s="62">
        <v>-424980090</v>
      </c>
    </row>
    <row r="15" spans="1:27" ht="12.75">
      <c r="A15" s="249" t="s">
        <v>40</v>
      </c>
      <c r="B15" s="182"/>
      <c r="C15" s="155">
        <v>-2145996</v>
      </c>
      <c r="D15" s="155"/>
      <c r="E15" s="59">
        <v>-1695084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9215054</v>
      </c>
      <c r="D17" s="168">
        <f t="shared" si="0"/>
        <v>0</v>
      </c>
      <c r="E17" s="72">
        <f t="shared" si="0"/>
        <v>44964547</v>
      </c>
      <c r="F17" s="73">
        <f t="shared" si="0"/>
        <v>46021927</v>
      </c>
      <c r="G17" s="73">
        <f t="shared" si="0"/>
        <v>29595728</v>
      </c>
      <c r="H17" s="73">
        <f t="shared" si="0"/>
        <v>38494473</v>
      </c>
      <c r="I17" s="73">
        <f t="shared" si="0"/>
        <v>-18447546</v>
      </c>
      <c r="J17" s="73">
        <f t="shared" si="0"/>
        <v>49642655</v>
      </c>
      <c r="K17" s="73">
        <f t="shared" si="0"/>
        <v>30590601</v>
      </c>
      <c r="L17" s="73">
        <f t="shared" si="0"/>
        <v>23201391</v>
      </c>
      <c r="M17" s="73">
        <f t="shared" si="0"/>
        <v>-106978334</v>
      </c>
      <c r="N17" s="73">
        <f t="shared" si="0"/>
        <v>-53186342</v>
      </c>
      <c r="O17" s="73">
        <f t="shared" si="0"/>
        <v>-24073330</v>
      </c>
      <c r="P17" s="73">
        <f t="shared" si="0"/>
        <v>91537416</v>
      </c>
      <c r="Q17" s="73">
        <f t="shared" si="0"/>
        <v>9115053</v>
      </c>
      <c r="R17" s="73">
        <f t="shared" si="0"/>
        <v>76579139</v>
      </c>
      <c r="S17" s="73">
        <f t="shared" si="0"/>
        <v>22855070</v>
      </c>
      <c r="T17" s="73">
        <f t="shared" si="0"/>
        <v>17645525</v>
      </c>
      <c r="U17" s="73">
        <f t="shared" si="0"/>
        <v>-19939154</v>
      </c>
      <c r="V17" s="73">
        <f t="shared" si="0"/>
        <v>20561441</v>
      </c>
      <c r="W17" s="73">
        <f t="shared" si="0"/>
        <v>93596893</v>
      </c>
      <c r="X17" s="73">
        <f t="shared" si="0"/>
        <v>46021927</v>
      </c>
      <c r="Y17" s="73">
        <f t="shared" si="0"/>
        <v>47574966</v>
      </c>
      <c r="Z17" s="170">
        <f>+IF(X17&lt;&gt;0,+(Y17/X17)*100,0)</f>
        <v>103.374563172898</v>
      </c>
      <c r="AA17" s="74">
        <f>SUM(AA6:AA16)</f>
        <v>46021927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>
        <v>706766</v>
      </c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-11925528</v>
      </c>
      <c r="D26" s="155"/>
      <c r="E26" s="59">
        <v>-31771668</v>
      </c>
      <c r="F26" s="60">
        <v>-41483150</v>
      </c>
      <c r="G26" s="60"/>
      <c r="H26" s="60">
        <v>-1187760</v>
      </c>
      <c r="I26" s="60"/>
      <c r="J26" s="60">
        <v>-1187760</v>
      </c>
      <c r="K26" s="60"/>
      <c r="L26" s="60"/>
      <c r="M26" s="60"/>
      <c r="N26" s="60"/>
      <c r="O26" s="60">
        <v>-356114</v>
      </c>
      <c r="P26" s="60">
        <v>-6141019</v>
      </c>
      <c r="Q26" s="60">
        <v>-6878843</v>
      </c>
      <c r="R26" s="60">
        <v>-13375976</v>
      </c>
      <c r="S26" s="60">
        <v>-563520</v>
      </c>
      <c r="T26" s="60">
        <v>-1347220</v>
      </c>
      <c r="U26" s="60">
        <v>-167171</v>
      </c>
      <c r="V26" s="60">
        <v>-2077911</v>
      </c>
      <c r="W26" s="60">
        <v>-16641647</v>
      </c>
      <c r="X26" s="60">
        <v>-41483150</v>
      </c>
      <c r="Y26" s="60">
        <v>24841503</v>
      </c>
      <c r="Z26" s="140">
        <v>-59.88</v>
      </c>
      <c r="AA26" s="62">
        <v>-41483150</v>
      </c>
    </row>
    <row r="27" spans="1:27" ht="12.75">
      <c r="A27" s="250" t="s">
        <v>192</v>
      </c>
      <c r="B27" s="251"/>
      <c r="C27" s="168">
        <f aca="true" t="shared" si="1" ref="C27:Y27">SUM(C21:C26)</f>
        <v>-11218762</v>
      </c>
      <c r="D27" s="168">
        <f>SUM(D21:D26)</f>
        <v>0</v>
      </c>
      <c r="E27" s="72">
        <f t="shared" si="1"/>
        <v>-31771668</v>
      </c>
      <c r="F27" s="73">
        <f t="shared" si="1"/>
        <v>-41483150</v>
      </c>
      <c r="G27" s="73">
        <f t="shared" si="1"/>
        <v>0</v>
      </c>
      <c r="H27" s="73">
        <f t="shared" si="1"/>
        <v>-1187760</v>
      </c>
      <c r="I27" s="73">
        <f t="shared" si="1"/>
        <v>0</v>
      </c>
      <c r="J27" s="73">
        <f t="shared" si="1"/>
        <v>-1187760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-356114</v>
      </c>
      <c r="P27" s="73">
        <f t="shared" si="1"/>
        <v>-6141019</v>
      </c>
      <c r="Q27" s="73">
        <f t="shared" si="1"/>
        <v>-6878843</v>
      </c>
      <c r="R27" s="73">
        <f t="shared" si="1"/>
        <v>-13375976</v>
      </c>
      <c r="S27" s="73">
        <f t="shared" si="1"/>
        <v>-563520</v>
      </c>
      <c r="T27" s="73">
        <f t="shared" si="1"/>
        <v>-1347220</v>
      </c>
      <c r="U27" s="73">
        <f t="shared" si="1"/>
        <v>-167171</v>
      </c>
      <c r="V27" s="73">
        <f t="shared" si="1"/>
        <v>-2077911</v>
      </c>
      <c r="W27" s="73">
        <f t="shared" si="1"/>
        <v>-16641647</v>
      </c>
      <c r="X27" s="73">
        <f t="shared" si="1"/>
        <v>-41483150</v>
      </c>
      <c r="Y27" s="73">
        <f t="shared" si="1"/>
        <v>24841503</v>
      </c>
      <c r="Z27" s="170">
        <f>+IF(X27&lt;&gt;0,+(Y27/X27)*100,0)</f>
        <v>-59.88335745959505</v>
      </c>
      <c r="AA27" s="74">
        <f>SUM(AA21:AA26)</f>
        <v>-41483150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>
        <v>1094</v>
      </c>
      <c r="I33" s="159">
        <v>2599</v>
      </c>
      <c r="J33" s="159">
        <v>3693</v>
      </c>
      <c r="K33" s="60"/>
      <c r="L33" s="60"/>
      <c r="M33" s="60"/>
      <c r="N33" s="60"/>
      <c r="O33" s="159"/>
      <c r="P33" s="159">
        <v>-1263</v>
      </c>
      <c r="Q33" s="159">
        <v>-38470</v>
      </c>
      <c r="R33" s="60">
        <v>-39733</v>
      </c>
      <c r="S33" s="60">
        <v>-3242</v>
      </c>
      <c r="T33" s="60">
        <v>1016</v>
      </c>
      <c r="U33" s="60"/>
      <c r="V33" s="159">
        <v>-2226</v>
      </c>
      <c r="W33" s="159">
        <v>-38266</v>
      </c>
      <c r="X33" s="159"/>
      <c r="Y33" s="60">
        <v>-38266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-3032525</v>
      </c>
      <c r="D35" s="155"/>
      <c r="E35" s="59"/>
      <c r="F35" s="60"/>
      <c r="G35" s="60"/>
      <c r="H35" s="60"/>
      <c r="I35" s="60">
        <v>-685566</v>
      </c>
      <c r="J35" s="60">
        <v>-685566</v>
      </c>
      <c r="K35" s="60"/>
      <c r="L35" s="60"/>
      <c r="M35" s="60"/>
      <c r="N35" s="60"/>
      <c r="O35" s="60"/>
      <c r="P35" s="60"/>
      <c r="Q35" s="60"/>
      <c r="R35" s="60"/>
      <c r="S35" s="60">
        <v>-735955</v>
      </c>
      <c r="T35" s="60"/>
      <c r="U35" s="60"/>
      <c r="V35" s="60">
        <v>-735955</v>
      </c>
      <c r="W35" s="60">
        <v>-1421521</v>
      </c>
      <c r="X35" s="60"/>
      <c r="Y35" s="60">
        <v>-1421521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-3032525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1094</v>
      </c>
      <c r="I36" s="73">
        <f t="shared" si="2"/>
        <v>-682967</v>
      </c>
      <c r="J36" s="73">
        <f t="shared" si="2"/>
        <v>-681873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-1263</v>
      </c>
      <c r="Q36" s="73">
        <f t="shared" si="2"/>
        <v>-38470</v>
      </c>
      <c r="R36" s="73">
        <f t="shared" si="2"/>
        <v>-39733</v>
      </c>
      <c r="S36" s="73">
        <f t="shared" si="2"/>
        <v>-739197</v>
      </c>
      <c r="T36" s="73">
        <f t="shared" si="2"/>
        <v>1016</v>
      </c>
      <c r="U36" s="73">
        <f t="shared" si="2"/>
        <v>0</v>
      </c>
      <c r="V36" s="73">
        <f t="shared" si="2"/>
        <v>-738181</v>
      </c>
      <c r="W36" s="73">
        <f t="shared" si="2"/>
        <v>-1459787</v>
      </c>
      <c r="X36" s="73">
        <f t="shared" si="2"/>
        <v>0</v>
      </c>
      <c r="Y36" s="73">
        <f t="shared" si="2"/>
        <v>-1459787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-5036233</v>
      </c>
      <c r="D38" s="153">
        <f>+D17+D27+D36</f>
        <v>0</v>
      </c>
      <c r="E38" s="99">
        <f t="shared" si="3"/>
        <v>13192879</v>
      </c>
      <c r="F38" s="100">
        <f t="shared" si="3"/>
        <v>4538777</v>
      </c>
      <c r="G38" s="100">
        <f t="shared" si="3"/>
        <v>29595728</v>
      </c>
      <c r="H38" s="100">
        <f t="shared" si="3"/>
        <v>37307807</v>
      </c>
      <c r="I38" s="100">
        <f t="shared" si="3"/>
        <v>-19130513</v>
      </c>
      <c r="J38" s="100">
        <f t="shared" si="3"/>
        <v>47773022</v>
      </c>
      <c r="K38" s="100">
        <f t="shared" si="3"/>
        <v>30590601</v>
      </c>
      <c r="L38" s="100">
        <f t="shared" si="3"/>
        <v>23201391</v>
      </c>
      <c r="M38" s="100">
        <f t="shared" si="3"/>
        <v>-106978334</v>
      </c>
      <c r="N38" s="100">
        <f t="shared" si="3"/>
        <v>-53186342</v>
      </c>
      <c r="O38" s="100">
        <f t="shared" si="3"/>
        <v>-24429444</v>
      </c>
      <c r="P38" s="100">
        <f t="shared" si="3"/>
        <v>85395134</v>
      </c>
      <c r="Q38" s="100">
        <f t="shared" si="3"/>
        <v>2197740</v>
      </c>
      <c r="R38" s="100">
        <f t="shared" si="3"/>
        <v>63163430</v>
      </c>
      <c r="S38" s="100">
        <f t="shared" si="3"/>
        <v>21552353</v>
      </c>
      <c r="T38" s="100">
        <f t="shared" si="3"/>
        <v>16299321</v>
      </c>
      <c r="U38" s="100">
        <f t="shared" si="3"/>
        <v>-20106325</v>
      </c>
      <c r="V38" s="100">
        <f t="shared" si="3"/>
        <v>17745349</v>
      </c>
      <c r="W38" s="100">
        <f t="shared" si="3"/>
        <v>75495459</v>
      </c>
      <c r="X38" s="100">
        <f t="shared" si="3"/>
        <v>4538777</v>
      </c>
      <c r="Y38" s="100">
        <f t="shared" si="3"/>
        <v>70956682</v>
      </c>
      <c r="Z38" s="137">
        <f>+IF(X38&lt;&gt;0,+(Y38/X38)*100,0)</f>
        <v>1563.3436496219138</v>
      </c>
      <c r="AA38" s="102">
        <f>+AA17+AA27+AA36</f>
        <v>4538777</v>
      </c>
    </row>
    <row r="39" spans="1:27" ht="12.75">
      <c r="A39" s="249" t="s">
        <v>200</v>
      </c>
      <c r="B39" s="182"/>
      <c r="C39" s="153">
        <v>9875931</v>
      </c>
      <c r="D39" s="153"/>
      <c r="E39" s="99">
        <v>15000</v>
      </c>
      <c r="F39" s="100">
        <v>15000</v>
      </c>
      <c r="G39" s="100"/>
      <c r="H39" s="100">
        <v>29595728</v>
      </c>
      <c r="I39" s="100">
        <v>66903535</v>
      </c>
      <c r="J39" s="100"/>
      <c r="K39" s="100">
        <v>47773022</v>
      </c>
      <c r="L39" s="100">
        <v>78363623</v>
      </c>
      <c r="M39" s="100">
        <v>101565014</v>
      </c>
      <c r="N39" s="100">
        <v>47773022</v>
      </c>
      <c r="O39" s="100">
        <v>-5413320</v>
      </c>
      <c r="P39" s="100">
        <v>-29842764</v>
      </c>
      <c r="Q39" s="100">
        <v>55552370</v>
      </c>
      <c r="R39" s="100">
        <v>-5413320</v>
      </c>
      <c r="S39" s="100">
        <v>57750110</v>
      </c>
      <c r="T39" s="100">
        <v>79302463</v>
      </c>
      <c r="U39" s="100">
        <v>95601784</v>
      </c>
      <c r="V39" s="100">
        <v>57750110</v>
      </c>
      <c r="W39" s="100"/>
      <c r="X39" s="100">
        <v>15000</v>
      </c>
      <c r="Y39" s="100">
        <v>-15000</v>
      </c>
      <c r="Z39" s="137">
        <v>-100</v>
      </c>
      <c r="AA39" s="102">
        <v>15000</v>
      </c>
    </row>
    <row r="40" spans="1:27" ht="12.75">
      <c r="A40" s="269" t="s">
        <v>201</v>
      </c>
      <c r="B40" s="256"/>
      <c r="C40" s="257">
        <v>4839698</v>
      </c>
      <c r="D40" s="257"/>
      <c r="E40" s="258">
        <v>13207879</v>
      </c>
      <c r="F40" s="259">
        <v>4553777</v>
      </c>
      <c r="G40" s="259">
        <v>29595728</v>
      </c>
      <c r="H40" s="259">
        <v>66903535</v>
      </c>
      <c r="I40" s="259">
        <v>47773022</v>
      </c>
      <c r="J40" s="259">
        <v>47773022</v>
      </c>
      <c r="K40" s="259">
        <v>78363623</v>
      </c>
      <c r="L40" s="259">
        <v>101565014</v>
      </c>
      <c r="M40" s="259">
        <v>-5413320</v>
      </c>
      <c r="N40" s="259">
        <v>-5413320</v>
      </c>
      <c r="O40" s="259">
        <v>-29842764</v>
      </c>
      <c r="P40" s="259">
        <v>55552370</v>
      </c>
      <c r="Q40" s="259">
        <v>57750110</v>
      </c>
      <c r="R40" s="259">
        <v>-29842764</v>
      </c>
      <c r="S40" s="259">
        <v>79302463</v>
      </c>
      <c r="T40" s="259">
        <v>95601784</v>
      </c>
      <c r="U40" s="259">
        <v>75495459</v>
      </c>
      <c r="V40" s="259">
        <v>75495459</v>
      </c>
      <c r="W40" s="259">
        <v>75495459</v>
      </c>
      <c r="X40" s="259">
        <v>4553777</v>
      </c>
      <c r="Y40" s="259">
        <v>70941682</v>
      </c>
      <c r="Z40" s="260">
        <v>1557.86</v>
      </c>
      <c r="AA40" s="261">
        <v>4553777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16781892</v>
      </c>
      <c r="D5" s="200">
        <f t="shared" si="0"/>
        <v>0</v>
      </c>
      <c r="E5" s="106">
        <f t="shared" si="0"/>
        <v>35362000</v>
      </c>
      <c r="F5" s="106">
        <f t="shared" si="0"/>
        <v>41483150</v>
      </c>
      <c r="G5" s="106">
        <f t="shared" si="0"/>
        <v>0</v>
      </c>
      <c r="H5" s="106">
        <f t="shared" si="0"/>
        <v>3438005</v>
      </c>
      <c r="I5" s="106">
        <f t="shared" si="0"/>
        <v>0</v>
      </c>
      <c r="J5" s="106">
        <f t="shared" si="0"/>
        <v>3438005</v>
      </c>
      <c r="K5" s="106">
        <f t="shared" si="0"/>
        <v>3552093</v>
      </c>
      <c r="L5" s="106">
        <f t="shared" si="0"/>
        <v>2691349</v>
      </c>
      <c r="M5" s="106">
        <f t="shared" si="0"/>
        <v>3433921</v>
      </c>
      <c r="N5" s="106">
        <f t="shared" si="0"/>
        <v>9677363</v>
      </c>
      <c r="O5" s="106">
        <f t="shared" si="0"/>
        <v>12402761</v>
      </c>
      <c r="P5" s="106">
        <f t="shared" si="0"/>
        <v>1661935</v>
      </c>
      <c r="Q5" s="106">
        <f t="shared" si="0"/>
        <v>2574467</v>
      </c>
      <c r="R5" s="106">
        <f t="shared" si="0"/>
        <v>16639163</v>
      </c>
      <c r="S5" s="106">
        <f t="shared" si="0"/>
        <v>3158923</v>
      </c>
      <c r="T5" s="106">
        <f t="shared" si="0"/>
        <v>2004346</v>
      </c>
      <c r="U5" s="106">
        <f t="shared" si="0"/>
        <v>1526114</v>
      </c>
      <c r="V5" s="106">
        <f t="shared" si="0"/>
        <v>6689383</v>
      </c>
      <c r="W5" s="106">
        <f t="shared" si="0"/>
        <v>36443914</v>
      </c>
      <c r="X5" s="106">
        <f t="shared" si="0"/>
        <v>41483150</v>
      </c>
      <c r="Y5" s="106">
        <f t="shared" si="0"/>
        <v>-5039236</v>
      </c>
      <c r="Z5" s="201">
        <f>+IF(X5&lt;&gt;0,+(Y5/X5)*100,0)</f>
        <v>-12.147669595968484</v>
      </c>
      <c r="AA5" s="199">
        <f>SUM(AA11:AA18)</f>
        <v>41483150</v>
      </c>
    </row>
    <row r="6" spans="1:27" ht="12.75">
      <c r="A6" s="291" t="s">
        <v>206</v>
      </c>
      <c r="B6" s="142"/>
      <c r="C6" s="62">
        <v>7618284</v>
      </c>
      <c r="D6" s="156"/>
      <c r="E6" s="60">
        <v>26991000</v>
      </c>
      <c r="F6" s="60">
        <v>9330000</v>
      </c>
      <c r="G6" s="60"/>
      <c r="H6" s="60">
        <v>276400</v>
      </c>
      <c r="I6" s="60"/>
      <c r="J6" s="60">
        <v>276400</v>
      </c>
      <c r="K6" s="60">
        <v>317860</v>
      </c>
      <c r="L6" s="60">
        <v>520124</v>
      </c>
      <c r="M6" s="60"/>
      <c r="N6" s="60">
        <v>837984</v>
      </c>
      <c r="O6" s="60">
        <v>4950205</v>
      </c>
      <c r="P6" s="60">
        <v>1084933</v>
      </c>
      <c r="Q6" s="60">
        <v>2291876</v>
      </c>
      <c r="R6" s="60">
        <v>8327014</v>
      </c>
      <c r="S6" s="60">
        <v>3002354</v>
      </c>
      <c r="T6" s="60">
        <v>476441</v>
      </c>
      <c r="U6" s="60">
        <v>245959</v>
      </c>
      <c r="V6" s="60">
        <v>3724754</v>
      </c>
      <c r="W6" s="60">
        <v>13166152</v>
      </c>
      <c r="X6" s="60">
        <v>9330000</v>
      </c>
      <c r="Y6" s="60">
        <v>3836152</v>
      </c>
      <c r="Z6" s="140">
        <v>41.12</v>
      </c>
      <c r="AA6" s="155">
        <v>9330000</v>
      </c>
    </row>
    <row r="7" spans="1:27" ht="12.75">
      <c r="A7" s="291" t="s">
        <v>207</v>
      </c>
      <c r="B7" s="142"/>
      <c r="C7" s="62">
        <v>2638537</v>
      </c>
      <c r="D7" s="156"/>
      <c r="E7" s="60">
        <v>5618000</v>
      </c>
      <c r="F7" s="60">
        <v>3900000</v>
      </c>
      <c r="G7" s="60"/>
      <c r="H7" s="60"/>
      <c r="I7" s="60"/>
      <c r="J7" s="60"/>
      <c r="K7" s="60"/>
      <c r="L7" s="60"/>
      <c r="M7" s="60"/>
      <c r="N7" s="60"/>
      <c r="O7" s="60">
        <v>2144236</v>
      </c>
      <c r="P7" s="60"/>
      <c r="Q7" s="60"/>
      <c r="R7" s="60">
        <v>2144236</v>
      </c>
      <c r="S7" s="60"/>
      <c r="T7" s="60"/>
      <c r="U7" s="60"/>
      <c r="V7" s="60"/>
      <c r="W7" s="60">
        <v>2144236</v>
      </c>
      <c r="X7" s="60">
        <v>3900000</v>
      </c>
      <c r="Y7" s="60">
        <v>-1755764</v>
      </c>
      <c r="Z7" s="140">
        <v>-45.02</v>
      </c>
      <c r="AA7" s="155">
        <v>3900000</v>
      </c>
    </row>
    <row r="8" spans="1:27" ht="12.75">
      <c r="A8" s="291" t="s">
        <v>208</v>
      </c>
      <c r="B8" s="142"/>
      <c r="C8" s="62">
        <v>651800</v>
      </c>
      <c r="D8" s="156"/>
      <c r="E8" s="60"/>
      <c r="F8" s="60"/>
      <c r="G8" s="60"/>
      <c r="H8" s="60"/>
      <c r="I8" s="60"/>
      <c r="J8" s="60"/>
      <c r="K8" s="60"/>
      <c r="L8" s="60">
        <v>77500</v>
      </c>
      <c r="M8" s="60">
        <v>152691</v>
      </c>
      <c r="N8" s="60">
        <v>230191</v>
      </c>
      <c r="O8" s="60"/>
      <c r="P8" s="60">
        <v>146642</v>
      </c>
      <c r="Q8" s="60"/>
      <c r="R8" s="60">
        <v>146642</v>
      </c>
      <c r="S8" s="60">
        <v>149669</v>
      </c>
      <c r="T8" s="60">
        <v>504936</v>
      </c>
      <c r="U8" s="60"/>
      <c r="V8" s="60">
        <v>654605</v>
      </c>
      <c r="W8" s="60">
        <v>1031438</v>
      </c>
      <c r="X8" s="60"/>
      <c r="Y8" s="60">
        <v>1031438</v>
      </c>
      <c r="Z8" s="140"/>
      <c r="AA8" s="155"/>
    </row>
    <row r="9" spans="1:27" ht="12.75">
      <c r="A9" s="291" t="s">
        <v>209</v>
      </c>
      <c r="B9" s="142"/>
      <c r="C9" s="62">
        <v>1758376</v>
      </c>
      <c r="D9" s="156"/>
      <c r="E9" s="60"/>
      <c r="F9" s="60"/>
      <c r="G9" s="60"/>
      <c r="H9" s="60">
        <v>2801175</v>
      </c>
      <c r="I9" s="60"/>
      <c r="J9" s="60">
        <v>2801175</v>
      </c>
      <c r="K9" s="60">
        <v>103999</v>
      </c>
      <c r="L9" s="60">
        <v>855000</v>
      </c>
      <c r="M9" s="60">
        <v>2021969</v>
      </c>
      <c r="N9" s="60">
        <v>2980968</v>
      </c>
      <c r="O9" s="60">
        <v>3716191</v>
      </c>
      <c r="P9" s="60"/>
      <c r="Q9" s="60"/>
      <c r="R9" s="60">
        <v>3716191</v>
      </c>
      <c r="S9" s="60">
        <v>6900</v>
      </c>
      <c r="T9" s="60"/>
      <c r="U9" s="60">
        <v>5131</v>
      </c>
      <c r="V9" s="60">
        <v>12031</v>
      </c>
      <c r="W9" s="60">
        <v>9510365</v>
      </c>
      <c r="X9" s="60"/>
      <c r="Y9" s="60">
        <v>9510365</v>
      </c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2674000</v>
      </c>
      <c r="F10" s="60">
        <v>12353150</v>
      </c>
      <c r="G10" s="60"/>
      <c r="H10" s="60">
        <v>360430</v>
      </c>
      <c r="I10" s="60"/>
      <c r="J10" s="60">
        <v>360430</v>
      </c>
      <c r="K10" s="60"/>
      <c r="L10" s="60">
        <v>1238725</v>
      </c>
      <c r="M10" s="60">
        <v>518027</v>
      </c>
      <c r="N10" s="60">
        <v>1756752</v>
      </c>
      <c r="O10" s="60"/>
      <c r="P10" s="60">
        <v>430360</v>
      </c>
      <c r="Q10" s="60">
        <v>282591</v>
      </c>
      <c r="R10" s="60">
        <v>712951</v>
      </c>
      <c r="S10" s="60"/>
      <c r="T10" s="60"/>
      <c r="U10" s="60">
        <v>293976</v>
      </c>
      <c r="V10" s="60">
        <v>293976</v>
      </c>
      <c r="W10" s="60">
        <v>3124109</v>
      </c>
      <c r="X10" s="60">
        <v>12353150</v>
      </c>
      <c r="Y10" s="60">
        <v>-9229041</v>
      </c>
      <c r="Z10" s="140">
        <v>-74.71</v>
      </c>
      <c r="AA10" s="155">
        <v>12353150</v>
      </c>
    </row>
    <row r="11" spans="1:27" ht="12.75">
      <c r="A11" s="292" t="s">
        <v>211</v>
      </c>
      <c r="B11" s="142"/>
      <c r="C11" s="293">
        <f aca="true" t="shared" si="1" ref="C11:Y11">SUM(C6:C10)</f>
        <v>12666997</v>
      </c>
      <c r="D11" s="294">
        <f t="shared" si="1"/>
        <v>0</v>
      </c>
      <c r="E11" s="295">
        <f t="shared" si="1"/>
        <v>35283000</v>
      </c>
      <c r="F11" s="295">
        <f t="shared" si="1"/>
        <v>25583150</v>
      </c>
      <c r="G11" s="295">
        <f t="shared" si="1"/>
        <v>0</v>
      </c>
      <c r="H11" s="295">
        <f t="shared" si="1"/>
        <v>3438005</v>
      </c>
      <c r="I11" s="295">
        <f t="shared" si="1"/>
        <v>0</v>
      </c>
      <c r="J11" s="295">
        <f t="shared" si="1"/>
        <v>3438005</v>
      </c>
      <c r="K11" s="295">
        <f t="shared" si="1"/>
        <v>421859</v>
      </c>
      <c r="L11" s="295">
        <f t="shared" si="1"/>
        <v>2691349</v>
      </c>
      <c r="M11" s="295">
        <f t="shared" si="1"/>
        <v>2692687</v>
      </c>
      <c r="N11" s="295">
        <f t="shared" si="1"/>
        <v>5805895</v>
      </c>
      <c r="O11" s="295">
        <f t="shared" si="1"/>
        <v>10810632</v>
      </c>
      <c r="P11" s="295">
        <f t="shared" si="1"/>
        <v>1661935</v>
      </c>
      <c r="Q11" s="295">
        <f t="shared" si="1"/>
        <v>2574467</v>
      </c>
      <c r="R11" s="295">
        <f t="shared" si="1"/>
        <v>15047034</v>
      </c>
      <c r="S11" s="295">
        <f t="shared" si="1"/>
        <v>3158923</v>
      </c>
      <c r="T11" s="295">
        <f t="shared" si="1"/>
        <v>981377</v>
      </c>
      <c r="U11" s="295">
        <f t="shared" si="1"/>
        <v>545066</v>
      </c>
      <c r="V11" s="295">
        <f t="shared" si="1"/>
        <v>4685366</v>
      </c>
      <c r="W11" s="295">
        <f t="shared" si="1"/>
        <v>28976300</v>
      </c>
      <c r="X11" s="295">
        <f t="shared" si="1"/>
        <v>25583150</v>
      </c>
      <c r="Y11" s="295">
        <f t="shared" si="1"/>
        <v>3393150</v>
      </c>
      <c r="Z11" s="296">
        <f>+IF(X11&lt;&gt;0,+(Y11/X11)*100,0)</f>
        <v>13.263222081721759</v>
      </c>
      <c r="AA11" s="297">
        <f>SUM(AA6:AA10)</f>
        <v>25583150</v>
      </c>
    </row>
    <row r="12" spans="1:27" ht="12.75">
      <c r="A12" s="298" t="s">
        <v>212</v>
      </c>
      <c r="B12" s="136"/>
      <c r="C12" s="62">
        <v>30894</v>
      </c>
      <c r="D12" s="156"/>
      <c r="E12" s="60"/>
      <c r="F12" s="60">
        <v>600000</v>
      </c>
      <c r="G12" s="60"/>
      <c r="H12" s="60"/>
      <c r="I12" s="60"/>
      <c r="J12" s="60"/>
      <c r="K12" s="60">
        <v>1121025</v>
      </c>
      <c r="L12" s="60"/>
      <c r="M12" s="60">
        <v>741234</v>
      </c>
      <c r="N12" s="60">
        <v>1862259</v>
      </c>
      <c r="O12" s="60">
        <v>1592129</v>
      </c>
      <c r="P12" s="60"/>
      <c r="Q12" s="60"/>
      <c r="R12" s="60">
        <v>1592129</v>
      </c>
      <c r="S12" s="60"/>
      <c r="T12" s="60">
        <v>1022969</v>
      </c>
      <c r="U12" s="60">
        <v>802048</v>
      </c>
      <c r="V12" s="60">
        <v>1825017</v>
      </c>
      <c r="W12" s="60">
        <v>5279405</v>
      </c>
      <c r="X12" s="60">
        <v>600000</v>
      </c>
      <c r="Y12" s="60">
        <v>4679405</v>
      </c>
      <c r="Z12" s="140">
        <v>779.9</v>
      </c>
      <c r="AA12" s="155">
        <v>600000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4084001</v>
      </c>
      <c r="D15" s="156"/>
      <c r="E15" s="60">
        <v>79000</v>
      </c>
      <c r="F15" s="60">
        <v>15300000</v>
      </c>
      <c r="G15" s="60"/>
      <c r="H15" s="60"/>
      <c r="I15" s="60"/>
      <c r="J15" s="60"/>
      <c r="K15" s="60">
        <v>2009209</v>
      </c>
      <c r="L15" s="60"/>
      <c r="M15" s="60"/>
      <c r="N15" s="60">
        <v>2009209</v>
      </c>
      <c r="O15" s="60"/>
      <c r="P15" s="60"/>
      <c r="Q15" s="60"/>
      <c r="R15" s="60"/>
      <c r="S15" s="60"/>
      <c r="T15" s="60"/>
      <c r="U15" s="60">
        <v>179000</v>
      </c>
      <c r="V15" s="60">
        <v>179000</v>
      </c>
      <c r="W15" s="60">
        <v>2188209</v>
      </c>
      <c r="X15" s="60">
        <v>15300000</v>
      </c>
      <c r="Y15" s="60">
        <v>-13111791</v>
      </c>
      <c r="Z15" s="140">
        <v>-85.7</v>
      </c>
      <c r="AA15" s="155">
        <v>15300000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7618284</v>
      </c>
      <c r="D36" s="156">
        <f t="shared" si="4"/>
        <v>0</v>
      </c>
      <c r="E36" s="60">
        <f t="shared" si="4"/>
        <v>26991000</v>
      </c>
      <c r="F36" s="60">
        <f t="shared" si="4"/>
        <v>9330000</v>
      </c>
      <c r="G36" s="60">
        <f t="shared" si="4"/>
        <v>0</v>
      </c>
      <c r="H36" s="60">
        <f t="shared" si="4"/>
        <v>276400</v>
      </c>
      <c r="I36" s="60">
        <f t="shared" si="4"/>
        <v>0</v>
      </c>
      <c r="J36" s="60">
        <f t="shared" si="4"/>
        <v>276400</v>
      </c>
      <c r="K36" s="60">
        <f t="shared" si="4"/>
        <v>317860</v>
      </c>
      <c r="L36" s="60">
        <f t="shared" si="4"/>
        <v>520124</v>
      </c>
      <c r="M36" s="60">
        <f t="shared" si="4"/>
        <v>0</v>
      </c>
      <c r="N36" s="60">
        <f t="shared" si="4"/>
        <v>837984</v>
      </c>
      <c r="O36" s="60">
        <f t="shared" si="4"/>
        <v>4950205</v>
      </c>
      <c r="P36" s="60">
        <f t="shared" si="4"/>
        <v>1084933</v>
      </c>
      <c r="Q36" s="60">
        <f t="shared" si="4"/>
        <v>2291876</v>
      </c>
      <c r="R36" s="60">
        <f t="shared" si="4"/>
        <v>8327014</v>
      </c>
      <c r="S36" s="60">
        <f t="shared" si="4"/>
        <v>3002354</v>
      </c>
      <c r="T36" s="60">
        <f t="shared" si="4"/>
        <v>476441</v>
      </c>
      <c r="U36" s="60">
        <f t="shared" si="4"/>
        <v>245959</v>
      </c>
      <c r="V36" s="60">
        <f t="shared" si="4"/>
        <v>3724754</v>
      </c>
      <c r="W36" s="60">
        <f t="shared" si="4"/>
        <v>13166152</v>
      </c>
      <c r="X36" s="60">
        <f t="shared" si="4"/>
        <v>9330000</v>
      </c>
      <c r="Y36" s="60">
        <f t="shared" si="4"/>
        <v>3836152</v>
      </c>
      <c r="Z36" s="140">
        <f aca="true" t="shared" si="5" ref="Z36:Z49">+IF(X36&lt;&gt;0,+(Y36/X36)*100,0)</f>
        <v>41.11631296891747</v>
      </c>
      <c r="AA36" s="155">
        <f>AA6+AA21</f>
        <v>9330000</v>
      </c>
    </row>
    <row r="37" spans="1:27" ht="12.75">
      <c r="A37" s="291" t="s">
        <v>207</v>
      </c>
      <c r="B37" s="142"/>
      <c r="C37" s="62">
        <f t="shared" si="4"/>
        <v>2638537</v>
      </c>
      <c r="D37" s="156">
        <f t="shared" si="4"/>
        <v>0</v>
      </c>
      <c r="E37" s="60">
        <f t="shared" si="4"/>
        <v>5618000</v>
      </c>
      <c r="F37" s="60">
        <f t="shared" si="4"/>
        <v>3900000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2144236</v>
      </c>
      <c r="P37" s="60">
        <f t="shared" si="4"/>
        <v>0</v>
      </c>
      <c r="Q37" s="60">
        <f t="shared" si="4"/>
        <v>0</v>
      </c>
      <c r="R37" s="60">
        <f t="shared" si="4"/>
        <v>2144236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2144236</v>
      </c>
      <c r="X37" s="60">
        <f t="shared" si="4"/>
        <v>3900000</v>
      </c>
      <c r="Y37" s="60">
        <f t="shared" si="4"/>
        <v>-1755764</v>
      </c>
      <c r="Z37" s="140">
        <f t="shared" si="5"/>
        <v>-45.01958974358974</v>
      </c>
      <c r="AA37" s="155">
        <f>AA7+AA22</f>
        <v>3900000</v>
      </c>
    </row>
    <row r="38" spans="1:27" ht="12.75">
      <c r="A38" s="291" t="s">
        <v>208</v>
      </c>
      <c r="B38" s="142"/>
      <c r="C38" s="62">
        <f t="shared" si="4"/>
        <v>651800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77500</v>
      </c>
      <c r="M38" s="60">
        <f t="shared" si="4"/>
        <v>152691</v>
      </c>
      <c r="N38" s="60">
        <f t="shared" si="4"/>
        <v>230191</v>
      </c>
      <c r="O38" s="60">
        <f t="shared" si="4"/>
        <v>0</v>
      </c>
      <c r="P38" s="60">
        <f t="shared" si="4"/>
        <v>146642</v>
      </c>
      <c r="Q38" s="60">
        <f t="shared" si="4"/>
        <v>0</v>
      </c>
      <c r="R38" s="60">
        <f t="shared" si="4"/>
        <v>146642</v>
      </c>
      <c r="S38" s="60">
        <f t="shared" si="4"/>
        <v>149669</v>
      </c>
      <c r="T38" s="60">
        <f t="shared" si="4"/>
        <v>504936</v>
      </c>
      <c r="U38" s="60">
        <f t="shared" si="4"/>
        <v>0</v>
      </c>
      <c r="V38" s="60">
        <f t="shared" si="4"/>
        <v>654605</v>
      </c>
      <c r="W38" s="60">
        <f t="shared" si="4"/>
        <v>1031438</v>
      </c>
      <c r="X38" s="60">
        <f t="shared" si="4"/>
        <v>0</v>
      </c>
      <c r="Y38" s="60">
        <f t="shared" si="4"/>
        <v>1031438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1758376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2801175</v>
      </c>
      <c r="I39" s="60">
        <f t="shared" si="4"/>
        <v>0</v>
      </c>
      <c r="J39" s="60">
        <f t="shared" si="4"/>
        <v>2801175</v>
      </c>
      <c r="K39" s="60">
        <f t="shared" si="4"/>
        <v>103999</v>
      </c>
      <c r="L39" s="60">
        <f t="shared" si="4"/>
        <v>855000</v>
      </c>
      <c r="M39" s="60">
        <f t="shared" si="4"/>
        <v>2021969</v>
      </c>
      <c r="N39" s="60">
        <f t="shared" si="4"/>
        <v>2980968</v>
      </c>
      <c r="O39" s="60">
        <f t="shared" si="4"/>
        <v>3716191</v>
      </c>
      <c r="P39" s="60">
        <f t="shared" si="4"/>
        <v>0</v>
      </c>
      <c r="Q39" s="60">
        <f t="shared" si="4"/>
        <v>0</v>
      </c>
      <c r="R39" s="60">
        <f t="shared" si="4"/>
        <v>3716191</v>
      </c>
      <c r="S39" s="60">
        <f t="shared" si="4"/>
        <v>6900</v>
      </c>
      <c r="T39" s="60">
        <f t="shared" si="4"/>
        <v>0</v>
      </c>
      <c r="U39" s="60">
        <f t="shared" si="4"/>
        <v>5131</v>
      </c>
      <c r="V39" s="60">
        <f t="shared" si="4"/>
        <v>12031</v>
      </c>
      <c r="W39" s="60">
        <f t="shared" si="4"/>
        <v>9510365</v>
      </c>
      <c r="X39" s="60">
        <f t="shared" si="4"/>
        <v>0</v>
      </c>
      <c r="Y39" s="60">
        <f t="shared" si="4"/>
        <v>9510365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2674000</v>
      </c>
      <c r="F40" s="60">
        <f t="shared" si="4"/>
        <v>12353150</v>
      </c>
      <c r="G40" s="60">
        <f t="shared" si="4"/>
        <v>0</v>
      </c>
      <c r="H40" s="60">
        <f t="shared" si="4"/>
        <v>360430</v>
      </c>
      <c r="I40" s="60">
        <f t="shared" si="4"/>
        <v>0</v>
      </c>
      <c r="J40" s="60">
        <f t="shared" si="4"/>
        <v>360430</v>
      </c>
      <c r="K40" s="60">
        <f t="shared" si="4"/>
        <v>0</v>
      </c>
      <c r="L40" s="60">
        <f t="shared" si="4"/>
        <v>1238725</v>
      </c>
      <c r="M40" s="60">
        <f t="shared" si="4"/>
        <v>518027</v>
      </c>
      <c r="N40" s="60">
        <f t="shared" si="4"/>
        <v>1756752</v>
      </c>
      <c r="O40" s="60">
        <f t="shared" si="4"/>
        <v>0</v>
      </c>
      <c r="P40" s="60">
        <f t="shared" si="4"/>
        <v>430360</v>
      </c>
      <c r="Q40" s="60">
        <f t="shared" si="4"/>
        <v>282591</v>
      </c>
      <c r="R40" s="60">
        <f t="shared" si="4"/>
        <v>712951</v>
      </c>
      <c r="S40" s="60">
        <f t="shared" si="4"/>
        <v>0</v>
      </c>
      <c r="T40" s="60">
        <f t="shared" si="4"/>
        <v>0</v>
      </c>
      <c r="U40" s="60">
        <f t="shared" si="4"/>
        <v>293976</v>
      </c>
      <c r="V40" s="60">
        <f t="shared" si="4"/>
        <v>293976</v>
      </c>
      <c r="W40" s="60">
        <f t="shared" si="4"/>
        <v>3124109</v>
      </c>
      <c r="X40" s="60">
        <f t="shared" si="4"/>
        <v>12353150</v>
      </c>
      <c r="Y40" s="60">
        <f t="shared" si="4"/>
        <v>-9229041</v>
      </c>
      <c r="Z40" s="140">
        <f t="shared" si="5"/>
        <v>-74.71002133059179</v>
      </c>
      <c r="AA40" s="155">
        <f>AA10+AA25</f>
        <v>12353150</v>
      </c>
    </row>
    <row r="41" spans="1:27" ht="12.75">
      <c r="A41" s="292" t="s">
        <v>211</v>
      </c>
      <c r="B41" s="142"/>
      <c r="C41" s="293">
        <f aca="true" t="shared" si="6" ref="C41:Y41">SUM(C36:C40)</f>
        <v>12666997</v>
      </c>
      <c r="D41" s="294">
        <f t="shared" si="6"/>
        <v>0</v>
      </c>
      <c r="E41" s="295">
        <f t="shared" si="6"/>
        <v>35283000</v>
      </c>
      <c r="F41" s="295">
        <f t="shared" si="6"/>
        <v>25583150</v>
      </c>
      <c r="G41" s="295">
        <f t="shared" si="6"/>
        <v>0</v>
      </c>
      <c r="H41" s="295">
        <f t="shared" si="6"/>
        <v>3438005</v>
      </c>
      <c r="I41" s="295">
        <f t="shared" si="6"/>
        <v>0</v>
      </c>
      <c r="J41" s="295">
        <f t="shared" si="6"/>
        <v>3438005</v>
      </c>
      <c r="K41" s="295">
        <f t="shared" si="6"/>
        <v>421859</v>
      </c>
      <c r="L41" s="295">
        <f t="shared" si="6"/>
        <v>2691349</v>
      </c>
      <c r="M41" s="295">
        <f t="shared" si="6"/>
        <v>2692687</v>
      </c>
      <c r="N41" s="295">
        <f t="shared" si="6"/>
        <v>5805895</v>
      </c>
      <c r="O41" s="295">
        <f t="shared" si="6"/>
        <v>10810632</v>
      </c>
      <c r="P41" s="295">
        <f t="shared" si="6"/>
        <v>1661935</v>
      </c>
      <c r="Q41" s="295">
        <f t="shared" si="6"/>
        <v>2574467</v>
      </c>
      <c r="R41" s="295">
        <f t="shared" si="6"/>
        <v>15047034</v>
      </c>
      <c r="S41" s="295">
        <f t="shared" si="6"/>
        <v>3158923</v>
      </c>
      <c r="T41" s="295">
        <f t="shared" si="6"/>
        <v>981377</v>
      </c>
      <c r="U41" s="295">
        <f t="shared" si="6"/>
        <v>545066</v>
      </c>
      <c r="V41" s="295">
        <f t="shared" si="6"/>
        <v>4685366</v>
      </c>
      <c r="W41" s="295">
        <f t="shared" si="6"/>
        <v>28976300</v>
      </c>
      <c r="X41" s="295">
        <f t="shared" si="6"/>
        <v>25583150</v>
      </c>
      <c r="Y41" s="295">
        <f t="shared" si="6"/>
        <v>3393150</v>
      </c>
      <c r="Z41" s="296">
        <f t="shared" si="5"/>
        <v>13.263222081721759</v>
      </c>
      <c r="AA41" s="297">
        <f>SUM(AA36:AA40)</f>
        <v>25583150</v>
      </c>
    </row>
    <row r="42" spans="1:27" ht="12.75">
      <c r="A42" s="298" t="s">
        <v>212</v>
      </c>
      <c r="B42" s="136"/>
      <c r="C42" s="95">
        <f aca="true" t="shared" si="7" ref="C42:Y48">C12+C27</f>
        <v>30894</v>
      </c>
      <c r="D42" s="129">
        <f t="shared" si="7"/>
        <v>0</v>
      </c>
      <c r="E42" s="54">
        <f t="shared" si="7"/>
        <v>0</v>
      </c>
      <c r="F42" s="54">
        <f t="shared" si="7"/>
        <v>600000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1121025</v>
      </c>
      <c r="L42" s="54">
        <f t="shared" si="7"/>
        <v>0</v>
      </c>
      <c r="M42" s="54">
        <f t="shared" si="7"/>
        <v>741234</v>
      </c>
      <c r="N42" s="54">
        <f t="shared" si="7"/>
        <v>1862259</v>
      </c>
      <c r="O42" s="54">
        <f t="shared" si="7"/>
        <v>1592129</v>
      </c>
      <c r="P42" s="54">
        <f t="shared" si="7"/>
        <v>0</v>
      </c>
      <c r="Q42" s="54">
        <f t="shared" si="7"/>
        <v>0</v>
      </c>
      <c r="R42" s="54">
        <f t="shared" si="7"/>
        <v>1592129</v>
      </c>
      <c r="S42" s="54">
        <f t="shared" si="7"/>
        <v>0</v>
      </c>
      <c r="T42" s="54">
        <f t="shared" si="7"/>
        <v>1022969</v>
      </c>
      <c r="U42" s="54">
        <f t="shared" si="7"/>
        <v>802048</v>
      </c>
      <c r="V42" s="54">
        <f t="shared" si="7"/>
        <v>1825017</v>
      </c>
      <c r="W42" s="54">
        <f t="shared" si="7"/>
        <v>5279405</v>
      </c>
      <c r="X42" s="54">
        <f t="shared" si="7"/>
        <v>600000</v>
      </c>
      <c r="Y42" s="54">
        <f t="shared" si="7"/>
        <v>4679405</v>
      </c>
      <c r="Z42" s="184">
        <f t="shared" si="5"/>
        <v>779.9008333333334</v>
      </c>
      <c r="AA42" s="130">
        <f aca="true" t="shared" si="8" ref="AA42:AA48">AA12+AA27</f>
        <v>600000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4084001</v>
      </c>
      <c r="D45" s="129">
        <f t="shared" si="7"/>
        <v>0</v>
      </c>
      <c r="E45" s="54">
        <f t="shared" si="7"/>
        <v>79000</v>
      </c>
      <c r="F45" s="54">
        <f t="shared" si="7"/>
        <v>15300000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2009209</v>
      </c>
      <c r="L45" s="54">
        <f t="shared" si="7"/>
        <v>0</v>
      </c>
      <c r="M45" s="54">
        <f t="shared" si="7"/>
        <v>0</v>
      </c>
      <c r="N45" s="54">
        <f t="shared" si="7"/>
        <v>2009209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179000</v>
      </c>
      <c r="V45" s="54">
        <f t="shared" si="7"/>
        <v>179000</v>
      </c>
      <c r="W45" s="54">
        <f t="shared" si="7"/>
        <v>2188209</v>
      </c>
      <c r="X45" s="54">
        <f t="shared" si="7"/>
        <v>15300000</v>
      </c>
      <c r="Y45" s="54">
        <f t="shared" si="7"/>
        <v>-13111791</v>
      </c>
      <c r="Z45" s="184">
        <f t="shared" si="5"/>
        <v>-85.69798039215686</v>
      </c>
      <c r="AA45" s="130">
        <f t="shared" si="8"/>
        <v>15300000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16781892</v>
      </c>
      <c r="D49" s="218">
        <f t="shared" si="9"/>
        <v>0</v>
      </c>
      <c r="E49" s="220">
        <f t="shared" si="9"/>
        <v>35362000</v>
      </c>
      <c r="F49" s="220">
        <f t="shared" si="9"/>
        <v>41483150</v>
      </c>
      <c r="G49" s="220">
        <f t="shared" si="9"/>
        <v>0</v>
      </c>
      <c r="H49" s="220">
        <f t="shared" si="9"/>
        <v>3438005</v>
      </c>
      <c r="I49" s="220">
        <f t="shared" si="9"/>
        <v>0</v>
      </c>
      <c r="J49" s="220">
        <f t="shared" si="9"/>
        <v>3438005</v>
      </c>
      <c r="K49" s="220">
        <f t="shared" si="9"/>
        <v>3552093</v>
      </c>
      <c r="L49" s="220">
        <f t="shared" si="9"/>
        <v>2691349</v>
      </c>
      <c r="M49" s="220">
        <f t="shared" si="9"/>
        <v>3433921</v>
      </c>
      <c r="N49" s="220">
        <f t="shared" si="9"/>
        <v>9677363</v>
      </c>
      <c r="O49" s="220">
        <f t="shared" si="9"/>
        <v>12402761</v>
      </c>
      <c r="P49" s="220">
        <f t="shared" si="9"/>
        <v>1661935</v>
      </c>
      <c r="Q49" s="220">
        <f t="shared" si="9"/>
        <v>2574467</v>
      </c>
      <c r="R49" s="220">
        <f t="shared" si="9"/>
        <v>16639163</v>
      </c>
      <c r="S49" s="220">
        <f t="shared" si="9"/>
        <v>3158923</v>
      </c>
      <c r="T49" s="220">
        <f t="shared" si="9"/>
        <v>2004346</v>
      </c>
      <c r="U49" s="220">
        <f t="shared" si="9"/>
        <v>1526114</v>
      </c>
      <c r="V49" s="220">
        <f t="shared" si="9"/>
        <v>6689383</v>
      </c>
      <c r="W49" s="220">
        <f t="shared" si="9"/>
        <v>36443914</v>
      </c>
      <c r="X49" s="220">
        <f t="shared" si="9"/>
        <v>41483150</v>
      </c>
      <c r="Y49" s="220">
        <f t="shared" si="9"/>
        <v>-5039236</v>
      </c>
      <c r="Z49" s="221">
        <f t="shared" si="5"/>
        <v>-12.147669595968484</v>
      </c>
      <c r="AA49" s="222">
        <f>SUM(AA41:AA48)</f>
        <v>41483150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77901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>
        <v>82482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82482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>
        <v>-4581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>
        <v>2113</v>
      </c>
      <c r="H66" s="275">
        <v>617180</v>
      </c>
      <c r="I66" s="275">
        <v>1729362</v>
      </c>
      <c r="J66" s="275">
        <v>2348655</v>
      </c>
      <c r="K66" s="275">
        <v>1844698</v>
      </c>
      <c r="L66" s="275">
        <v>788385</v>
      </c>
      <c r="M66" s="275">
        <v>918601</v>
      </c>
      <c r="N66" s="275">
        <v>3551684</v>
      </c>
      <c r="O66" s="275">
        <v>2470609</v>
      </c>
      <c r="P66" s="275">
        <v>1907642</v>
      </c>
      <c r="Q66" s="275">
        <v>356468</v>
      </c>
      <c r="R66" s="275">
        <v>4734719</v>
      </c>
      <c r="S66" s="275">
        <v>3828199</v>
      </c>
      <c r="T66" s="275">
        <v>1900522</v>
      </c>
      <c r="U66" s="275">
        <v>982868</v>
      </c>
      <c r="V66" s="275">
        <v>6711589</v>
      </c>
      <c r="W66" s="275">
        <v>17346647</v>
      </c>
      <c r="X66" s="275"/>
      <c r="Y66" s="275">
        <v>17346647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2113</v>
      </c>
      <c r="H69" s="220">
        <f t="shared" si="12"/>
        <v>617180</v>
      </c>
      <c r="I69" s="220">
        <f t="shared" si="12"/>
        <v>1729362</v>
      </c>
      <c r="J69" s="220">
        <f t="shared" si="12"/>
        <v>2348655</v>
      </c>
      <c r="K69" s="220">
        <f t="shared" si="12"/>
        <v>1844698</v>
      </c>
      <c r="L69" s="220">
        <f t="shared" si="12"/>
        <v>788385</v>
      </c>
      <c r="M69" s="220">
        <f t="shared" si="12"/>
        <v>918601</v>
      </c>
      <c r="N69" s="220">
        <f t="shared" si="12"/>
        <v>3551684</v>
      </c>
      <c r="O69" s="220">
        <f t="shared" si="12"/>
        <v>2470609</v>
      </c>
      <c r="P69" s="220">
        <f t="shared" si="12"/>
        <v>1907642</v>
      </c>
      <c r="Q69" s="220">
        <f t="shared" si="12"/>
        <v>356468</v>
      </c>
      <c r="R69" s="220">
        <f t="shared" si="12"/>
        <v>4734719</v>
      </c>
      <c r="S69" s="220">
        <f t="shared" si="12"/>
        <v>3828199</v>
      </c>
      <c r="T69" s="220">
        <f t="shared" si="12"/>
        <v>1900522</v>
      </c>
      <c r="U69" s="220">
        <f t="shared" si="12"/>
        <v>982868</v>
      </c>
      <c r="V69" s="220">
        <f t="shared" si="12"/>
        <v>6711589</v>
      </c>
      <c r="W69" s="220">
        <f t="shared" si="12"/>
        <v>17346647</v>
      </c>
      <c r="X69" s="220">
        <f t="shared" si="12"/>
        <v>0</v>
      </c>
      <c r="Y69" s="220">
        <f t="shared" si="12"/>
        <v>17346647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12666997</v>
      </c>
      <c r="D5" s="357">
        <f t="shared" si="0"/>
        <v>0</v>
      </c>
      <c r="E5" s="356">
        <f t="shared" si="0"/>
        <v>35283000</v>
      </c>
      <c r="F5" s="358">
        <f t="shared" si="0"/>
        <v>25583150</v>
      </c>
      <c r="G5" s="358">
        <f t="shared" si="0"/>
        <v>0</v>
      </c>
      <c r="H5" s="356">
        <f t="shared" si="0"/>
        <v>3438005</v>
      </c>
      <c r="I5" s="356">
        <f t="shared" si="0"/>
        <v>0</v>
      </c>
      <c r="J5" s="358">
        <f t="shared" si="0"/>
        <v>3438005</v>
      </c>
      <c r="K5" s="358">
        <f t="shared" si="0"/>
        <v>421859</v>
      </c>
      <c r="L5" s="356">
        <f t="shared" si="0"/>
        <v>2691349</v>
      </c>
      <c r="M5" s="356">
        <f t="shared" si="0"/>
        <v>2692687</v>
      </c>
      <c r="N5" s="358">
        <f t="shared" si="0"/>
        <v>5805895</v>
      </c>
      <c r="O5" s="358">
        <f t="shared" si="0"/>
        <v>10810632</v>
      </c>
      <c r="P5" s="356">
        <f t="shared" si="0"/>
        <v>1661935</v>
      </c>
      <c r="Q5" s="356">
        <f t="shared" si="0"/>
        <v>2574467</v>
      </c>
      <c r="R5" s="358">
        <f t="shared" si="0"/>
        <v>15047034</v>
      </c>
      <c r="S5" s="358">
        <f t="shared" si="0"/>
        <v>3158923</v>
      </c>
      <c r="T5" s="356">
        <f t="shared" si="0"/>
        <v>981377</v>
      </c>
      <c r="U5" s="356">
        <f t="shared" si="0"/>
        <v>545066</v>
      </c>
      <c r="V5" s="358">
        <f t="shared" si="0"/>
        <v>4685366</v>
      </c>
      <c r="W5" s="358">
        <f t="shared" si="0"/>
        <v>28976300</v>
      </c>
      <c r="X5" s="356">
        <f t="shared" si="0"/>
        <v>25583150</v>
      </c>
      <c r="Y5" s="358">
        <f t="shared" si="0"/>
        <v>3393150</v>
      </c>
      <c r="Z5" s="359">
        <f>+IF(X5&lt;&gt;0,+(Y5/X5)*100,0)</f>
        <v>13.263222081721759</v>
      </c>
      <c r="AA5" s="360">
        <f>+AA6+AA8+AA11+AA13+AA15</f>
        <v>25583150</v>
      </c>
    </row>
    <row r="6" spans="1:27" ht="12.75">
      <c r="A6" s="361" t="s">
        <v>206</v>
      </c>
      <c r="B6" s="142"/>
      <c r="C6" s="60">
        <f>+C7</f>
        <v>7618284</v>
      </c>
      <c r="D6" s="340">
        <f aca="true" t="shared" si="1" ref="D6:AA6">+D7</f>
        <v>0</v>
      </c>
      <c r="E6" s="60">
        <f t="shared" si="1"/>
        <v>26991000</v>
      </c>
      <c r="F6" s="59">
        <f t="shared" si="1"/>
        <v>9330000</v>
      </c>
      <c r="G6" s="59">
        <f t="shared" si="1"/>
        <v>0</v>
      </c>
      <c r="H6" s="60">
        <f t="shared" si="1"/>
        <v>276400</v>
      </c>
      <c r="I6" s="60">
        <f t="shared" si="1"/>
        <v>0</v>
      </c>
      <c r="J6" s="59">
        <f t="shared" si="1"/>
        <v>276400</v>
      </c>
      <c r="K6" s="59">
        <f t="shared" si="1"/>
        <v>317860</v>
      </c>
      <c r="L6" s="60">
        <f t="shared" si="1"/>
        <v>520124</v>
      </c>
      <c r="M6" s="60">
        <f t="shared" si="1"/>
        <v>0</v>
      </c>
      <c r="N6" s="59">
        <f t="shared" si="1"/>
        <v>837984</v>
      </c>
      <c r="O6" s="59">
        <f t="shared" si="1"/>
        <v>4950205</v>
      </c>
      <c r="P6" s="60">
        <f t="shared" si="1"/>
        <v>1084933</v>
      </c>
      <c r="Q6" s="60">
        <f t="shared" si="1"/>
        <v>2291876</v>
      </c>
      <c r="R6" s="59">
        <f t="shared" si="1"/>
        <v>8327014</v>
      </c>
      <c r="S6" s="59">
        <f t="shared" si="1"/>
        <v>3002354</v>
      </c>
      <c r="T6" s="60">
        <f t="shared" si="1"/>
        <v>476441</v>
      </c>
      <c r="U6" s="60">
        <f t="shared" si="1"/>
        <v>245959</v>
      </c>
      <c r="V6" s="59">
        <f t="shared" si="1"/>
        <v>3724754</v>
      </c>
      <c r="W6" s="59">
        <f t="shared" si="1"/>
        <v>13166152</v>
      </c>
      <c r="X6" s="60">
        <f t="shared" si="1"/>
        <v>9330000</v>
      </c>
      <c r="Y6" s="59">
        <f t="shared" si="1"/>
        <v>3836152</v>
      </c>
      <c r="Z6" s="61">
        <f>+IF(X6&lt;&gt;0,+(Y6/X6)*100,0)</f>
        <v>41.11631296891747</v>
      </c>
      <c r="AA6" s="62">
        <f t="shared" si="1"/>
        <v>9330000</v>
      </c>
    </row>
    <row r="7" spans="1:27" ht="12.75">
      <c r="A7" s="291" t="s">
        <v>230</v>
      </c>
      <c r="B7" s="142"/>
      <c r="C7" s="60">
        <v>7618284</v>
      </c>
      <c r="D7" s="340"/>
      <c r="E7" s="60">
        <v>26991000</v>
      </c>
      <c r="F7" s="59">
        <v>9330000</v>
      </c>
      <c r="G7" s="59"/>
      <c r="H7" s="60">
        <v>276400</v>
      </c>
      <c r="I7" s="60"/>
      <c r="J7" s="59">
        <v>276400</v>
      </c>
      <c r="K7" s="59">
        <v>317860</v>
      </c>
      <c r="L7" s="60">
        <v>520124</v>
      </c>
      <c r="M7" s="60"/>
      <c r="N7" s="59">
        <v>837984</v>
      </c>
      <c r="O7" s="59">
        <v>4950205</v>
      </c>
      <c r="P7" s="60">
        <v>1084933</v>
      </c>
      <c r="Q7" s="60">
        <v>2291876</v>
      </c>
      <c r="R7" s="59">
        <v>8327014</v>
      </c>
      <c r="S7" s="59">
        <v>3002354</v>
      </c>
      <c r="T7" s="60">
        <v>476441</v>
      </c>
      <c r="U7" s="60">
        <v>245959</v>
      </c>
      <c r="V7" s="59">
        <v>3724754</v>
      </c>
      <c r="W7" s="59">
        <v>13166152</v>
      </c>
      <c r="X7" s="60">
        <v>9330000</v>
      </c>
      <c r="Y7" s="59">
        <v>3836152</v>
      </c>
      <c r="Z7" s="61">
        <v>41.12</v>
      </c>
      <c r="AA7" s="62">
        <v>9330000</v>
      </c>
    </row>
    <row r="8" spans="1:27" ht="12.75">
      <c r="A8" s="361" t="s">
        <v>207</v>
      </c>
      <c r="B8" s="142"/>
      <c r="C8" s="60">
        <f aca="true" t="shared" si="2" ref="C8:Y8">SUM(C9:C10)</f>
        <v>2638537</v>
      </c>
      <c r="D8" s="340">
        <f t="shared" si="2"/>
        <v>0</v>
      </c>
      <c r="E8" s="60">
        <f t="shared" si="2"/>
        <v>5618000</v>
      </c>
      <c r="F8" s="59">
        <f t="shared" si="2"/>
        <v>3900000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2144236</v>
      </c>
      <c r="P8" s="60">
        <f t="shared" si="2"/>
        <v>0</v>
      </c>
      <c r="Q8" s="60">
        <f t="shared" si="2"/>
        <v>0</v>
      </c>
      <c r="R8" s="59">
        <f t="shared" si="2"/>
        <v>2144236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2144236</v>
      </c>
      <c r="X8" s="60">
        <f t="shared" si="2"/>
        <v>3900000</v>
      </c>
      <c r="Y8" s="59">
        <f t="shared" si="2"/>
        <v>-1755764</v>
      </c>
      <c r="Z8" s="61">
        <f>+IF(X8&lt;&gt;0,+(Y8/X8)*100,0)</f>
        <v>-45.01958974358974</v>
      </c>
      <c r="AA8" s="62">
        <f>SUM(AA9:AA10)</f>
        <v>3900000</v>
      </c>
    </row>
    <row r="9" spans="1:27" ht="12.75">
      <c r="A9" s="291" t="s">
        <v>231</v>
      </c>
      <c r="B9" s="142"/>
      <c r="C9" s="60">
        <v>2638537</v>
      </c>
      <c r="D9" s="340"/>
      <c r="E9" s="60">
        <v>5618000</v>
      </c>
      <c r="F9" s="59">
        <v>3900000</v>
      </c>
      <c r="G9" s="59"/>
      <c r="H9" s="60"/>
      <c r="I9" s="60"/>
      <c r="J9" s="59"/>
      <c r="K9" s="59"/>
      <c r="L9" s="60"/>
      <c r="M9" s="60"/>
      <c r="N9" s="59"/>
      <c r="O9" s="59">
        <v>2144236</v>
      </c>
      <c r="P9" s="60"/>
      <c r="Q9" s="60"/>
      <c r="R9" s="59">
        <v>2144236</v>
      </c>
      <c r="S9" s="59"/>
      <c r="T9" s="60"/>
      <c r="U9" s="60"/>
      <c r="V9" s="59"/>
      <c r="W9" s="59">
        <v>2144236</v>
      </c>
      <c r="X9" s="60">
        <v>3900000</v>
      </c>
      <c r="Y9" s="59">
        <v>-1755764</v>
      </c>
      <c r="Z9" s="61">
        <v>-45.02</v>
      </c>
      <c r="AA9" s="62">
        <v>3900000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651800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77500</v>
      </c>
      <c r="M11" s="362">
        <f t="shared" si="3"/>
        <v>152691</v>
      </c>
      <c r="N11" s="364">
        <f t="shared" si="3"/>
        <v>230191</v>
      </c>
      <c r="O11" s="364">
        <f t="shared" si="3"/>
        <v>0</v>
      </c>
      <c r="P11" s="362">
        <f t="shared" si="3"/>
        <v>146642</v>
      </c>
      <c r="Q11" s="362">
        <f t="shared" si="3"/>
        <v>0</v>
      </c>
      <c r="R11" s="364">
        <f t="shared" si="3"/>
        <v>146642</v>
      </c>
      <c r="S11" s="364">
        <f t="shared" si="3"/>
        <v>149669</v>
      </c>
      <c r="T11" s="362">
        <f t="shared" si="3"/>
        <v>504936</v>
      </c>
      <c r="U11" s="362">
        <f t="shared" si="3"/>
        <v>0</v>
      </c>
      <c r="V11" s="364">
        <f t="shared" si="3"/>
        <v>654605</v>
      </c>
      <c r="W11" s="364">
        <f t="shared" si="3"/>
        <v>1031438</v>
      </c>
      <c r="X11" s="362">
        <f t="shared" si="3"/>
        <v>0</v>
      </c>
      <c r="Y11" s="364">
        <f t="shared" si="3"/>
        <v>1031438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>
        <v>651800</v>
      </c>
      <c r="D12" s="340"/>
      <c r="E12" s="60"/>
      <c r="F12" s="59"/>
      <c r="G12" s="59"/>
      <c r="H12" s="60"/>
      <c r="I12" s="60"/>
      <c r="J12" s="59"/>
      <c r="K12" s="59"/>
      <c r="L12" s="60">
        <v>77500</v>
      </c>
      <c r="M12" s="60">
        <v>152691</v>
      </c>
      <c r="N12" s="59">
        <v>230191</v>
      </c>
      <c r="O12" s="59"/>
      <c r="P12" s="60">
        <v>146642</v>
      </c>
      <c r="Q12" s="60"/>
      <c r="R12" s="59">
        <v>146642</v>
      </c>
      <c r="S12" s="59">
        <v>149669</v>
      </c>
      <c r="T12" s="60">
        <v>504936</v>
      </c>
      <c r="U12" s="60"/>
      <c r="V12" s="59">
        <v>654605</v>
      </c>
      <c r="W12" s="59">
        <v>1031438</v>
      </c>
      <c r="X12" s="60"/>
      <c r="Y12" s="59">
        <v>1031438</v>
      </c>
      <c r="Z12" s="61"/>
      <c r="AA12" s="62"/>
    </row>
    <row r="13" spans="1:27" ht="12.75">
      <c r="A13" s="361" t="s">
        <v>209</v>
      </c>
      <c r="B13" s="136"/>
      <c r="C13" s="275">
        <f>+C14</f>
        <v>1758376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2801175</v>
      </c>
      <c r="I13" s="275">
        <f t="shared" si="4"/>
        <v>0</v>
      </c>
      <c r="J13" s="342">
        <f t="shared" si="4"/>
        <v>2801175</v>
      </c>
      <c r="K13" s="342">
        <f t="shared" si="4"/>
        <v>103999</v>
      </c>
      <c r="L13" s="275">
        <f t="shared" si="4"/>
        <v>855000</v>
      </c>
      <c r="M13" s="275">
        <f t="shared" si="4"/>
        <v>2021969</v>
      </c>
      <c r="N13" s="342">
        <f t="shared" si="4"/>
        <v>2980968</v>
      </c>
      <c r="O13" s="342">
        <f t="shared" si="4"/>
        <v>3716191</v>
      </c>
      <c r="P13" s="275">
        <f t="shared" si="4"/>
        <v>0</v>
      </c>
      <c r="Q13" s="275">
        <f t="shared" si="4"/>
        <v>0</v>
      </c>
      <c r="R13" s="342">
        <f t="shared" si="4"/>
        <v>3716191</v>
      </c>
      <c r="S13" s="342">
        <f t="shared" si="4"/>
        <v>6900</v>
      </c>
      <c r="T13" s="275">
        <f t="shared" si="4"/>
        <v>0</v>
      </c>
      <c r="U13" s="275">
        <f t="shared" si="4"/>
        <v>5131</v>
      </c>
      <c r="V13" s="342">
        <f t="shared" si="4"/>
        <v>12031</v>
      </c>
      <c r="W13" s="342">
        <f t="shared" si="4"/>
        <v>9510365</v>
      </c>
      <c r="X13" s="275">
        <f t="shared" si="4"/>
        <v>0</v>
      </c>
      <c r="Y13" s="342">
        <f t="shared" si="4"/>
        <v>9510365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>
        <v>1758376</v>
      </c>
      <c r="D14" s="340"/>
      <c r="E14" s="60"/>
      <c r="F14" s="59"/>
      <c r="G14" s="59"/>
      <c r="H14" s="60">
        <v>2801175</v>
      </c>
      <c r="I14" s="60"/>
      <c r="J14" s="59">
        <v>2801175</v>
      </c>
      <c r="K14" s="59">
        <v>103999</v>
      </c>
      <c r="L14" s="60">
        <v>855000</v>
      </c>
      <c r="M14" s="60">
        <v>2021969</v>
      </c>
      <c r="N14" s="59">
        <v>2980968</v>
      </c>
      <c r="O14" s="59">
        <v>3716191</v>
      </c>
      <c r="P14" s="60"/>
      <c r="Q14" s="60"/>
      <c r="R14" s="59">
        <v>3716191</v>
      </c>
      <c r="S14" s="59">
        <v>6900</v>
      </c>
      <c r="T14" s="60"/>
      <c r="U14" s="60">
        <v>5131</v>
      </c>
      <c r="V14" s="59">
        <v>12031</v>
      </c>
      <c r="W14" s="59">
        <v>9510365</v>
      </c>
      <c r="X14" s="60"/>
      <c r="Y14" s="59">
        <v>9510365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2674000</v>
      </c>
      <c r="F15" s="59">
        <f t="shared" si="5"/>
        <v>12353150</v>
      </c>
      <c r="G15" s="59">
        <f t="shared" si="5"/>
        <v>0</v>
      </c>
      <c r="H15" s="60">
        <f t="shared" si="5"/>
        <v>360430</v>
      </c>
      <c r="I15" s="60">
        <f t="shared" si="5"/>
        <v>0</v>
      </c>
      <c r="J15" s="59">
        <f t="shared" si="5"/>
        <v>360430</v>
      </c>
      <c r="K15" s="59">
        <f t="shared" si="5"/>
        <v>0</v>
      </c>
      <c r="L15" s="60">
        <f t="shared" si="5"/>
        <v>1238725</v>
      </c>
      <c r="M15" s="60">
        <f t="shared" si="5"/>
        <v>518027</v>
      </c>
      <c r="N15" s="59">
        <f t="shared" si="5"/>
        <v>1756752</v>
      </c>
      <c r="O15" s="59">
        <f t="shared" si="5"/>
        <v>0</v>
      </c>
      <c r="P15" s="60">
        <f t="shared" si="5"/>
        <v>430360</v>
      </c>
      <c r="Q15" s="60">
        <f t="shared" si="5"/>
        <v>282591</v>
      </c>
      <c r="R15" s="59">
        <f t="shared" si="5"/>
        <v>712951</v>
      </c>
      <c r="S15" s="59">
        <f t="shared" si="5"/>
        <v>0</v>
      </c>
      <c r="T15" s="60">
        <f t="shared" si="5"/>
        <v>0</v>
      </c>
      <c r="U15" s="60">
        <f t="shared" si="5"/>
        <v>293976</v>
      </c>
      <c r="V15" s="59">
        <f t="shared" si="5"/>
        <v>293976</v>
      </c>
      <c r="W15" s="59">
        <f t="shared" si="5"/>
        <v>3124109</v>
      </c>
      <c r="X15" s="60">
        <f t="shared" si="5"/>
        <v>12353150</v>
      </c>
      <c r="Y15" s="59">
        <f t="shared" si="5"/>
        <v>-9229041</v>
      </c>
      <c r="Z15" s="61">
        <f>+IF(X15&lt;&gt;0,+(Y15/X15)*100,0)</f>
        <v>-74.71002133059179</v>
      </c>
      <c r="AA15" s="62">
        <f>SUM(AA16:AA20)</f>
        <v>12353150</v>
      </c>
    </row>
    <row r="16" spans="1:27" ht="12.75">
      <c r="A16" s="291" t="s">
        <v>235</v>
      </c>
      <c r="B16" s="300"/>
      <c r="C16" s="60"/>
      <c r="D16" s="340"/>
      <c r="E16" s="60">
        <v>2556000</v>
      </c>
      <c r="F16" s="59">
        <v>12353150</v>
      </c>
      <c r="G16" s="59"/>
      <c r="H16" s="60"/>
      <c r="I16" s="60"/>
      <c r="J16" s="59"/>
      <c r="K16" s="59"/>
      <c r="L16" s="60">
        <v>418136</v>
      </c>
      <c r="M16" s="60">
        <v>518027</v>
      </c>
      <c r="N16" s="59">
        <v>936163</v>
      </c>
      <c r="O16" s="59"/>
      <c r="P16" s="60">
        <v>430360</v>
      </c>
      <c r="Q16" s="60">
        <v>282591</v>
      </c>
      <c r="R16" s="59">
        <v>712951</v>
      </c>
      <c r="S16" s="59"/>
      <c r="T16" s="60"/>
      <c r="U16" s="60">
        <v>293976</v>
      </c>
      <c r="V16" s="59">
        <v>293976</v>
      </c>
      <c r="W16" s="59">
        <v>1943090</v>
      </c>
      <c r="X16" s="60">
        <v>12353150</v>
      </c>
      <c r="Y16" s="59">
        <v>-10410060</v>
      </c>
      <c r="Z16" s="61">
        <v>-84.27</v>
      </c>
      <c r="AA16" s="62">
        <v>12353150</v>
      </c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118000</v>
      </c>
      <c r="F20" s="59"/>
      <c r="G20" s="59"/>
      <c r="H20" s="60">
        <v>360430</v>
      </c>
      <c r="I20" s="60"/>
      <c r="J20" s="59">
        <v>360430</v>
      </c>
      <c r="K20" s="59"/>
      <c r="L20" s="60">
        <v>820589</v>
      </c>
      <c r="M20" s="60"/>
      <c r="N20" s="59">
        <v>820589</v>
      </c>
      <c r="O20" s="59"/>
      <c r="P20" s="60"/>
      <c r="Q20" s="60"/>
      <c r="R20" s="59"/>
      <c r="S20" s="59"/>
      <c r="T20" s="60"/>
      <c r="U20" s="60"/>
      <c r="V20" s="59"/>
      <c r="W20" s="59">
        <v>1181019</v>
      </c>
      <c r="X20" s="60"/>
      <c r="Y20" s="59">
        <v>1181019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30894</v>
      </c>
      <c r="D22" s="344">
        <f t="shared" si="6"/>
        <v>0</v>
      </c>
      <c r="E22" s="343">
        <f t="shared" si="6"/>
        <v>0</v>
      </c>
      <c r="F22" s="345">
        <f t="shared" si="6"/>
        <v>600000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1121025</v>
      </c>
      <c r="L22" s="343">
        <f t="shared" si="6"/>
        <v>0</v>
      </c>
      <c r="M22" s="343">
        <f t="shared" si="6"/>
        <v>741234</v>
      </c>
      <c r="N22" s="345">
        <f t="shared" si="6"/>
        <v>1862259</v>
      </c>
      <c r="O22" s="345">
        <f t="shared" si="6"/>
        <v>1592129</v>
      </c>
      <c r="P22" s="343">
        <f t="shared" si="6"/>
        <v>0</v>
      </c>
      <c r="Q22" s="343">
        <f t="shared" si="6"/>
        <v>0</v>
      </c>
      <c r="R22" s="345">
        <f t="shared" si="6"/>
        <v>1592129</v>
      </c>
      <c r="S22" s="345">
        <f t="shared" si="6"/>
        <v>0</v>
      </c>
      <c r="T22" s="343">
        <f t="shared" si="6"/>
        <v>1022969</v>
      </c>
      <c r="U22" s="343">
        <f t="shared" si="6"/>
        <v>802048</v>
      </c>
      <c r="V22" s="345">
        <f t="shared" si="6"/>
        <v>1825017</v>
      </c>
      <c r="W22" s="345">
        <f t="shared" si="6"/>
        <v>5279405</v>
      </c>
      <c r="X22" s="343">
        <f t="shared" si="6"/>
        <v>600000</v>
      </c>
      <c r="Y22" s="345">
        <f t="shared" si="6"/>
        <v>4679405</v>
      </c>
      <c r="Z22" s="336">
        <f>+IF(X22&lt;&gt;0,+(Y22/X22)*100,0)</f>
        <v>779.9008333333334</v>
      </c>
      <c r="AA22" s="350">
        <f>SUM(AA23:AA32)</f>
        <v>600000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>
        <v>310500</v>
      </c>
      <c r="L24" s="60"/>
      <c r="M24" s="60">
        <v>741234</v>
      </c>
      <c r="N24" s="59">
        <v>1051734</v>
      </c>
      <c r="O24" s="59">
        <v>1592129</v>
      </c>
      <c r="P24" s="60"/>
      <c r="Q24" s="60"/>
      <c r="R24" s="59">
        <v>1592129</v>
      </c>
      <c r="S24" s="59"/>
      <c r="T24" s="60">
        <v>774022</v>
      </c>
      <c r="U24" s="60">
        <v>802048</v>
      </c>
      <c r="V24" s="59">
        <v>1576070</v>
      </c>
      <c r="W24" s="59">
        <v>4219933</v>
      </c>
      <c r="X24" s="60"/>
      <c r="Y24" s="59">
        <v>4219933</v>
      </c>
      <c r="Z24" s="61"/>
      <c r="AA24" s="62"/>
    </row>
    <row r="25" spans="1:27" ht="12.75">
      <c r="A25" s="361" t="s">
        <v>240</v>
      </c>
      <c r="B25" s="142"/>
      <c r="C25" s="60">
        <v>30894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>
        <v>600000</v>
      </c>
      <c r="G27" s="59"/>
      <c r="H27" s="60"/>
      <c r="I27" s="60"/>
      <c r="J27" s="59"/>
      <c r="K27" s="59">
        <v>810525</v>
      </c>
      <c r="L27" s="60"/>
      <c r="M27" s="60"/>
      <c r="N27" s="59">
        <v>810525</v>
      </c>
      <c r="O27" s="59"/>
      <c r="P27" s="60"/>
      <c r="Q27" s="60"/>
      <c r="R27" s="59"/>
      <c r="S27" s="59"/>
      <c r="T27" s="60">
        <v>248947</v>
      </c>
      <c r="U27" s="60"/>
      <c r="V27" s="59">
        <v>248947</v>
      </c>
      <c r="W27" s="59">
        <v>1059472</v>
      </c>
      <c r="X27" s="60">
        <v>600000</v>
      </c>
      <c r="Y27" s="59">
        <v>459472</v>
      </c>
      <c r="Z27" s="61">
        <v>76.58</v>
      </c>
      <c r="AA27" s="62">
        <v>600000</v>
      </c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4084001</v>
      </c>
      <c r="D40" s="344">
        <f t="shared" si="9"/>
        <v>0</v>
      </c>
      <c r="E40" s="343">
        <f t="shared" si="9"/>
        <v>79000</v>
      </c>
      <c r="F40" s="345">
        <f t="shared" si="9"/>
        <v>15300000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2009209</v>
      </c>
      <c r="L40" s="343">
        <f t="shared" si="9"/>
        <v>0</v>
      </c>
      <c r="M40" s="343">
        <f t="shared" si="9"/>
        <v>0</v>
      </c>
      <c r="N40" s="345">
        <f t="shared" si="9"/>
        <v>2009209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179000</v>
      </c>
      <c r="V40" s="345">
        <f t="shared" si="9"/>
        <v>179000</v>
      </c>
      <c r="W40" s="345">
        <f t="shared" si="9"/>
        <v>2188209</v>
      </c>
      <c r="X40" s="343">
        <f t="shared" si="9"/>
        <v>15300000</v>
      </c>
      <c r="Y40" s="345">
        <f t="shared" si="9"/>
        <v>-13111791</v>
      </c>
      <c r="Z40" s="336">
        <f>+IF(X40&lt;&gt;0,+(Y40/X40)*100,0)</f>
        <v>-85.69798039215686</v>
      </c>
      <c r="AA40" s="350">
        <f>SUM(AA41:AA49)</f>
        <v>15300000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3350000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149240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>
        <v>584761</v>
      </c>
      <c r="D44" s="368"/>
      <c r="E44" s="54">
        <v>79000</v>
      </c>
      <c r="F44" s="53">
        <v>5300000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179000</v>
      </c>
      <c r="V44" s="53">
        <v>179000</v>
      </c>
      <c r="W44" s="53">
        <v>179000</v>
      </c>
      <c r="X44" s="54">
        <v>5300000</v>
      </c>
      <c r="Y44" s="53">
        <v>-5121000</v>
      </c>
      <c r="Z44" s="94">
        <v>-96.62</v>
      </c>
      <c r="AA44" s="95">
        <v>5300000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>
        <v>10000000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10000000</v>
      </c>
      <c r="Y47" s="53">
        <v>-10000000</v>
      </c>
      <c r="Z47" s="94">
        <v>-100</v>
      </c>
      <c r="AA47" s="95">
        <v>10000000</v>
      </c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2009209</v>
      </c>
      <c r="L49" s="54"/>
      <c r="M49" s="54"/>
      <c r="N49" s="53">
        <v>2009209</v>
      </c>
      <c r="O49" s="53"/>
      <c r="P49" s="54"/>
      <c r="Q49" s="54"/>
      <c r="R49" s="53"/>
      <c r="S49" s="53"/>
      <c r="T49" s="54"/>
      <c r="U49" s="54"/>
      <c r="V49" s="53"/>
      <c r="W49" s="53">
        <v>2009209</v>
      </c>
      <c r="X49" s="54"/>
      <c r="Y49" s="53">
        <v>2009209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16781892</v>
      </c>
      <c r="D60" s="346">
        <f t="shared" si="14"/>
        <v>0</v>
      </c>
      <c r="E60" s="219">
        <f t="shared" si="14"/>
        <v>35362000</v>
      </c>
      <c r="F60" s="264">
        <f t="shared" si="14"/>
        <v>41483150</v>
      </c>
      <c r="G60" s="264">
        <f t="shared" si="14"/>
        <v>0</v>
      </c>
      <c r="H60" s="219">
        <f t="shared" si="14"/>
        <v>3438005</v>
      </c>
      <c r="I60" s="219">
        <f t="shared" si="14"/>
        <v>0</v>
      </c>
      <c r="J60" s="264">
        <f t="shared" si="14"/>
        <v>3438005</v>
      </c>
      <c r="K60" s="264">
        <f t="shared" si="14"/>
        <v>3552093</v>
      </c>
      <c r="L60" s="219">
        <f t="shared" si="14"/>
        <v>2691349</v>
      </c>
      <c r="M60" s="219">
        <f t="shared" si="14"/>
        <v>3433921</v>
      </c>
      <c r="N60" s="264">
        <f t="shared" si="14"/>
        <v>9677363</v>
      </c>
      <c r="O60" s="264">
        <f t="shared" si="14"/>
        <v>12402761</v>
      </c>
      <c r="P60" s="219">
        <f t="shared" si="14"/>
        <v>1661935</v>
      </c>
      <c r="Q60" s="219">
        <f t="shared" si="14"/>
        <v>2574467</v>
      </c>
      <c r="R60" s="264">
        <f t="shared" si="14"/>
        <v>16639163</v>
      </c>
      <c r="S60" s="264">
        <f t="shared" si="14"/>
        <v>3158923</v>
      </c>
      <c r="T60" s="219">
        <f t="shared" si="14"/>
        <v>2004346</v>
      </c>
      <c r="U60" s="219">
        <f t="shared" si="14"/>
        <v>1526114</v>
      </c>
      <c r="V60" s="264">
        <f t="shared" si="14"/>
        <v>6689383</v>
      </c>
      <c r="W60" s="264">
        <f t="shared" si="14"/>
        <v>36443914</v>
      </c>
      <c r="X60" s="219">
        <f t="shared" si="14"/>
        <v>41483150</v>
      </c>
      <c r="Y60" s="264">
        <f t="shared" si="14"/>
        <v>-5039236</v>
      </c>
      <c r="Z60" s="337">
        <f>+IF(X60&lt;&gt;0,+(Y60/X60)*100,0)</f>
        <v>-12.147669595968484</v>
      </c>
      <c r="AA60" s="232">
        <f>+AA57+AA54+AA51+AA40+AA37+AA34+AA22+AA5</f>
        <v>41483150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3350000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>
        <v>3350000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2019-08-08T13:54:56Z</dcterms:created>
  <dcterms:modified xsi:type="dcterms:W3CDTF">2019-08-08T13:55:00Z</dcterms:modified>
  <cp:category/>
  <cp:version/>
  <cp:contentType/>
  <cp:contentStatus/>
</cp:coreProperties>
</file>