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<sst xmlns="http://schemas.openxmlformats.org/spreadsheetml/2006/main" count="859" uniqueCount="304">
  <si>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Mpumalanga: Steve Tshwete(MP313) - Table C1 Schedule Quarterly Budget Statement Summary for 4th Quarter ended 30 June 2019 (Figures Finalised as at 2019/07/31)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</si>
  <si>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</si>
  <si>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</si>
  <si>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</si>
  <si>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</si>
  <si>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</si>
  <si>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</si>
  <si>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</si>
  <si>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</si>
  <si>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</si>
  <si>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</si>
  <si>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</si>
  <si>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</si>
  <si>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</si>
  <si>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</si>
  <si>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</si>
  <si>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</si>
  <si>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</si>
  <si>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</si>
  <si>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</si>
  <si>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</si>
  <si>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</si>
  <si>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</si>
  <si>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</si>
  <si>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</si>
  <si>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</si>
  <si>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</si>
  <si>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</si>
  <si>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</si>
  <si>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</si>
  <si>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</si>
  <si>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</si>
  <si>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</si>
  <si>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</si>
  <si>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</si>
  <si>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</si>
  <si>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</si>
  <si>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</si>
  <si>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</si>
  <si>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</si>
  <si>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</si>
  <si>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</si>
  <si>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</si>
  <si>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</si>
  <si>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</si>
  <si>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</si>
  <si>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</si>
  <si>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</si>
  <si>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</si>
  <si>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</si>
  <si>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</si>
  <si>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</si>
  <si>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</si>
  <si>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</si>
  <si>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</si>
  <si>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</si>
  <si>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</si>
  <si>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</si>
  <si>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</si>
  <si>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</si>
  <si>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</si>
  <si>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</si>
  <si>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</si>
  <si>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</si>
  <si>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</si>
  <si>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</si>
  <si>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</si>
  <si>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</si>
  <si>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</si>
  <si>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</si>
  <si>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Mpumalanga: Steve Tshwete(MP313) - Table C2 Quarterly Budget Statement - Financial Performance (standard classification) for 4th Quarter ended 30 June 2019 (Figures Finalised as at 2019/07/31)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</si>
  <si>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</si>
  <si>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</si>
  <si>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</si>
  <si>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</si>
  <si>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</si>
  <si>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</si>
  <si>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</si>
  <si>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</si>
  <si>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</si>
  <si>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</si>
  <si>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</si>
  <si>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</si>
  <si>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</si>
  <si>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</si>
  <si>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</si>
  <si>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</si>
  <si>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</si>
  <si>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</si>
  <si>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</si>
  <si>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</si>
  <si>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</si>
  <si>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</si>
  <si>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</si>
  <si>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</si>
  <si>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</si>
  <si>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</si>
  <si>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</si>
  <si>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</si>
  <si>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</si>
  <si>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Mpumalanga: Steve Tshwete(MP313) - Table C4 Quarterly Budget Statement - Financial Performance (rev and expend) ( All ) for 4th Quarter ended 30 June 2019 (Figures Finalised as at 2019/07/31)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</si>
  <si>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</si>
  <si>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</si>
  <si>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</si>
  <si>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</si>
  <si>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</si>
  <si>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</si>
  <si>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</si>
  <si>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</si>
  <si>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</si>
  <si>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</si>
  <si>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</si>
  <si>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</si>
  <si>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</si>
  <si>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</si>
  <si>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</si>
  <si>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</si>
  <si>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</si>
  <si>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</si>
  <si>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</si>
  <si>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</si>
  <si>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</si>
  <si>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</si>
  <si>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</si>
  <si>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</si>
  <si>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</si>
  <si>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</si>
  <si>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</si>
  <si>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</si>
  <si>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Mpumalanga: Steve Tshwete(MP313) - Table C5 Quarterly Budget Statement - Capital Expenditure by Standard Classification and Funding for 4th Quarter ended 30 June 2019 (Figures Finalised as at 2019/07/31)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</si>
  <si>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</si>
  <si>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</si>
  <si>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</si>
  <si>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</si>
  <si>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</si>
  <si>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</si>
  <si>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</si>
  <si>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</si>
  <si>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</si>
  <si>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</si>
  <si>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Mpumalanga: Steve Tshwete(MP313) - Table C6 Quarterly Budget Statement - Financial Position for 4th Quarter ended 30 June 2019 (Figures Finalised as at 2019/07/31)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</si>
  <si>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</si>
  <si>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</si>
  <si>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</si>
  <si>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</si>
  <si>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</si>
  <si>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</si>
  <si>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</si>
  <si>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</si>
  <si>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</si>
  <si>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</si>
  <si>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</si>
  <si>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</si>
  <si>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</si>
  <si>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</si>
  <si>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</si>
  <si>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</si>
  <si>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</si>
  <si>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</si>
  <si>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</si>
  <si>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</si>
  <si>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</si>
  <si>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</si>
  <si>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</si>
  <si>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</si>
  <si>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</si>
  <si>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</si>
  <si>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</si>
  <si>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</si>
  <si>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</si>
  <si>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</si>
  <si>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</si>
  <si>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</si>
  <si>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</si>
  <si>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Mpumalanga: Steve Tshwete(MP313) - Table C7 Quarterly Budget Statement - Cash Flows for 4th Quarter ended 30 June 2019 (Figures Finalised as at 2019/07/31)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</si>
  <si>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</si>
  <si>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</si>
  <si>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</si>
  <si>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</si>
  <si>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</si>
  <si>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</si>
  <si>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</si>
  <si>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</si>
  <si>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</si>
  <si>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</si>
  <si>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</si>
  <si>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</si>
  <si>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</si>
  <si>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</si>
  <si>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</si>
  <si>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</si>
  <si>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</si>
  <si>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</si>
  <si>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</si>
  <si>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</si>
  <si>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</si>
  <si>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</si>
  <si>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</si>
  <si>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</si>
  <si>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</si>
  <si>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</si>
  <si>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</si>
  <si>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Mpumalanga: Steve Tshwete(MP313) - Table C9 Quarterly Budget Statement - Capital Expenditure by Asset Clas ( All ) for 4th Quarter ended 30 June 2019 (Figures Finalised as at 2019/07/31)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</si>
  <si>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</si>
  <si>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</si>
  <si>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</si>
  <si>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</si>
  <si>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</si>
  <si>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</si>
  <si>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</si>
  <si>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</si>
  <si>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</si>
  <si>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</si>
  <si>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</si>
  <si>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</si>
  <si>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</si>
  <si>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</si>
  <si>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</si>
  <si>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</si>
  <si>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</si>
  <si>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</si>
  <si>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</si>
  <si>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</si>
  <si>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</si>
  <si>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</si>
  <si>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</si>
  <si>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</si>
  <si>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</si>
  <si>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Mpumalanga: Steve Tshwete(MP313) - Table SC13a Quarterly Budget Statement - Capital Expenditure on New Assets by Asset Class ( All ) for 4th Quarter ended 30 June 2019 (Figures Finalised as at 2019/07/31)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</si>
  <si>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</si>
  <si>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</si>
  <si>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</si>
  <si>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</si>
  <si>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</si>
  <si>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</si>
  <si>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</si>
  <si>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</si>
  <si>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</si>
  <si>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</si>
  <si>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</si>
  <si>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</si>
  <si>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</si>
  <si>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</si>
  <si>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</si>
  <si>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</si>
  <si>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</si>
  <si>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</si>
  <si>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</si>
  <si>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</si>
  <si>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</si>
  <si>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</si>
  <si>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</si>
  <si>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</si>
  <si>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</si>
  <si>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</si>
  <si>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</si>
  <si>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</si>
  <si>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</si>
  <si>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</si>
  <si>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</si>
  <si>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</si>
  <si>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</si>
  <si>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</si>
  <si>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</si>
  <si>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Mpumalanga: Steve Tshwete(MP313) - Table SC13B Quarterly Budget Statement - Capital Expenditure on Renewal of existing assets by Asset Class ( All ) for 4th Quarter ended 30 June 2019 (Figures Finalised as at 2019/07/31)</t>
  </si>
  <si>
    <t>Capital Expenditure on Renewal of Existing Assets by Asset Class/Sub-class</t>
  </si>
  <si>
    <t>Total Capital Expenditure on Renewal of Existing Assets</t>
  </si>
  <si>
    <t>Mpumalanga: Steve Tshwete(MP313) - Table SC13C Quarterly Budget Statement - Repairs and Maintenance Expenditure by Asset Class ( All ) for 4th Quarter ended 30 June 2019 (Figures Finalised as at 2019/07/31)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</si>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</sst>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332769107</v>
      </c>
      <c r="C5" s="19">
        <v>0</v>
      </c>
      <c r="D5" s="59">
        <v>353052280</v>
      </c>
      <c r="E5" s="60">
        <v>357127298</v>
      </c>
      <c r="F5" s="60">
        <v>29863663</v>
      </c>
      <c r="G5" s="60">
        <v>29861957</v>
      </c>
      <c r="H5" s="60">
        <v>29850409</v>
      </c>
      <c r="I5" s="60">
        <v>89576029</v>
      </c>
      <c r="J5" s="60">
        <v>30086133</v>
      </c>
      <c r="K5" s="60">
        <v>29577645</v>
      </c>
      <c r="L5" s="60">
        <v>29435931</v>
      </c>
      <c r="M5" s="60">
        <v>89099709</v>
      </c>
      <c r="N5" s="60">
        <v>30067045</v>
      </c>
      <c r="O5" s="60">
        <v>30023738</v>
      </c>
      <c r="P5" s="60">
        <v>29983249</v>
      </c>
      <c r="Q5" s="60">
        <v>90074032</v>
      </c>
      <c r="R5" s="60">
        <v>29906879</v>
      </c>
      <c r="S5" s="60">
        <v>29892073</v>
      </c>
      <c r="T5" s="60">
        <v>29728696</v>
      </c>
      <c r="U5" s="60">
        <v>89527648</v>
      </c>
      <c r="V5" s="60">
        <v>358277418</v>
      </c>
      <c r="W5" s="60">
        <v>353052280</v>
      </c>
      <c r="X5" s="60">
        <v>5225138</v>
      </c>
      <c r="Y5" s="61">
        <v>1.48</v>
      </c>
      <c r="Z5" s="62">
        <v>357127298</v>
      </c>
    </row>
    <row r="6" spans="1:26" ht="12.75">
      <c r="A6" s="58" t="s">
        <v>32</v>
      </c>
      <c r="B6" s="19">
        <v>739016392</v>
      </c>
      <c r="C6" s="19">
        <v>0</v>
      </c>
      <c r="D6" s="59">
        <v>799237231</v>
      </c>
      <c r="E6" s="60">
        <v>817705395</v>
      </c>
      <c r="F6" s="60">
        <v>77656895</v>
      </c>
      <c r="G6" s="60">
        <v>80641846</v>
      </c>
      <c r="H6" s="60">
        <v>69785440</v>
      </c>
      <c r="I6" s="60">
        <v>228084181</v>
      </c>
      <c r="J6" s="60">
        <v>65671071</v>
      </c>
      <c r="K6" s="60">
        <v>64489857</v>
      </c>
      <c r="L6" s="60">
        <v>64928194</v>
      </c>
      <c r="M6" s="60">
        <v>195089122</v>
      </c>
      <c r="N6" s="60">
        <v>64412901</v>
      </c>
      <c r="O6" s="60">
        <v>61427149</v>
      </c>
      <c r="P6" s="60">
        <v>60924239</v>
      </c>
      <c r="Q6" s="60">
        <v>186764289</v>
      </c>
      <c r="R6" s="60">
        <v>63432397</v>
      </c>
      <c r="S6" s="60">
        <v>65432849</v>
      </c>
      <c r="T6" s="60">
        <v>68423130</v>
      </c>
      <c r="U6" s="60">
        <v>197288376</v>
      </c>
      <c r="V6" s="60">
        <v>807225968</v>
      </c>
      <c r="W6" s="60">
        <v>799237231</v>
      </c>
      <c r="X6" s="60">
        <v>7988737</v>
      </c>
      <c r="Y6" s="61">
        <v>1</v>
      </c>
      <c r="Z6" s="62">
        <v>817705395</v>
      </c>
    </row>
    <row r="7" spans="1:26" ht="12.75">
      <c r="A7" s="58" t="s">
        <v>33</v>
      </c>
      <c r="B7" s="19">
        <v>47049318</v>
      </c>
      <c r="C7" s="19">
        <v>0</v>
      </c>
      <c r="D7" s="59">
        <v>35071200</v>
      </c>
      <c r="E7" s="60">
        <v>36071200</v>
      </c>
      <c r="F7" s="60">
        <v>2493284</v>
      </c>
      <c r="G7" s="60">
        <v>-1579656</v>
      </c>
      <c r="H7" s="60">
        <v>0</v>
      </c>
      <c r="I7" s="60">
        <v>913628</v>
      </c>
      <c r="J7" s="60">
        <v>6327663</v>
      </c>
      <c r="K7" s="60">
        <v>3982264</v>
      </c>
      <c r="L7" s="60">
        <v>6870670</v>
      </c>
      <c r="M7" s="60">
        <v>17180597</v>
      </c>
      <c r="N7" s="60">
        <v>8064838</v>
      </c>
      <c r="O7" s="60">
        <v>3751381</v>
      </c>
      <c r="P7" s="60">
        <v>3351645</v>
      </c>
      <c r="Q7" s="60">
        <v>15167864</v>
      </c>
      <c r="R7" s="60">
        <v>1209667</v>
      </c>
      <c r="S7" s="60">
        <v>991618</v>
      </c>
      <c r="T7" s="60">
        <v>0</v>
      </c>
      <c r="U7" s="60">
        <v>2201285</v>
      </c>
      <c r="V7" s="60">
        <v>35463374</v>
      </c>
      <c r="W7" s="60">
        <v>35071200</v>
      </c>
      <c r="X7" s="60">
        <v>392174</v>
      </c>
      <c r="Y7" s="61">
        <v>1.12</v>
      </c>
      <c r="Z7" s="62">
        <v>36071200</v>
      </c>
    </row>
    <row r="8" spans="1:26" ht="12.75">
      <c r="A8" s="58" t="s">
        <v>34</v>
      </c>
      <c r="B8" s="19">
        <v>162433203</v>
      </c>
      <c r="C8" s="19">
        <v>0</v>
      </c>
      <c r="D8" s="59">
        <v>186876767</v>
      </c>
      <c r="E8" s="60">
        <v>187825063</v>
      </c>
      <c r="F8" s="60">
        <v>74738000</v>
      </c>
      <c r="G8" s="60">
        <v>378754</v>
      </c>
      <c r="H8" s="60">
        <v>498119</v>
      </c>
      <c r="I8" s="60">
        <v>75614873</v>
      </c>
      <c r="J8" s="60">
        <v>841394</v>
      </c>
      <c r="K8" s="60">
        <v>691444</v>
      </c>
      <c r="L8" s="60">
        <v>60580539</v>
      </c>
      <c r="M8" s="60">
        <v>62113377</v>
      </c>
      <c r="N8" s="60">
        <v>123890</v>
      </c>
      <c r="O8" s="60">
        <v>765502</v>
      </c>
      <c r="P8" s="60">
        <v>45193476</v>
      </c>
      <c r="Q8" s="60">
        <v>46082868</v>
      </c>
      <c r="R8" s="60">
        <v>329274</v>
      </c>
      <c r="S8" s="60">
        <v>379006</v>
      </c>
      <c r="T8" s="60">
        <v>332322</v>
      </c>
      <c r="U8" s="60">
        <v>1040602</v>
      </c>
      <c r="V8" s="60">
        <v>184851720</v>
      </c>
      <c r="W8" s="60">
        <v>186876767</v>
      </c>
      <c r="X8" s="60">
        <v>-2025047</v>
      </c>
      <c r="Y8" s="61">
        <v>-1.08</v>
      </c>
      <c r="Z8" s="62">
        <v>187825063</v>
      </c>
    </row>
    <row r="9" spans="1:26" ht="12.75">
      <c r="A9" s="58" t="s">
        <v>35</v>
      </c>
      <c r="B9" s="19">
        <v>139797336</v>
      </c>
      <c r="C9" s="19">
        <v>0</v>
      </c>
      <c r="D9" s="59">
        <v>112110267</v>
      </c>
      <c r="E9" s="60">
        <v>131945140</v>
      </c>
      <c r="F9" s="60">
        <v>14809455</v>
      </c>
      <c r="G9" s="60">
        <v>3674788</v>
      </c>
      <c r="H9" s="60">
        <v>5695051</v>
      </c>
      <c r="I9" s="60">
        <v>24179294</v>
      </c>
      <c r="J9" s="60">
        <v>11860610</v>
      </c>
      <c r="K9" s="60">
        <v>5012313</v>
      </c>
      <c r="L9" s="60">
        <v>7218247</v>
      </c>
      <c r="M9" s="60">
        <v>24091170</v>
      </c>
      <c r="N9" s="60">
        <v>4022850</v>
      </c>
      <c r="O9" s="60">
        <v>7175788</v>
      </c>
      <c r="P9" s="60">
        <v>8287921</v>
      </c>
      <c r="Q9" s="60">
        <v>19486559</v>
      </c>
      <c r="R9" s="60">
        <v>7295497</v>
      </c>
      <c r="S9" s="60">
        <v>12574811</v>
      </c>
      <c r="T9" s="60">
        <v>22246009</v>
      </c>
      <c r="U9" s="60">
        <v>42116317</v>
      </c>
      <c r="V9" s="60">
        <v>109873340</v>
      </c>
      <c r="W9" s="60">
        <v>112110267</v>
      </c>
      <c r="X9" s="60">
        <v>-2236927</v>
      </c>
      <c r="Y9" s="61">
        <v>-2</v>
      </c>
      <c r="Z9" s="62">
        <v>131945140</v>
      </c>
    </row>
    <row r="10" spans="1:26" ht="22.5">
      <c r="A10" s="63" t="s">
        <v>279</v>
      </c>
      <c r="B10" s="64">
        <f>SUM(B5:B9)</f>
        <v>1421065356</v>
      </c>
      <c r="C10" s="64">
        <f>SUM(C5:C9)</f>
        <v>0</v>
      </c>
      <c r="D10" s="65">
        <f aca="true" t="shared" si="0" ref="D10:Z10">SUM(D5:D9)</f>
        <v>1486347745</v>
      </c>
      <c r="E10" s="66">
        <f t="shared" si="0"/>
        <v>1530674096</v>
      </c>
      <c r="F10" s="66">
        <f t="shared" si="0"/>
        <v>199561297</v>
      </c>
      <c r="G10" s="66">
        <f t="shared" si="0"/>
        <v>112977689</v>
      </c>
      <c r="H10" s="66">
        <f t="shared" si="0"/>
        <v>105829019</v>
      </c>
      <c r="I10" s="66">
        <f t="shared" si="0"/>
        <v>418368005</v>
      </c>
      <c r="J10" s="66">
        <f t="shared" si="0"/>
        <v>114786871</v>
      </c>
      <c r="K10" s="66">
        <f t="shared" si="0"/>
        <v>103753523</v>
      </c>
      <c r="L10" s="66">
        <f t="shared" si="0"/>
        <v>169033581</v>
      </c>
      <c r="M10" s="66">
        <f t="shared" si="0"/>
        <v>387573975</v>
      </c>
      <c r="N10" s="66">
        <f t="shared" si="0"/>
        <v>106691524</v>
      </c>
      <c r="O10" s="66">
        <f t="shared" si="0"/>
        <v>103143558</v>
      </c>
      <c r="P10" s="66">
        <f t="shared" si="0"/>
        <v>147740530</v>
      </c>
      <c r="Q10" s="66">
        <f t="shared" si="0"/>
        <v>357575612</v>
      </c>
      <c r="R10" s="66">
        <f t="shared" si="0"/>
        <v>102173714</v>
      </c>
      <c r="S10" s="66">
        <f t="shared" si="0"/>
        <v>109270357</v>
      </c>
      <c r="T10" s="66">
        <f t="shared" si="0"/>
        <v>120730157</v>
      </c>
      <c r="U10" s="66">
        <f t="shared" si="0"/>
        <v>332174228</v>
      </c>
      <c r="V10" s="66">
        <f t="shared" si="0"/>
        <v>1495691820</v>
      </c>
      <c r="W10" s="66">
        <f t="shared" si="0"/>
        <v>1486347745</v>
      </c>
      <c r="X10" s="66">
        <f t="shared" si="0"/>
        <v>9344075</v>
      </c>
      <c r="Y10" s="67">
        <f>+IF(W10&lt;&gt;0,(X10/W10)*100,0)</f>
        <v>0.6286600851942625</v>
      </c>
      <c r="Z10" s="68">
        <f t="shared" si="0"/>
        <v>1530674096</v>
      </c>
    </row>
    <row r="11" spans="1:26" ht="12.75">
      <c r="A11" s="58" t="s">
        <v>37</v>
      </c>
      <c r="B11" s="19">
        <v>468134310</v>
      </c>
      <c r="C11" s="19">
        <v>0</v>
      </c>
      <c r="D11" s="59">
        <v>545555593</v>
      </c>
      <c r="E11" s="60">
        <v>537163975</v>
      </c>
      <c r="F11" s="60">
        <v>39612669</v>
      </c>
      <c r="G11" s="60">
        <v>38576621</v>
      </c>
      <c r="H11" s="60">
        <v>45474472</v>
      </c>
      <c r="I11" s="60">
        <v>123663762</v>
      </c>
      <c r="J11" s="60">
        <v>43242811</v>
      </c>
      <c r="K11" s="60">
        <v>42187003</v>
      </c>
      <c r="L11" s="60">
        <v>42898701</v>
      </c>
      <c r="M11" s="60">
        <v>128328515</v>
      </c>
      <c r="N11" s="60">
        <v>45668010</v>
      </c>
      <c r="O11" s="60">
        <v>43639905</v>
      </c>
      <c r="P11" s="60">
        <v>43951995</v>
      </c>
      <c r="Q11" s="60">
        <v>133259910</v>
      </c>
      <c r="R11" s="60">
        <v>45039220</v>
      </c>
      <c r="S11" s="60">
        <v>43929596</v>
      </c>
      <c r="T11" s="60">
        <v>44232678</v>
      </c>
      <c r="U11" s="60">
        <v>133201494</v>
      </c>
      <c r="V11" s="60">
        <v>518453681</v>
      </c>
      <c r="W11" s="60">
        <v>545555593</v>
      </c>
      <c r="X11" s="60">
        <v>-27101912</v>
      </c>
      <c r="Y11" s="61">
        <v>-4.97</v>
      </c>
      <c r="Z11" s="62">
        <v>537163975</v>
      </c>
    </row>
    <row r="12" spans="1:26" ht="12.75">
      <c r="A12" s="58" t="s">
        <v>38</v>
      </c>
      <c r="B12" s="19">
        <v>21891024</v>
      </c>
      <c r="C12" s="19">
        <v>0</v>
      </c>
      <c r="D12" s="59">
        <v>23152857</v>
      </c>
      <c r="E12" s="60">
        <v>23401880</v>
      </c>
      <c r="F12" s="60">
        <v>1800242</v>
      </c>
      <c r="G12" s="60">
        <v>1813967</v>
      </c>
      <c r="H12" s="60">
        <v>1809160</v>
      </c>
      <c r="I12" s="60">
        <v>5423369</v>
      </c>
      <c r="J12" s="60">
        <v>1861673</v>
      </c>
      <c r="K12" s="60">
        <v>1824591</v>
      </c>
      <c r="L12" s="60">
        <v>1814101</v>
      </c>
      <c r="M12" s="60">
        <v>5500365</v>
      </c>
      <c r="N12" s="60">
        <v>2303852</v>
      </c>
      <c r="O12" s="60">
        <v>1902137</v>
      </c>
      <c r="P12" s="60">
        <v>1904594</v>
      </c>
      <c r="Q12" s="60">
        <v>6110583</v>
      </c>
      <c r="R12" s="60">
        <v>1904594</v>
      </c>
      <c r="S12" s="60">
        <v>1904594</v>
      </c>
      <c r="T12" s="60">
        <v>1904594</v>
      </c>
      <c r="U12" s="60">
        <v>5713782</v>
      </c>
      <c r="V12" s="60">
        <v>22748099</v>
      </c>
      <c r="W12" s="60">
        <v>23152857</v>
      </c>
      <c r="X12" s="60">
        <v>-404758</v>
      </c>
      <c r="Y12" s="61">
        <v>-1.75</v>
      </c>
      <c r="Z12" s="62">
        <v>23401880</v>
      </c>
    </row>
    <row r="13" spans="1:26" ht="12.75">
      <c r="A13" s="58" t="s">
        <v>280</v>
      </c>
      <c r="B13" s="19">
        <v>153413961</v>
      </c>
      <c r="C13" s="19">
        <v>0</v>
      </c>
      <c r="D13" s="59">
        <v>162601862</v>
      </c>
      <c r="E13" s="60">
        <v>162491275</v>
      </c>
      <c r="F13" s="60">
        <v>13542966</v>
      </c>
      <c r="G13" s="60">
        <v>13542966</v>
      </c>
      <c r="H13" s="60">
        <v>13564566</v>
      </c>
      <c r="I13" s="60">
        <v>40650498</v>
      </c>
      <c r="J13" s="60">
        <v>13550166</v>
      </c>
      <c r="K13" s="60">
        <v>13576966</v>
      </c>
      <c r="L13" s="60">
        <v>13550166</v>
      </c>
      <c r="M13" s="60">
        <v>40677298</v>
      </c>
      <c r="N13" s="60">
        <v>13559632</v>
      </c>
      <c r="O13" s="60">
        <v>13568696</v>
      </c>
      <c r="P13" s="60">
        <v>13550166</v>
      </c>
      <c r="Q13" s="60">
        <v>40678494</v>
      </c>
      <c r="R13" s="60">
        <v>13550166</v>
      </c>
      <c r="S13" s="60">
        <v>13550166</v>
      </c>
      <c r="T13" s="60">
        <v>13550166</v>
      </c>
      <c r="U13" s="60">
        <v>40650498</v>
      </c>
      <c r="V13" s="60">
        <v>162656788</v>
      </c>
      <c r="W13" s="60">
        <v>162601862</v>
      </c>
      <c r="X13" s="60">
        <v>54926</v>
      </c>
      <c r="Y13" s="61">
        <v>0.03</v>
      </c>
      <c r="Z13" s="62">
        <v>162491275</v>
      </c>
    </row>
    <row r="14" spans="1:26" ht="12.75">
      <c r="A14" s="58" t="s">
        <v>40</v>
      </c>
      <c r="B14" s="19">
        <v>10694435</v>
      </c>
      <c r="C14" s="19">
        <v>0</v>
      </c>
      <c r="D14" s="59">
        <v>19132479</v>
      </c>
      <c r="E14" s="60">
        <v>19132479</v>
      </c>
      <c r="F14" s="60">
        <v>0</v>
      </c>
      <c r="G14" s="60">
        <v>848</v>
      </c>
      <c r="H14" s="60">
        <v>694</v>
      </c>
      <c r="I14" s="60">
        <v>1542</v>
      </c>
      <c r="J14" s="60">
        <v>1024</v>
      </c>
      <c r="K14" s="60">
        <v>104</v>
      </c>
      <c r="L14" s="60">
        <v>0</v>
      </c>
      <c r="M14" s="60">
        <v>1128</v>
      </c>
      <c r="N14" s="60">
        <v>10620</v>
      </c>
      <c r="O14" s="60">
        <v>8740487</v>
      </c>
      <c r="P14" s="60">
        <v>0</v>
      </c>
      <c r="Q14" s="60">
        <v>8751107</v>
      </c>
      <c r="R14" s="60">
        <v>0</v>
      </c>
      <c r="S14" s="60">
        <v>0</v>
      </c>
      <c r="T14" s="60">
        <v>8401126</v>
      </c>
      <c r="U14" s="60">
        <v>8401126</v>
      </c>
      <c r="V14" s="60">
        <v>17154903</v>
      </c>
      <c r="W14" s="60">
        <v>19132480</v>
      </c>
      <c r="X14" s="60">
        <v>-1977577</v>
      </c>
      <c r="Y14" s="61">
        <v>-10.34</v>
      </c>
      <c r="Z14" s="62">
        <v>19132479</v>
      </c>
    </row>
    <row r="15" spans="1:26" ht="12.75">
      <c r="A15" s="58" t="s">
        <v>41</v>
      </c>
      <c r="B15" s="19">
        <v>460711507</v>
      </c>
      <c r="C15" s="19">
        <v>0</v>
      </c>
      <c r="D15" s="59">
        <v>499968292</v>
      </c>
      <c r="E15" s="60">
        <v>521156634</v>
      </c>
      <c r="F15" s="60">
        <v>25389</v>
      </c>
      <c r="G15" s="60">
        <v>56364388</v>
      </c>
      <c r="H15" s="60">
        <v>55988274</v>
      </c>
      <c r="I15" s="60">
        <v>112378051</v>
      </c>
      <c r="J15" s="60">
        <v>36859525</v>
      </c>
      <c r="K15" s="60">
        <v>38395906</v>
      </c>
      <c r="L15" s="60">
        <v>33752384</v>
      </c>
      <c r="M15" s="60">
        <v>109007815</v>
      </c>
      <c r="N15" s="60">
        <v>36027870</v>
      </c>
      <c r="O15" s="60">
        <v>35704351</v>
      </c>
      <c r="P15" s="60">
        <v>34367349</v>
      </c>
      <c r="Q15" s="60">
        <v>106099570</v>
      </c>
      <c r="R15" s="60">
        <v>31683332</v>
      </c>
      <c r="S15" s="60">
        <v>34836863</v>
      </c>
      <c r="T15" s="60">
        <v>39528691</v>
      </c>
      <c r="U15" s="60">
        <v>106048886</v>
      </c>
      <c r="V15" s="60">
        <v>433534322</v>
      </c>
      <c r="W15" s="60">
        <v>499968292</v>
      </c>
      <c r="X15" s="60">
        <v>-66433970</v>
      </c>
      <c r="Y15" s="61">
        <v>-13.29</v>
      </c>
      <c r="Z15" s="62">
        <v>521156634</v>
      </c>
    </row>
    <row r="16" spans="1:26" ht="12.75">
      <c r="A16" s="69" t="s">
        <v>42</v>
      </c>
      <c r="B16" s="19">
        <v>1819386</v>
      </c>
      <c r="C16" s="19">
        <v>0</v>
      </c>
      <c r="D16" s="59">
        <v>1910000</v>
      </c>
      <c r="E16" s="60">
        <v>0</v>
      </c>
      <c r="F16" s="60">
        <v>45000</v>
      </c>
      <c r="G16" s="60">
        <v>30000</v>
      </c>
      <c r="H16" s="60">
        <v>270000</v>
      </c>
      <c r="I16" s="60">
        <v>345000</v>
      </c>
      <c r="J16" s="60">
        <v>0</v>
      </c>
      <c r="K16" s="60">
        <v>0</v>
      </c>
      <c r="L16" s="60">
        <v>900000</v>
      </c>
      <c r="M16" s="60">
        <v>900000</v>
      </c>
      <c r="N16" s="60">
        <v>575000</v>
      </c>
      <c r="O16" s="60">
        <v>-570000</v>
      </c>
      <c r="P16" s="60">
        <v>575000</v>
      </c>
      <c r="Q16" s="60">
        <v>580000</v>
      </c>
      <c r="R16" s="60">
        <v>37847</v>
      </c>
      <c r="S16" s="60">
        <v>0</v>
      </c>
      <c r="T16" s="60">
        <v>0</v>
      </c>
      <c r="U16" s="60">
        <v>37847</v>
      </c>
      <c r="V16" s="60">
        <v>1862847</v>
      </c>
      <c r="W16" s="60">
        <v>1910000</v>
      </c>
      <c r="X16" s="60">
        <v>-47153</v>
      </c>
      <c r="Y16" s="61">
        <v>-2.47</v>
      </c>
      <c r="Z16" s="62">
        <v>0</v>
      </c>
    </row>
    <row r="17" spans="1:26" ht="12.75">
      <c r="A17" s="58" t="s">
        <v>43</v>
      </c>
      <c r="B17" s="19">
        <v>261790789</v>
      </c>
      <c r="C17" s="19">
        <v>0</v>
      </c>
      <c r="D17" s="59">
        <v>304396250</v>
      </c>
      <c r="E17" s="60">
        <v>335280389</v>
      </c>
      <c r="F17" s="60">
        <v>7041461</v>
      </c>
      <c r="G17" s="60">
        <v>22012493</v>
      </c>
      <c r="H17" s="60">
        <v>14109400</v>
      </c>
      <c r="I17" s="60">
        <v>43163354</v>
      </c>
      <c r="J17" s="60">
        <v>14403690</v>
      </c>
      <c r="K17" s="60">
        <v>31004643</v>
      </c>
      <c r="L17" s="60">
        <v>22661863</v>
      </c>
      <c r="M17" s="60">
        <v>68070196</v>
      </c>
      <c r="N17" s="60">
        <v>19063952</v>
      </c>
      <c r="O17" s="60">
        <v>19240504</v>
      </c>
      <c r="P17" s="60">
        <v>21378041</v>
      </c>
      <c r="Q17" s="60">
        <v>59682497</v>
      </c>
      <c r="R17" s="60">
        <v>34028607</v>
      </c>
      <c r="S17" s="60">
        <v>28021246</v>
      </c>
      <c r="T17" s="60">
        <v>29472520</v>
      </c>
      <c r="U17" s="60">
        <v>91522373</v>
      </c>
      <c r="V17" s="60">
        <v>262438420</v>
      </c>
      <c r="W17" s="60">
        <v>304396250</v>
      </c>
      <c r="X17" s="60">
        <v>-41957830</v>
      </c>
      <c r="Y17" s="61">
        <v>-13.78</v>
      </c>
      <c r="Z17" s="62">
        <v>335280389</v>
      </c>
    </row>
    <row r="18" spans="1:26" ht="12.75">
      <c r="A18" s="70" t="s">
        <v>44</v>
      </c>
      <c r="B18" s="71">
        <f>SUM(B11:B17)</f>
        <v>1378455412</v>
      </c>
      <c r="C18" s="71">
        <f>SUM(C11:C17)</f>
        <v>0</v>
      </c>
      <c r="D18" s="72">
        <f aca="true" t="shared" si="1" ref="D18:Z18">SUM(D11:D17)</f>
        <v>1556717333</v>
      </c>
      <c r="E18" s="73">
        <f t="shared" si="1"/>
        <v>1598626632</v>
      </c>
      <c r="F18" s="73">
        <f t="shared" si="1"/>
        <v>62067727</v>
      </c>
      <c r="G18" s="73">
        <f t="shared" si="1"/>
        <v>132341283</v>
      </c>
      <c r="H18" s="73">
        <f t="shared" si="1"/>
        <v>131216566</v>
      </c>
      <c r="I18" s="73">
        <f t="shared" si="1"/>
        <v>325625576</v>
      </c>
      <c r="J18" s="73">
        <f t="shared" si="1"/>
        <v>109918889</v>
      </c>
      <c r="K18" s="73">
        <f t="shared" si="1"/>
        <v>126989213</v>
      </c>
      <c r="L18" s="73">
        <f t="shared" si="1"/>
        <v>115577215</v>
      </c>
      <c r="M18" s="73">
        <f t="shared" si="1"/>
        <v>352485317</v>
      </c>
      <c r="N18" s="73">
        <f t="shared" si="1"/>
        <v>117208936</v>
      </c>
      <c r="O18" s="73">
        <f t="shared" si="1"/>
        <v>122226080</v>
      </c>
      <c r="P18" s="73">
        <f t="shared" si="1"/>
        <v>115727145</v>
      </c>
      <c r="Q18" s="73">
        <f t="shared" si="1"/>
        <v>355162161</v>
      </c>
      <c r="R18" s="73">
        <f t="shared" si="1"/>
        <v>126243766</v>
      </c>
      <c r="S18" s="73">
        <f t="shared" si="1"/>
        <v>122242465</v>
      </c>
      <c r="T18" s="73">
        <f t="shared" si="1"/>
        <v>137089775</v>
      </c>
      <c r="U18" s="73">
        <f t="shared" si="1"/>
        <v>385576006</v>
      </c>
      <c r="V18" s="73">
        <f t="shared" si="1"/>
        <v>1418849060</v>
      </c>
      <c r="W18" s="73">
        <f t="shared" si="1"/>
        <v>1556717334</v>
      </c>
      <c r="X18" s="73">
        <f t="shared" si="1"/>
        <v>-137868274</v>
      </c>
      <c r="Y18" s="67">
        <f>+IF(W18&lt;&gt;0,(X18/W18)*100,0)</f>
        <v>-8.856346042331664</v>
      </c>
      <c r="Z18" s="74">
        <f t="shared" si="1"/>
        <v>1598626632</v>
      </c>
    </row>
    <row r="19" spans="1:26" ht="12.75">
      <c r="A19" s="70" t="s">
        <v>45</v>
      </c>
      <c r="B19" s="75">
        <f>+B10-B18</f>
        <v>42609944</v>
      </c>
      <c r="C19" s="75">
        <f>+C10-C18</f>
        <v>0</v>
      </c>
      <c r="D19" s="76">
        <f aca="true" t="shared" si="2" ref="D19:Z19">+D10-D18</f>
        <v>-70369588</v>
      </c>
      <c r="E19" s="77">
        <f t="shared" si="2"/>
        <v>-67952536</v>
      </c>
      <c r="F19" s="77">
        <f t="shared" si="2"/>
        <v>137493570</v>
      </c>
      <c r="G19" s="77">
        <f t="shared" si="2"/>
        <v>-19363594</v>
      </c>
      <c r="H19" s="77">
        <f t="shared" si="2"/>
        <v>-25387547</v>
      </c>
      <c r="I19" s="77">
        <f t="shared" si="2"/>
        <v>92742429</v>
      </c>
      <c r="J19" s="77">
        <f t="shared" si="2"/>
        <v>4867982</v>
      </c>
      <c r="K19" s="77">
        <f t="shared" si="2"/>
        <v>-23235690</v>
      </c>
      <c r="L19" s="77">
        <f t="shared" si="2"/>
        <v>53456366</v>
      </c>
      <c r="M19" s="77">
        <f t="shared" si="2"/>
        <v>35088658</v>
      </c>
      <c r="N19" s="77">
        <f t="shared" si="2"/>
        <v>-10517412</v>
      </c>
      <c r="O19" s="77">
        <f t="shared" si="2"/>
        <v>-19082522</v>
      </c>
      <c r="P19" s="77">
        <f t="shared" si="2"/>
        <v>32013385</v>
      </c>
      <c r="Q19" s="77">
        <f t="shared" si="2"/>
        <v>2413451</v>
      </c>
      <c r="R19" s="77">
        <f t="shared" si="2"/>
        <v>-24070052</v>
      </c>
      <c r="S19" s="77">
        <f t="shared" si="2"/>
        <v>-12972108</v>
      </c>
      <c r="T19" s="77">
        <f t="shared" si="2"/>
        <v>-16359618</v>
      </c>
      <c r="U19" s="77">
        <f t="shared" si="2"/>
        <v>-53401778</v>
      </c>
      <c r="V19" s="77">
        <f t="shared" si="2"/>
        <v>76842760</v>
      </c>
      <c r="W19" s="77">
        <f>IF(E10=E18,0,W10-W18)</f>
        <v>-70369589</v>
      </c>
      <c r="X19" s="77">
        <f t="shared" si="2"/>
        <v>147212349</v>
      </c>
      <c r="Y19" s="78">
        <f>+IF(W19&lt;&gt;0,(X19/W19)*100,0)</f>
        <v>-209.19881882498984</v>
      </c>
      <c r="Z19" s="79">
        <f t="shared" si="2"/>
        <v>-67952536</v>
      </c>
    </row>
    <row r="20" spans="1:26" ht="12.75">
      <c r="A20" s="58" t="s">
        <v>46</v>
      </c>
      <c r="B20" s="19">
        <v>52763562</v>
      </c>
      <c r="C20" s="19">
        <v>0</v>
      </c>
      <c r="D20" s="59">
        <v>68203800</v>
      </c>
      <c r="E20" s="60">
        <v>95023118</v>
      </c>
      <c r="F20" s="60">
        <v>4347834</v>
      </c>
      <c r="G20" s="60">
        <v>9654713</v>
      </c>
      <c r="H20" s="60">
        <v>3492590</v>
      </c>
      <c r="I20" s="60">
        <v>17495137</v>
      </c>
      <c r="J20" s="60">
        <v>12614890</v>
      </c>
      <c r="K20" s="60">
        <v>-2482670</v>
      </c>
      <c r="L20" s="60">
        <v>4902626</v>
      </c>
      <c r="M20" s="60">
        <v>15034846</v>
      </c>
      <c r="N20" s="60">
        <v>5921308</v>
      </c>
      <c r="O20" s="60">
        <v>2278687</v>
      </c>
      <c r="P20" s="60">
        <v>3437930</v>
      </c>
      <c r="Q20" s="60">
        <v>11637925</v>
      </c>
      <c r="R20" s="60">
        <v>7396699</v>
      </c>
      <c r="S20" s="60">
        <v>10624173</v>
      </c>
      <c r="T20" s="60">
        <v>8248534</v>
      </c>
      <c r="U20" s="60">
        <v>26269406</v>
      </c>
      <c r="V20" s="60">
        <v>70437314</v>
      </c>
      <c r="W20" s="60">
        <v>68203800</v>
      </c>
      <c r="X20" s="60">
        <v>2233514</v>
      </c>
      <c r="Y20" s="61">
        <v>3.27</v>
      </c>
      <c r="Z20" s="62">
        <v>95023118</v>
      </c>
    </row>
    <row r="21" spans="1:26" ht="12.75">
      <c r="A21" s="58" t="s">
        <v>281</v>
      </c>
      <c r="B21" s="80">
        <v>0</v>
      </c>
      <c r="C21" s="80">
        <v>0</v>
      </c>
      <c r="D21" s="81">
        <v>20000000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20000000</v>
      </c>
      <c r="X21" s="82">
        <v>-20000000</v>
      </c>
      <c r="Y21" s="83">
        <v>-100</v>
      </c>
      <c r="Z21" s="84">
        <v>0</v>
      </c>
    </row>
    <row r="22" spans="1:26" ht="22.5">
      <c r="A22" s="85" t="s">
        <v>282</v>
      </c>
      <c r="B22" s="86">
        <f>SUM(B19:B21)</f>
        <v>95373506</v>
      </c>
      <c r="C22" s="86">
        <f>SUM(C19:C21)</f>
        <v>0</v>
      </c>
      <c r="D22" s="87">
        <f aca="true" t="shared" si="3" ref="D22:Z22">SUM(D19:D21)</f>
        <v>17834212</v>
      </c>
      <c r="E22" s="88">
        <f t="shared" si="3"/>
        <v>27070582</v>
      </c>
      <c r="F22" s="88">
        <f t="shared" si="3"/>
        <v>141841404</v>
      </c>
      <c r="G22" s="88">
        <f t="shared" si="3"/>
        <v>-9708881</v>
      </c>
      <c r="H22" s="88">
        <f t="shared" si="3"/>
        <v>-21894957</v>
      </c>
      <c r="I22" s="88">
        <f t="shared" si="3"/>
        <v>110237566</v>
      </c>
      <c r="J22" s="88">
        <f t="shared" si="3"/>
        <v>17482872</v>
      </c>
      <c r="K22" s="88">
        <f t="shared" si="3"/>
        <v>-25718360</v>
      </c>
      <c r="L22" s="88">
        <f t="shared" si="3"/>
        <v>58358992</v>
      </c>
      <c r="M22" s="88">
        <f t="shared" si="3"/>
        <v>50123504</v>
      </c>
      <c r="N22" s="88">
        <f t="shared" si="3"/>
        <v>-4596104</v>
      </c>
      <c r="O22" s="88">
        <f t="shared" si="3"/>
        <v>-16803835</v>
      </c>
      <c r="P22" s="88">
        <f t="shared" si="3"/>
        <v>35451315</v>
      </c>
      <c r="Q22" s="88">
        <f t="shared" si="3"/>
        <v>14051376</v>
      </c>
      <c r="R22" s="88">
        <f t="shared" si="3"/>
        <v>-16673353</v>
      </c>
      <c r="S22" s="88">
        <f t="shared" si="3"/>
        <v>-2347935</v>
      </c>
      <c r="T22" s="88">
        <f t="shared" si="3"/>
        <v>-8111084</v>
      </c>
      <c r="U22" s="88">
        <f t="shared" si="3"/>
        <v>-27132372</v>
      </c>
      <c r="V22" s="88">
        <f t="shared" si="3"/>
        <v>147280074</v>
      </c>
      <c r="W22" s="88">
        <f t="shared" si="3"/>
        <v>17834211</v>
      </c>
      <c r="X22" s="88">
        <f t="shared" si="3"/>
        <v>129445863</v>
      </c>
      <c r="Y22" s="89">
        <f>+IF(W22&lt;&gt;0,(X22/W22)*100,0)</f>
        <v>725.8289306995414</v>
      </c>
      <c r="Z22" s="90">
        <f t="shared" si="3"/>
        <v>27070582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95373506</v>
      </c>
      <c r="C24" s="75">
        <f>SUM(C22:C23)</f>
        <v>0</v>
      </c>
      <c r="D24" s="76">
        <f aca="true" t="shared" si="4" ref="D24:Z24">SUM(D22:D23)</f>
        <v>17834212</v>
      </c>
      <c r="E24" s="77">
        <f t="shared" si="4"/>
        <v>27070582</v>
      </c>
      <c r="F24" s="77">
        <f t="shared" si="4"/>
        <v>141841404</v>
      </c>
      <c r="G24" s="77">
        <f t="shared" si="4"/>
        <v>-9708881</v>
      </c>
      <c r="H24" s="77">
        <f t="shared" si="4"/>
        <v>-21894957</v>
      </c>
      <c r="I24" s="77">
        <f t="shared" si="4"/>
        <v>110237566</v>
      </c>
      <c r="J24" s="77">
        <f t="shared" si="4"/>
        <v>17482872</v>
      </c>
      <c r="K24" s="77">
        <f t="shared" si="4"/>
        <v>-25718360</v>
      </c>
      <c r="L24" s="77">
        <f t="shared" si="4"/>
        <v>58358992</v>
      </c>
      <c r="M24" s="77">
        <f t="shared" si="4"/>
        <v>50123504</v>
      </c>
      <c r="N24" s="77">
        <f t="shared" si="4"/>
        <v>-4596104</v>
      </c>
      <c r="O24" s="77">
        <f t="shared" si="4"/>
        <v>-16803835</v>
      </c>
      <c r="P24" s="77">
        <f t="shared" si="4"/>
        <v>35451315</v>
      </c>
      <c r="Q24" s="77">
        <f t="shared" si="4"/>
        <v>14051376</v>
      </c>
      <c r="R24" s="77">
        <f t="shared" si="4"/>
        <v>-16673353</v>
      </c>
      <c r="S24" s="77">
        <f t="shared" si="4"/>
        <v>-2347935</v>
      </c>
      <c r="T24" s="77">
        <f t="shared" si="4"/>
        <v>-8111084</v>
      </c>
      <c r="U24" s="77">
        <f t="shared" si="4"/>
        <v>-27132372</v>
      </c>
      <c r="V24" s="77">
        <f t="shared" si="4"/>
        <v>147280074</v>
      </c>
      <c r="W24" s="77">
        <f t="shared" si="4"/>
        <v>17834211</v>
      </c>
      <c r="X24" s="77">
        <f t="shared" si="4"/>
        <v>129445863</v>
      </c>
      <c r="Y24" s="78">
        <f>+IF(W24&lt;&gt;0,(X24/W24)*100,0)</f>
        <v>725.8289306995414</v>
      </c>
      <c r="Z24" s="79">
        <f t="shared" si="4"/>
        <v>27070582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268129046</v>
      </c>
      <c r="C27" s="22">
        <v>0</v>
      </c>
      <c r="D27" s="99">
        <v>374409544</v>
      </c>
      <c r="E27" s="100">
        <v>391144759</v>
      </c>
      <c r="F27" s="100">
        <v>789764</v>
      </c>
      <c r="G27" s="100">
        <v>12933626</v>
      </c>
      <c r="H27" s="100">
        <v>16632568</v>
      </c>
      <c r="I27" s="100">
        <v>30355958</v>
      </c>
      <c r="J27" s="100">
        <v>20578404</v>
      </c>
      <c r="K27" s="100">
        <v>22294893</v>
      </c>
      <c r="L27" s="100">
        <v>38113226</v>
      </c>
      <c r="M27" s="100">
        <v>80986523</v>
      </c>
      <c r="N27" s="100">
        <v>10997385</v>
      </c>
      <c r="O27" s="100">
        <v>14350496</v>
      </c>
      <c r="P27" s="100">
        <v>30136541</v>
      </c>
      <c r="Q27" s="100">
        <v>55484422</v>
      </c>
      <c r="R27" s="100">
        <v>52013116</v>
      </c>
      <c r="S27" s="100">
        <v>76450512</v>
      </c>
      <c r="T27" s="100">
        <v>41405027</v>
      </c>
      <c r="U27" s="100">
        <v>169868655</v>
      </c>
      <c r="V27" s="100">
        <v>336695558</v>
      </c>
      <c r="W27" s="100">
        <v>374409544</v>
      </c>
      <c r="X27" s="100">
        <v>-37713986</v>
      </c>
      <c r="Y27" s="101">
        <v>-10.07</v>
      </c>
      <c r="Z27" s="102">
        <v>391144759</v>
      </c>
    </row>
    <row r="28" spans="1:26" ht="12.75">
      <c r="A28" s="103" t="s">
        <v>46</v>
      </c>
      <c r="B28" s="19">
        <v>52763562</v>
      </c>
      <c r="C28" s="19">
        <v>0</v>
      </c>
      <c r="D28" s="59">
        <v>88203800</v>
      </c>
      <c r="E28" s="60">
        <v>95023118</v>
      </c>
      <c r="F28" s="60">
        <v>0</v>
      </c>
      <c r="G28" s="60">
        <v>9654713</v>
      </c>
      <c r="H28" s="60">
        <v>5076867</v>
      </c>
      <c r="I28" s="60">
        <v>14731580</v>
      </c>
      <c r="J28" s="60">
        <v>8132528</v>
      </c>
      <c r="K28" s="60">
        <v>6045501</v>
      </c>
      <c r="L28" s="60">
        <v>7921218</v>
      </c>
      <c r="M28" s="60">
        <v>22099247</v>
      </c>
      <c r="N28" s="60">
        <v>1744284</v>
      </c>
      <c r="O28" s="60">
        <v>2190058</v>
      </c>
      <c r="P28" s="60">
        <v>3692425</v>
      </c>
      <c r="Q28" s="60">
        <v>7626767</v>
      </c>
      <c r="R28" s="60">
        <v>6907395</v>
      </c>
      <c r="S28" s="60">
        <v>11111208</v>
      </c>
      <c r="T28" s="60">
        <v>8148532</v>
      </c>
      <c r="U28" s="60">
        <v>26167135</v>
      </c>
      <c r="V28" s="60">
        <v>70624729</v>
      </c>
      <c r="W28" s="60">
        <v>88203800</v>
      </c>
      <c r="X28" s="60">
        <v>-17579071</v>
      </c>
      <c r="Y28" s="61">
        <v>-19.93</v>
      </c>
      <c r="Z28" s="62">
        <v>95023118</v>
      </c>
    </row>
    <row r="29" spans="1:26" ht="12.75">
      <c r="A29" s="58" t="s">
        <v>284</v>
      </c>
      <c r="B29" s="19">
        <v>143112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118639344</v>
      </c>
      <c r="C30" s="19">
        <v>0</v>
      </c>
      <c r="D30" s="59">
        <v>153224424</v>
      </c>
      <c r="E30" s="60">
        <v>155016120</v>
      </c>
      <c r="F30" s="60">
        <v>416720</v>
      </c>
      <c r="G30" s="60">
        <v>256590</v>
      </c>
      <c r="H30" s="60">
        <v>8645239</v>
      </c>
      <c r="I30" s="60">
        <v>9318549</v>
      </c>
      <c r="J30" s="60">
        <v>7087238</v>
      </c>
      <c r="K30" s="60">
        <v>9179043</v>
      </c>
      <c r="L30" s="60">
        <v>16215959</v>
      </c>
      <c r="M30" s="60">
        <v>32482240</v>
      </c>
      <c r="N30" s="60">
        <v>1828149</v>
      </c>
      <c r="O30" s="60">
        <v>6892257</v>
      </c>
      <c r="P30" s="60">
        <v>8144701</v>
      </c>
      <c r="Q30" s="60">
        <v>16865107</v>
      </c>
      <c r="R30" s="60">
        <v>33321365</v>
      </c>
      <c r="S30" s="60">
        <v>44926723</v>
      </c>
      <c r="T30" s="60">
        <v>8683078</v>
      </c>
      <c r="U30" s="60">
        <v>86931166</v>
      </c>
      <c r="V30" s="60">
        <v>145597062</v>
      </c>
      <c r="W30" s="60">
        <v>153224424</v>
      </c>
      <c r="X30" s="60">
        <v>-7627362</v>
      </c>
      <c r="Y30" s="61">
        <v>-4.98</v>
      </c>
      <c r="Z30" s="62">
        <v>155016120</v>
      </c>
    </row>
    <row r="31" spans="1:26" ht="12.75">
      <c r="A31" s="58" t="s">
        <v>53</v>
      </c>
      <c r="B31" s="19">
        <v>96583028</v>
      </c>
      <c r="C31" s="19">
        <v>0</v>
      </c>
      <c r="D31" s="59">
        <v>132981320</v>
      </c>
      <c r="E31" s="60">
        <v>141105521</v>
      </c>
      <c r="F31" s="60">
        <v>373043</v>
      </c>
      <c r="G31" s="60">
        <v>3022324</v>
      </c>
      <c r="H31" s="60">
        <v>2910463</v>
      </c>
      <c r="I31" s="60">
        <v>6305830</v>
      </c>
      <c r="J31" s="60">
        <v>5358639</v>
      </c>
      <c r="K31" s="60">
        <v>7070349</v>
      </c>
      <c r="L31" s="60">
        <v>13976047</v>
      </c>
      <c r="M31" s="60">
        <v>26405035</v>
      </c>
      <c r="N31" s="60">
        <v>7424952</v>
      </c>
      <c r="O31" s="60">
        <v>5268180</v>
      </c>
      <c r="P31" s="60">
        <v>18299414</v>
      </c>
      <c r="Q31" s="60">
        <v>30992546</v>
      </c>
      <c r="R31" s="60">
        <v>11784359</v>
      </c>
      <c r="S31" s="60">
        <v>20412577</v>
      </c>
      <c r="T31" s="60">
        <v>24573417</v>
      </c>
      <c r="U31" s="60">
        <v>56770353</v>
      </c>
      <c r="V31" s="60">
        <v>120473764</v>
      </c>
      <c r="W31" s="60">
        <v>132981320</v>
      </c>
      <c r="X31" s="60">
        <v>-12507556</v>
      </c>
      <c r="Y31" s="61">
        <v>-9.41</v>
      </c>
      <c r="Z31" s="62">
        <v>141105521</v>
      </c>
    </row>
    <row r="32" spans="1:26" ht="12.75">
      <c r="A32" s="70" t="s">
        <v>54</v>
      </c>
      <c r="B32" s="22">
        <f>SUM(B28:B31)</f>
        <v>268129046</v>
      </c>
      <c r="C32" s="22">
        <f>SUM(C28:C31)</f>
        <v>0</v>
      </c>
      <c r="D32" s="99">
        <f aca="true" t="shared" si="5" ref="D32:Z32">SUM(D28:D31)</f>
        <v>374409544</v>
      </c>
      <c r="E32" s="100">
        <f t="shared" si="5"/>
        <v>391144759</v>
      </c>
      <c r="F32" s="100">
        <f t="shared" si="5"/>
        <v>789763</v>
      </c>
      <c r="G32" s="100">
        <f t="shared" si="5"/>
        <v>12933627</v>
      </c>
      <c r="H32" s="100">
        <f t="shared" si="5"/>
        <v>16632569</v>
      </c>
      <c r="I32" s="100">
        <f t="shared" si="5"/>
        <v>30355959</v>
      </c>
      <c r="J32" s="100">
        <f t="shared" si="5"/>
        <v>20578405</v>
      </c>
      <c r="K32" s="100">
        <f t="shared" si="5"/>
        <v>22294893</v>
      </c>
      <c r="L32" s="100">
        <f t="shared" si="5"/>
        <v>38113224</v>
      </c>
      <c r="M32" s="100">
        <f t="shared" si="5"/>
        <v>80986522</v>
      </c>
      <c r="N32" s="100">
        <f t="shared" si="5"/>
        <v>10997385</v>
      </c>
      <c r="O32" s="100">
        <f t="shared" si="5"/>
        <v>14350495</v>
      </c>
      <c r="P32" s="100">
        <f t="shared" si="5"/>
        <v>30136540</v>
      </c>
      <c r="Q32" s="100">
        <f t="shared" si="5"/>
        <v>55484420</v>
      </c>
      <c r="R32" s="100">
        <f t="shared" si="5"/>
        <v>52013119</v>
      </c>
      <c r="S32" s="100">
        <f t="shared" si="5"/>
        <v>76450508</v>
      </c>
      <c r="T32" s="100">
        <f t="shared" si="5"/>
        <v>41405027</v>
      </c>
      <c r="U32" s="100">
        <f t="shared" si="5"/>
        <v>169868654</v>
      </c>
      <c r="V32" s="100">
        <f t="shared" si="5"/>
        <v>336695555</v>
      </c>
      <c r="W32" s="100">
        <f t="shared" si="5"/>
        <v>374409544</v>
      </c>
      <c r="X32" s="100">
        <f t="shared" si="5"/>
        <v>-37713989</v>
      </c>
      <c r="Y32" s="101">
        <f>+IF(W32&lt;&gt;0,(X32/W32)*100,0)</f>
        <v>-10.072924049179687</v>
      </c>
      <c r="Z32" s="102">
        <f t="shared" si="5"/>
        <v>391144759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969934643</v>
      </c>
      <c r="C35" s="19">
        <v>0</v>
      </c>
      <c r="D35" s="59">
        <v>802162872</v>
      </c>
      <c r="E35" s="60">
        <v>912614716</v>
      </c>
      <c r="F35" s="60">
        <v>1040203386</v>
      </c>
      <c r="G35" s="60">
        <v>1006342435</v>
      </c>
      <c r="H35" s="60">
        <v>945182662</v>
      </c>
      <c r="I35" s="60">
        <v>945182662</v>
      </c>
      <c r="J35" s="60">
        <v>966587210</v>
      </c>
      <c r="K35" s="60">
        <v>953660084</v>
      </c>
      <c r="L35" s="60">
        <v>999821759</v>
      </c>
      <c r="M35" s="60">
        <v>999821759</v>
      </c>
      <c r="N35" s="60">
        <v>1008395941</v>
      </c>
      <c r="O35" s="60">
        <v>961328933</v>
      </c>
      <c r="P35" s="60">
        <v>971737779</v>
      </c>
      <c r="Q35" s="60">
        <v>971737779</v>
      </c>
      <c r="R35" s="60">
        <v>913306309</v>
      </c>
      <c r="S35" s="60">
        <v>840006088</v>
      </c>
      <c r="T35" s="60">
        <v>945238254</v>
      </c>
      <c r="U35" s="60">
        <v>945238254</v>
      </c>
      <c r="V35" s="60">
        <v>945238254</v>
      </c>
      <c r="W35" s="60">
        <v>912614716</v>
      </c>
      <c r="X35" s="60">
        <v>32623538</v>
      </c>
      <c r="Y35" s="61">
        <v>3.57</v>
      </c>
      <c r="Z35" s="62">
        <v>912614716</v>
      </c>
    </row>
    <row r="36" spans="1:26" ht="12.75">
      <c r="A36" s="58" t="s">
        <v>57</v>
      </c>
      <c r="B36" s="19">
        <v>6364566576</v>
      </c>
      <c r="C36" s="19">
        <v>0</v>
      </c>
      <c r="D36" s="59">
        <v>6580887087</v>
      </c>
      <c r="E36" s="60">
        <v>6597622302</v>
      </c>
      <c r="F36" s="60">
        <v>6208255269</v>
      </c>
      <c r="G36" s="60">
        <v>6207653119</v>
      </c>
      <c r="H36" s="60">
        <v>6210721123</v>
      </c>
      <c r="I36" s="60">
        <v>6210721123</v>
      </c>
      <c r="J36" s="60">
        <v>6217749362</v>
      </c>
      <c r="K36" s="60">
        <v>6226467288</v>
      </c>
      <c r="L36" s="60">
        <v>6251030347</v>
      </c>
      <c r="M36" s="60">
        <v>6251030347</v>
      </c>
      <c r="N36" s="60">
        <v>6248468101</v>
      </c>
      <c r="O36" s="60">
        <v>6249249901</v>
      </c>
      <c r="P36" s="60">
        <v>6265891168</v>
      </c>
      <c r="Q36" s="60">
        <v>6265891168</v>
      </c>
      <c r="R36" s="60">
        <v>6160871901</v>
      </c>
      <c r="S36" s="60">
        <v>6367235539</v>
      </c>
      <c r="T36" s="60">
        <v>6432017271</v>
      </c>
      <c r="U36" s="60">
        <v>6432017271</v>
      </c>
      <c r="V36" s="60">
        <v>6432017271</v>
      </c>
      <c r="W36" s="60">
        <v>6597622302</v>
      </c>
      <c r="X36" s="60">
        <v>-165605031</v>
      </c>
      <c r="Y36" s="61">
        <v>-2.51</v>
      </c>
      <c r="Z36" s="62">
        <v>6597622302</v>
      </c>
    </row>
    <row r="37" spans="1:26" ht="12.75">
      <c r="A37" s="58" t="s">
        <v>58</v>
      </c>
      <c r="B37" s="19">
        <v>288204147</v>
      </c>
      <c r="C37" s="19">
        <v>0</v>
      </c>
      <c r="D37" s="59">
        <v>245872287</v>
      </c>
      <c r="E37" s="60">
        <v>248447648</v>
      </c>
      <c r="F37" s="60">
        <v>39690603</v>
      </c>
      <c r="G37" s="60">
        <v>319130945</v>
      </c>
      <c r="H37" s="60">
        <v>269590829</v>
      </c>
      <c r="I37" s="60">
        <v>269590829</v>
      </c>
      <c r="J37" s="60">
        <v>221375071</v>
      </c>
      <c r="K37" s="60">
        <v>253262376</v>
      </c>
      <c r="L37" s="60">
        <v>253145938</v>
      </c>
      <c r="M37" s="60">
        <v>253145938</v>
      </c>
      <c r="N37" s="60">
        <v>203843072</v>
      </c>
      <c r="O37" s="60">
        <v>202527757</v>
      </c>
      <c r="P37" s="60">
        <v>265541680</v>
      </c>
      <c r="Q37" s="60">
        <v>265541680</v>
      </c>
      <c r="R37" s="60">
        <v>239593531</v>
      </c>
      <c r="S37" s="60">
        <v>287044878</v>
      </c>
      <c r="T37" s="60">
        <v>337790679</v>
      </c>
      <c r="U37" s="60">
        <v>337790679</v>
      </c>
      <c r="V37" s="60">
        <v>337790679</v>
      </c>
      <c r="W37" s="60">
        <v>248447648</v>
      </c>
      <c r="X37" s="60">
        <v>89343031</v>
      </c>
      <c r="Y37" s="61">
        <v>35.96</v>
      </c>
      <c r="Z37" s="62">
        <v>248447648</v>
      </c>
    </row>
    <row r="38" spans="1:26" ht="12.75">
      <c r="A38" s="58" t="s">
        <v>59</v>
      </c>
      <c r="B38" s="19">
        <v>304610730</v>
      </c>
      <c r="C38" s="19">
        <v>0</v>
      </c>
      <c r="D38" s="59">
        <v>462826302</v>
      </c>
      <c r="E38" s="60">
        <v>441919560</v>
      </c>
      <c r="F38" s="60">
        <v>317152988</v>
      </c>
      <c r="G38" s="60">
        <v>315188251</v>
      </c>
      <c r="H38" s="60">
        <v>315188251</v>
      </c>
      <c r="I38" s="60">
        <v>315188251</v>
      </c>
      <c r="J38" s="60">
        <v>311789780</v>
      </c>
      <c r="K38" s="60">
        <v>311767082</v>
      </c>
      <c r="L38" s="60">
        <v>304610730</v>
      </c>
      <c r="M38" s="60">
        <v>304610730</v>
      </c>
      <c r="N38" s="60">
        <v>304610730</v>
      </c>
      <c r="O38" s="60">
        <v>304610730</v>
      </c>
      <c r="P38" s="60">
        <v>304610730</v>
      </c>
      <c r="Q38" s="60">
        <v>304610730</v>
      </c>
      <c r="R38" s="60">
        <v>304610730</v>
      </c>
      <c r="S38" s="60">
        <v>304610730</v>
      </c>
      <c r="T38" s="60">
        <v>439437235</v>
      </c>
      <c r="U38" s="60">
        <v>439437235</v>
      </c>
      <c r="V38" s="60">
        <v>439437235</v>
      </c>
      <c r="W38" s="60">
        <v>441919560</v>
      </c>
      <c r="X38" s="60">
        <v>-2482325</v>
      </c>
      <c r="Y38" s="61">
        <v>-0.56</v>
      </c>
      <c r="Z38" s="62">
        <v>441919560</v>
      </c>
    </row>
    <row r="39" spans="1:26" ht="12.75">
      <c r="A39" s="58" t="s">
        <v>60</v>
      </c>
      <c r="B39" s="19">
        <v>6741686342</v>
      </c>
      <c r="C39" s="19">
        <v>0</v>
      </c>
      <c r="D39" s="59">
        <v>6674351369</v>
      </c>
      <c r="E39" s="60">
        <v>6819869810</v>
      </c>
      <c r="F39" s="60">
        <v>6891615063</v>
      </c>
      <c r="G39" s="60">
        <v>6579676358</v>
      </c>
      <c r="H39" s="60">
        <v>6571124704</v>
      </c>
      <c r="I39" s="60">
        <v>6571124704</v>
      </c>
      <c r="J39" s="60">
        <v>6651171721</v>
      </c>
      <c r="K39" s="60">
        <v>6615097914</v>
      </c>
      <c r="L39" s="60">
        <v>6693095438</v>
      </c>
      <c r="M39" s="60">
        <v>6693095438</v>
      </c>
      <c r="N39" s="60">
        <v>6748410239</v>
      </c>
      <c r="O39" s="60">
        <v>6703440347</v>
      </c>
      <c r="P39" s="60">
        <v>6667476537</v>
      </c>
      <c r="Q39" s="60">
        <v>6667476537</v>
      </c>
      <c r="R39" s="60">
        <v>6529973949</v>
      </c>
      <c r="S39" s="60">
        <v>6615586019</v>
      </c>
      <c r="T39" s="60">
        <v>6600027611</v>
      </c>
      <c r="U39" s="60">
        <v>6600027611</v>
      </c>
      <c r="V39" s="60">
        <v>6600027611</v>
      </c>
      <c r="W39" s="60">
        <v>6819869810</v>
      </c>
      <c r="X39" s="60">
        <v>-219842199</v>
      </c>
      <c r="Y39" s="61">
        <v>-3.22</v>
      </c>
      <c r="Z39" s="62">
        <v>6819869810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257381365</v>
      </c>
      <c r="C42" s="19">
        <v>0</v>
      </c>
      <c r="D42" s="59">
        <v>169161221</v>
      </c>
      <c r="E42" s="60">
        <v>189676490</v>
      </c>
      <c r="F42" s="60">
        <v>140278595</v>
      </c>
      <c r="G42" s="60">
        <v>-43930003</v>
      </c>
      <c r="H42" s="60">
        <v>-23276177</v>
      </c>
      <c r="I42" s="60">
        <v>73072415</v>
      </c>
      <c r="J42" s="60">
        <v>37861948</v>
      </c>
      <c r="K42" s="60">
        <v>6759657</v>
      </c>
      <c r="L42" s="60">
        <v>73492026</v>
      </c>
      <c r="M42" s="60">
        <v>118113631</v>
      </c>
      <c r="N42" s="60">
        <v>14801888</v>
      </c>
      <c r="O42" s="60">
        <v>-45890694</v>
      </c>
      <c r="P42" s="60">
        <v>33671797</v>
      </c>
      <c r="Q42" s="60">
        <v>2582991</v>
      </c>
      <c r="R42" s="60">
        <v>27981362</v>
      </c>
      <c r="S42" s="60">
        <v>-6021570</v>
      </c>
      <c r="T42" s="60">
        <v>-23080654</v>
      </c>
      <c r="U42" s="60">
        <v>-1120862</v>
      </c>
      <c r="V42" s="60">
        <v>192648175</v>
      </c>
      <c r="W42" s="60">
        <v>189676490</v>
      </c>
      <c r="X42" s="60">
        <v>2971685</v>
      </c>
      <c r="Y42" s="61">
        <v>1.57</v>
      </c>
      <c r="Z42" s="62">
        <v>189676490</v>
      </c>
    </row>
    <row r="43" spans="1:26" ht="12.75">
      <c r="A43" s="58" t="s">
        <v>63</v>
      </c>
      <c r="B43" s="19">
        <v>-383424468</v>
      </c>
      <c r="C43" s="19">
        <v>0</v>
      </c>
      <c r="D43" s="59">
        <v>-320409544</v>
      </c>
      <c r="E43" s="60">
        <v>-357144759</v>
      </c>
      <c r="F43" s="60">
        <v>-789764</v>
      </c>
      <c r="G43" s="60">
        <v>-12933627</v>
      </c>
      <c r="H43" s="60">
        <v>-16632570</v>
      </c>
      <c r="I43" s="60">
        <v>-30355961</v>
      </c>
      <c r="J43" s="60">
        <v>233133204</v>
      </c>
      <c r="K43" s="60">
        <v>-22294892</v>
      </c>
      <c r="L43" s="60">
        <v>171886775</v>
      </c>
      <c r="M43" s="60">
        <v>382725087</v>
      </c>
      <c r="N43" s="60">
        <v>73002614</v>
      </c>
      <c r="O43" s="60">
        <v>-14350496</v>
      </c>
      <c r="P43" s="60">
        <v>-30136539</v>
      </c>
      <c r="Q43" s="60">
        <v>28515579</v>
      </c>
      <c r="R43" s="60">
        <v>-52013116</v>
      </c>
      <c r="S43" s="60">
        <v>-76450512</v>
      </c>
      <c r="T43" s="60">
        <v>-441405025</v>
      </c>
      <c r="U43" s="60">
        <v>-569868653</v>
      </c>
      <c r="V43" s="60">
        <v>-188983948</v>
      </c>
      <c r="W43" s="60">
        <v>-357144759</v>
      </c>
      <c r="X43" s="60">
        <v>168160811</v>
      </c>
      <c r="Y43" s="61">
        <v>-47.08</v>
      </c>
      <c r="Z43" s="62">
        <v>-357144759</v>
      </c>
    </row>
    <row r="44" spans="1:26" ht="12.75">
      <c r="A44" s="58" t="s">
        <v>64</v>
      </c>
      <c r="B44" s="19">
        <v>115212193</v>
      </c>
      <c r="C44" s="19">
        <v>0</v>
      </c>
      <c r="D44" s="59">
        <v>144318410</v>
      </c>
      <c r="E44" s="60">
        <v>146110107</v>
      </c>
      <c r="F44" s="60">
        <v>445821</v>
      </c>
      <c r="G44" s="60">
        <v>-76547</v>
      </c>
      <c r="H44" s="60">
        <v>-108716</v>
      </c>
      <c r="I44" s="60">
        <v>260558</v>
      </c>
      <c r="J44" s="60">
        <v>-153312</v>
      </c>
      <c r="K44" s="60">
        <v>343698</v>
      </c>
      <c r="L44" s="60">
        <v>-16484891</v>
      </c>
      <c r="M44" s="60">
        <v>-16294505</v>
      </c>
      <c r="N44" s="60">
        <v>152695</v>
      </c>
      <c r="O44" s="60">
        <v>9075345</v>
      </c>
      <c r="P44" s="60">
        <v>416106</v>
      </c>
      <c r="Q44" s="60">
        <v>9644146</v>
      </c>
      <c r="R44" s="60">
        <v>-427169</v>
      </c>
      <c r="S44" s="60">
        <v>292762</v>
      </c>
      <c r="T44" s="60">
        <v>146742643</v>
      </c>
      <c r="U44" s="60">
        <v>146608236</v>
      </c>
      <c r="V44" s="60">
        <v>140218435</v>
      </c>
      <c r="W44" s="60">
        <v>146110107</v>
      </c>
      <c r="X44" s="60">
        <v>-5891672</v>
      </c>
      <c r="Y44" s="61">
        <v>-4.03</v>
      </c>
      <c r="Z44" s="62">
        <v>146110107</v>
      </c>
    </row>
    <row r="45" spans="1:26" ht="12.75">
      <c r="A45" s="70" t="s">
        <v>65</v>
      </c>
      <c r="B45" s="22">
        <v>73070669</v>
      </c>
      <c r="C45" s="22">
        <v>0</v>
      </c>
      <c r="D45" s="99">
        <v>76971666</v>
      </c>
      <c r="E45" s="100">
        <v>51712509</v>
      </c>
      <c r="F45" s="100">
        <v>205926515</v>
      </c>
      <c r="G45" s="100">
        <v>148986338</v>
      </c>
      <c r="H45" s="100">
        <v>108968875</v>
      </c>
      <c r="I45" s="100">
        <v>108968875</v>
      </c>
      <c r="J45" s="100">
        <v>379810715</v>
      </c>
      <c r="K45" s="100">
        <v>364619178</v>
      </c>
      <c r="L45" s="100">
        <v>593513088</v>
      </c>
      <c r="M45" s="100">
        <v>593513088</v>
      </c>
      <c r="N45" s="100">
        <v>681470285</v>
      </c>
      <c r="O45" s="100">
        <v>630304440</v>
      </c>
      <c r="P45" s="100">
        <v>634255804</v>
      </c>
      <c r="Q45" s="100">
        <v>681470285</v>
      </c>
      <c r="R45" s="100">
        <v>609796881</v>
      </c>
      <c r="S45" s="100">
        <v>527617561</v>
      </c>
      <c r="T45" s="100">
        <v>209874525</v>
      </c>
      <c r="U45" s="100">
        <v>209874525</v>
      </c>
      <c r="V45" s="100">
        <v>209874525</v>
      </c>
      <c r="W45" s="100">
        <v>51712509</v>
      </c>
      <c r="X45" s="100">
        <v>158162016</v>
      </c>
      <c r="Y45" s="101">
        <v>305.85</v>
      </c>
      <c r="Z45" s="102">
        <v>51712509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19" t="s">
        <v>275</v>
      </c>
      <c r="R47" s="120"/>
      <c r="S47" s="120"/>
      <c r="T47" s="120"/>
      <c r="U47" s="119" t="s">
        <v>276</v>
      </c>
      <c r="V47" s="119" t="s">
        <v>277</v>
      </c>
      <c r="W47" s="119" t="s">
        <v>278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3496136</v>
      </c>
      <c r="C49" s="52">
        <v>0</v>
      </c>
      <c r="D49" s="129">
        <v>57518299</v>
      </c>
      <c r="E49" s="54">
        <v>9083582</v>
      </c>
      <c r="F49" s="54">
        <v>0</v>
      </c>
      <c r="G49" s="54">
        <v>0</v>
      </c>
      <c r="H49" s="54">
        <v>0</v>
      </c>
      <c r="I49" s="54">
        <v>6166465</v>
      </c>
      <c r="J49" s="54">
        <v>0</v>
      </c>
      <c r="K49" s="54">
        <v>0</v>
      </c>
      <c r="L49" s="54">
        <v>0</v>
      </c>
      <c r="M49" s="54">
        <v>4044041</v>
      </c>
      <c r="N49" s="54">
        <v>0</v>
      </c>
      <c r="O49" s="54">
        <v>0</v>
      </c>
      <c r="P49" s="54">
        <v>0</v>
      </c>
      <c r="Q49" s="54">
        <v>3685466</v>
      </c>
      <c r="R49" s="54">
        <v>0</v>
      </c>
      <c r="S49" s="54">
        <v>0</v>
      </c>
      <c r="T49" s="54">
        <v>0</v>
      </c>
      <c r="U49" s="54">
        <v>16874472</v>
      </c>
      <c r="V49" s="54">
        <v>52395088</v>
      </c>
      <c r="W49" s="54">
        <v>153263549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218508195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218508195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99.99999972093444</v>
      </c>
      <c r="C58" s="5">
        <f>IF(C67=0,0,+(C76/C67)*100)</f>
        <v>0</v>
      </c>
      <c r="D58" s="6">
        <f aca="true" t="shared" si="6" ref="D58:Z58">IF(D67=0,0,+(D76/D67)*100)</f>
        <v>98.71741917259753</v>
      </c>
      <c r="E58" s="7">
        <f t="shared" si="6"/>
        <v>100.00000016961732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99.99999791935629</v>
      </c>
      <c r="K58" s="7">
        <f t="shared" si="6"/>
        <v>100.00000105897246</v>
      </c>
      <c r="L58" s="7">
        <f t="shared" si="6"/>
        <v>100.00000105530312</v>
      </c>
      <c r="M58" s="7">
        <f t="shared" si="6"/>
        <v>100</v>
      </c>
      <c r="N58" s="7">
        <f t="shared" si="6"/>
        <v>100</v>
      </c>
      <c r="O58" s="7">
        <f t="shared" si="6"/>
        <v>99.9998062907809</v>
      </c>
      <c r="P58" s="7">
        <f t="shared" si="6"/>
        <v>100.000001094234</v>
      </c>
      <c r="Q58" s="7">
        <f t="shared" si="6"/>
        <v>99.99993637214985</v>
      </c>
      <c r="R58" s="7">
        <f t="shared" si="6"/>
        <v>96.22644256154508</v>
      </c>
      <c r="S58" s="7">
        <f t="shared" si="6"/>
        <v>96.39364414539526</v>
      </c>
      <c r="T58" s="7">
        <f t="shared" si="6"/>
        <v>91.67908593121832</v>
      </c>
      <c r="U58" s="7">
        <f t="shared" si="6"/>
        <v>94.67431359382479</v>
      </c>
      <c r="V58" s="7">
        <f t="shared" si="6"/>
        <v>98.63388122819849</v>
      </c>
      <c r="W58" s="7">
        <f t="shared" si="6"/>
        <v>102.02658728903191</v>
      </c>
      <c r="X58" s="7">
        <f t="shared" si="6"/>
        <v>0</v>
      </c>
      <c r="Y58" s="7">
        <f t="shared" si="6"/>
        <v>0</v>
      </c>
      <c r="Z58" s="8">
        <f t="shared" si="6"/>
        <v>100.00000016961732</v>
      </c>
    </row>
    <row r="59" spans="1:26" ht="12.75">
      <c r="A59" s="37" t="s">
        <v>31</v>
      </c>
      <c r="B59" s="9">
        <f aca="true" t="shared" si="7" ref="B59:Z66">IF(B68=0,0,+(B77/B68)*100)</f>
        <v>99.99999969949134</v>
      </c>
      <c r="C59" s="9">
        <f t="shared" si="7"/>
        <v>0</v>
      </c>
      <c r="D59" s="2">
        <f t="shared" si="7"/>
        <v>99.00990130980036</v>
      </c>
      <c r="E59" s="10">
        <f t="shared" si="7"/>
        <v>100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100</v>
      </c>
      <c r="S59" s="10">
        <f t="shared" si="7"/>
        <v>100</v>
      </c>
      <c r="T59" s="10">
        <f t="shared" si="7"/>
        <v>100</v>
      </c>
      <c r="U59" s="10">
        <f t="shared" si="7"/>
        <v>100</v>
      </c>
      <c r="V59" s="10">
        <f t="shared" si="7"/>
        <v>100</v>
      </c>
      <c r="W59" s="10">
        <f t="shared" si="7"/>
        <v>101.15422509096955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2.75">
      <c r="A60" s="38" t="s">
        <v>32</v>
      </c>
      <c r="B60" s="12">
        <f t="shared" si="7"/>
        <v>99.99999972937</v>
      </c>
      <c r="C60" s="12">
        <f t="shared" si="7"/>
        <v>0</v>
      </c>
      <c r="D60" s="3">
        <f t="shared" si="7"/>
        <v>99.00990110406906</v>
      </c>
      <c r="E60" s="13">
        <f t="shared" si="7"/>
        <v>100.00000024458686</v>
      </c>
      <c r="F60" s="13">
        <f t="shared" si="7"/>
        <v>100</v>
      </c>
      <c r="G60" s="13">
        <f t="shared" si="7"/>
        <v>100.00000124005098</v>
      </c>
      <c r="H60" s="13">
        <f t="shared" si="7"/>
        <v>100</v>
      </c>
      <c r="I60" s="13">
        <f t="shared" si="7"/>
        <v>100.00000043843463</v>
      </c>
      <c r="J60" s="13">
        <f t="shared" si="7"/>
        <v>100</v>
      </c>
      <c r="K60" s="13">
        <f t="shared" si="7"/>
        <v>100.00000155063145</v>
      </c>
      <c r="L60" s="13">
        <f t="shared" si="7"/>
        <v>100</v>
      </c>
      <c r="M60" s="13">
        <f t="shared" si="7"/>
        <v>100.00000051258624</v>
      </c>
      <c r="N60" s="13">
        <f t="shared" si="7"/>
        <v>100</v>
      </c>
      <c r="O60" s="13">
        <f t="shared" si="7"/>
        <v>99.99971185379286</v>
      </c>
      <c r="P60" s="13">
        <f t="shared" si="7"/>
        <v>100</v>
      </c>
      <c r="Q60" s="13">
        <f t="shared" si="7"/>
        <v>99.9999052281349</v>
      </c>
      <c r="R60" s="13">
        <f t="shared" si="7"/>
        <v>99.9999984235185</v>
      </c>
      <c r="S60" s="13">
        <f t="shared" si="7"/>
        <v>99.99999847171563</v>
      </c>
      <c r="T60" s="13">
        <f t="shared" si="7"/>
        <v>99.9999985385059</v>
      </c>
      <c r="U60" s="13">
        <f t="shared" si="7"/>
        <v>99.9999984793833</v>
      </c>
      <c r="V60" s="13">
        <f t="shared" si="7"/>
        <v>99.99997794917321</v>
      </c>
      <c r="W60" s="13">
        <f t="shared" si="7"/>
        <v>102.31072393573217</v>
      </c>
      <c r="X60" s="13">
        <f t="shared" si="7"/>
        <v>0</v>
      </c>
      <c r="Y60" s="13">
        <f t="shared" si="7"/>
        <v>0</v>
      </c>
      <c r="Z60" s="14">
        <f t="shared" si="7"/>
        <v>100.00000024458686</v>
      </c>
    </row>
    <row r="61" spans="1:26" ht="12.75">
      <c r="A61" s="39" t="s">
        <v>103</v>
      </c>
      <c r="B61" s="12">
        <f t="shared" si="7"/>
        <v>99.99999961858511</v>
      </c>
      <c r="C61" s="12">
        <f t="shared" si="7"/>
        <v>0</v>
      </c>
      <c r="D61" s="3">
        <f t="shared" si="7"/>
        <v>99.00990078101735</v>
      </c>
      <c r="E61" s="13">
        <f t="shared" si="7"/>
        <v>100.08064561396401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100.07820396966454</v>
      </c>
      <c r="L61" s="13">
        <f t="shared" si="7"/>
        <v>100</v>
      </c>
      <c r="M61" s="13">
        <f t="shared" si="7"/>
        <v>100.02581963544266</v>
      </c>
      <c r="N61" s="13">
        <f t="shared" si="7"/>
        <v>100</v>
      </c>
      <c r="O61" s="13">
        <f t="shared" si="7"/>
        <v>99.99958692350098</v>
      </c>
      <c r="P61" s="13">
        <f t="shared" si="7"/>
        <v>100</v>
      </c>
      <c r="Q61" s="13">
        <f t="shared" si="7"/>
        <v>99.99986470922676</v>
      </c>
      <c r="R61" s="13">
        <f t="shared" si="7"/>
        <v>100.10991779034315</v>
      </c>
      <c r="S61" s="13">
        <f t="shared" si="7"/>
        <v>100.68233345662863</v>
      </c>
      <c r="T61" s="13">
        <f t="shared" si="7"/>
        <v>100.22486162163258</v>
      </c>
      <c r="U61" s="13">
        <f t="shared" si="7"/>
        <v>100.33933335205573</v>
      </c>
      <c r="V61" s="13">
        <f t="shared" si="7"/>
        <v>100.08829536467965</v>
      </c>
      <c r="W61" s="13">
        <f t="shared" si="7"/>
        <v>102.1564918460324</v>
      </c>
      <c r="X61" s="13">
        <f t="shared" si="7"/>
        <v>0</v>
      </c>
      <c r="Y61" s="13">
        <f t="shared" si="7"/>
        <v>0</v>
      </c>
      <c r="Z61" s="14">
        <f t="shared" si="7"/>
        <v>100.08064561396401</v>
      </c>
    </row>
    <row r="62" spans="1:26" ht="12.7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99.00990124543786</v>
      </c>
      <c r="E62" s="13">
        <f t="shared" si="7"/>
        <v>100.00000107715663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100</v>
      </c>
      <c r="O62" s="13">
        <f t="shared" si="7"/>
        <v>100</v>
      </c>
      <c r="P62" s="13">
        <f t="shared" si="7"/>
        <v>100</v>
      </c>
      <c r="Q62" s="13">
        <f t="shared" si="7"/>
        <v>100</v>
      </c>
      <c r="R62" s="13">
        <f t="shared" si="7"/>
        <v>100</v>
      </c>
      <c r="S62" s="13">
        <f t="shared" si="7"/>
        <v>100</v>
      </c>
      <c r="T62" s="13">
        <f t="shared" si="7"/>
        <v>99.98494479873591</v>
      </c>
      <c r="U62" s="13">
        <f t="shared" si="7"/>
        <v>99.99495205693125</v>
      </c>
      <c r="V62" s="13">
        <f t="shared" si="7"/>
        <v>99.99877757330654</v>
      </c>
      <c r="W62" s="13">
        <f t="shared" si="7"/>
        <v>104.09541057442043</v>
      </c>
      <c r="X62" s="13">
        <f t="shared" si="7"/>
        <v>0</v>
      </c>
      <c r="Y62" s="13">
        <f t="shared" si="7"/>
        <v>0</v>
      </c>
      <c r="Z62" s="14">
        <f t="shared" si="7"/>
        <v>100.00000107715663</v>
      </c>
    </row>
    <row r="63" spans="1:26" ht="12.75">
      <c r="A63" s="39" t="s">
        <v>105</v>
      </c>
      <c r="B63" s="12">
        <f t="shared" si="7"/>
        <v>99.9999984215453</v>
      </c>
      <c r="C63" s="12">
        <f t="shared" si="7"/>
        <v>0</v>
      </c>
      <c r="D63" s="3">
        <f t="shared" si="7"/>
        <v>99.00990507710738</v>
      </c>
      <c r="E63" s="13">
        <f t="shared" si="7"/>
        <v>99.99999849738766</v>
      </c>
      <c r="F63" s="13">
        <f t="shared" si="7"/>
        <v>100</v>
      </c>
      <c r="G63" s="13">
        <f t="shared" si="7"/>
        <v>100.0000179317614</v>
      </c>
      <c r="H63" s="13">
        <f t="shared" si="7"/>
        <v>100</v>
      </c>
      <c r="I63" s="13">
        <f t="shared" si="7"/>
        <v>100.00000592404427</v>
      </c>
      <c r="J63" s="13">
        <f t="shared" si="7"/>
        <v>100</v>
      </c>
      <c r="K63" s="13">
        <f t="shared" si="7"/>
        <v>100</v>
      </c>
      <c r="L63" s="13">
        <f t="shared" si="7"/>
        <v>100</v>
      </c>
      <c r="M63" s="13">
        <f t="shared" si="7"/>
        <v>100</v>
      </c>
      <c r="N63" s="13">
        <f t="shared" si="7"/>
        <v>100</v>
      </c>
      <c r="O63" s="13">
        <f t="shared" si="7"/>
        <v>100</v>
      </c>
      <c r="P63" s="13">
        <f t="shared" si="7"/>
        <v>100</v>
      </c>
      <c r="Q63" s="13">
        <f t="shared" si="7"/>
        <v>100</v>
      </c>
      <c r="R63" s="13">
        <f t="shared" si="7"/>
        <v>100.15548160976093</v>
      </c>
      <c r="S63" s="13">
        <f t="shared" si="7"/>
        <v>100.0935564852371</v>
      </c>
      <c r="T63" s="13">
        <f t="shared" si="7"/>
        <v>100.11759277607182</v>
      </c>
      <c r="U63" s="13">
        <f t="shared" si="7"/>
        <v>100.12227279297043</v>
      </c>
      <c r="V63" s="13">
        <f t="shared" si="7"/>
        <v>100.03110259139628</v>
      </c>
      <c r="W63" s="13">
        <f t="shared" si="7"/>
        <v>103.27573846271166</v>
      </c>
      <c r="X63" s="13">
        <f t="shared" si="7"/>
        <v>0</v>
      </c>
      <c r="Y63" s="13">
        <f t="shared" si="7"/>
        <v>0</v>
      </c>
      <c r="Z63" s="14">
        <f t="shared" si="7"/>
        <v>99.99999849738766</v>
      </c>
    </row>
    <row r="64" spans="1:26" ht="12.75">
      <c r="A64" s="39" t="s">
        <v>106</v>
      </c>
      <c r="B64" s="12">
        <f t="shared" si="7"/>
        <v>100.0000014536897</v>
      </c>
      <c r="C64" s="12">
        <f t="shared" si="7"/>
        <v>0</v>
      </c>
      <c r="D64" s="3">
        <f t="shared" si="7"/>
        <v>99.00989995393785</v>
      </c>
      <c r="E64" s="13">
        <f t="shared" si="7"/>
        <v>100.00000137043095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100</v>
      </c>
      <c r="O64" s="13">
        <f t="shared" si="7"/>
        <v>100</v>
      </c>
      <c r="P64" s="13">
        <f t="shared" si="7"/>
        <v>100</v>
      </c>
      <c r="Q64" s="13">
        <f t="shared" si="7"/>
        <v>100</v>
      </c>
      <c r="R64" s="13">
        <f t="shared" si="7"/>
        <v>100</v>
      </c>
      <c r="S64" s="13">
        <f t="shared" si="7"/>
        <v>100</v>
      </c>
      <c r="T64" s="13">
        <f t="shared" si="7"/>
        <v>100</v>
      </c>
      <c r="U64" s="13">
        <f t="shared" si="7"/>
        <v>100</v>
      </c>
      <c r="V64" s="13">
        <f t="shared" si="7"/>
        <v>100</v>
      </c>
      <c r="W64" s="13">
        <f t="shared" si="7"/>
        <v>100.47960899265449</v>
      </c>
      <c r="X64" s="13">
        <f t="shared" si="7"/>
        <v>0</v>
      </c>
      <c r="Y64" s="13">
        <f t="shared" si="7"/>
        <v>0</v>
      </c>
      <c r="Z64" s="14">
        <f t="shared" si="7"/>
        <v>100.00000137043095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100</v>
      </c>
      <c r="F66" s="16">
        <f t="shared" si="7"/>
        <v>100</v>
      </c>
      <c r="G66" s="16">
        <f t="shared" si="7"/>
        <v>99.99969840456012</v>
      </c>
      <c r="H66" s="16">
        <f t="shared" si="7"/>
        <v>100</v>
      </c>
      <c r="I66" s="16">
        <f t="shared" si="7"/>
        <v>99.99990258215735</v>
      </c>
      <c r="J66" s="16">
        <f t="shared" si="7"/>
        <v>99.99945488342682</v>
      </c>
      <c r="K66" s="16">
        <f t="shared" si="7"/>
        <v>100</v>
      </c>
      <c r="L66" s="16">
        <f t="shared" si="7"/>
        <v>100.00025292188002</v>
      </c>
      <c r="M66" s="16">
        <f t="shared" si="7"/>
        <v>99.99991118476854</v>
      </c>
      <c r="N66" s="16">
        <f t="shared" si="7"/>
        <v>100</v>
      </c>
      <c r="O66" s="16">
        <f t="shared" si="7"/>
        <v>99.99977242832631</v>
      </c>
      <c r="P66" s="16">
        <f t="shared" si="7"/>
        <v>100.00020805462681</v>
      </c>
      <c r="Q66" s="16">
        <f t="shared" si="7"/>
        <v>100</v>
      </c>
      <c r="R66" s="16">
        <f t="shared" si="7"/>
        <v>11.05541928145288</v>
      </c>
      <c r="S66" s="16">
        <f t="shared" si="7"/>
        <v>10.956669082334509</v>
      </c>
      <c r="T66" s="16">
        <f t="shared" si="7"/>
        <v>4.6845204935189155</v>
      </c>
      <c r="U66" s="16">
        <f t="shared" si="7"/>
        <v>7.624236647986087</v>
      </c>
      <c r="V66" s="16">
        <f t="shared" si="7"/>
        <v>22.964342461070565</v>
      </c>
      <c r="W66" s="16">
        <f t="shared" si="7"/>
        <v>125.72202856040681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2.75" hidden="1">
      <c r="A67" s="41" t="s">
        <v>287</v>
      </c>
      <c r="B67" s="24">
        <v>1075016216</v>
      </c>
      <c r="C67" s="24"/>
      <c r="D67" s="25">
        <v>1155703538</v>
      </c>
      <c r="E67" s="26">
        <v>1179124877</v>
      </c>
      <c r="F67" s="26">
        <v>107844321</v>
      </c>
      <c r="G67" s="26">
        <v>110835373</v>
      </c>
      <c r="H67" s="26">
        <v>100007022</v>
      </c>
      <c r="I67" s="26">
        <v>318686716</v>
      </c>
      <c r="J67" s="26">
        <v>96124098</v>
      </c>
      <c r="K67" s="26">
        <v>94431162</v>
      </c>
      <c r="L67" s="26">
        <v>94759504</v>
      </c>
      <c r="M67" s="26">
        <v>285314764</v>
      </c>
      <c r="N67" s="26">
        <v>94901633</v>
      </c>
      <c r="O67" s="26">
        <v>91890309</v>
      </c>
      <c r="P67" s="26">
        <v>91388131</v>
      </c>
      <c r="Q67" s="26">
        <v>278180073</v>
      </c>
      <c r="R67" s="26">
        <v>97474732</v>
      </c>
      <c r="S67" s="26">
        <v>99348654</v>
      </c>
      <c r="T67" s="26">
        <v>107539916</v>
      </c>
      <c r="U67" s="26">
        <v>304363302</v>
      </c>
      <c r="V67" s="26">
        <v>1186544855</v>
      </c>
      <c r="W67" s="26">
        <v>1155703538</v>
      </c>
      <c r="X67" s="26"/>
      <c r="Y67" s="25"/>
      <c r="Z67" s="27">
        <v>1179124877</v>
      </c>
    </row>
    <row r="68" spans="1:26" ht="12.75" hidden="1">
      <c r="A68" s="37" t="s">
        <v>31</v>
      </c>
      <c r="B68" s="19">
        <v>332769107</v>
      </c>
      <c r="C68" s="19"/>
      <c r="D68" s="20">
        <v>353052280</v>
      </c>
      <c r="E68" s="21">
        <v>357127298</v>
      </c>
      <c r="F68" s="21">
        <v>29863663</v>
      </c>
      <c r="G68" s="21">
        <v>29861957</v>
      </c>
      <c r="H68" s="21">
        <v>29850409</v>
      </c>
      <c r="I68" s="21">
        <v>89576029</v>
      </c>
      <c r="J68" s="21">
        <v>30086133</v>
      </c>
      <c r="K68" s="21">
        <v>29577645</v>
      </c>
      <c r="L68" s="21">
        <v>29435931</v>
      </c>
      <c r="M68" s="21">
        <v>89099709</v>
      </c>
      <c r="N68" s="21">
        <v>30067045</v>
      </c>
      <c r="O68" s="21">
        <v>30023738</v>
      </c>
      <c r="P68" s="21">
        <v>29983249</v>
      </c>
      <c r="Q68" s="21">
        <v>90074032</v>
      </c>
      <c r="R68" s="21">
        <v>29906879</v>
      </c>
      <c r="S68" s="21">
        <v>29892073</v>
      </c>
      <c r="T68" s="21">
        <v>29728696</v>
      </c>
      <c r="U68" s="21">
        <v>89527648</v>
      </c>
      <c r="V68" s="21">
        <v>358277418</v>
      </c>
      <c r="W68" s="21">
        <v>353052280</v>
      </c>
      <c r="X68" s="21"/>
      <c r="Y68" s="20"/>
      <c r="Z68" s="23">
        <v>357127298</v>
      </c>
    </row>
    <row r="69" spans="1:26" ht="12.75" hidden="1">
      <c r="A69" s="38" t="s">
        <v>32</v>
      </c>
      <c r="B69" s="19">
        <v>739016392</v>
      </c>
      <c r="C69" s="19"/>
      <c r="D69" s="20">
        <v>799237231</v>
      </c>
      <c r="E69" s="21">
        <v>817705395</v>
      </c>
      <c r="F69" s="21">
        <v>77656895</v>
      </c>
      <c r="G69" s="21">
        <v>80641846</v>
      </c>
      <c r="H69" s="21">
        <v>69785440</v>
      </c>
      <c r="I69" s="21">
        <v>228084181</v>
      </c>
      <c r="J69" s="21">
        <v>65671071</v>
      </c>
      <c r="K69" s="21">
        <v>64489857</v>
      </c>
      <c r="L69" s="21">
        <v>64928194</v>
      </c>
      <c r="M69" s="21">
        <v>195089122</v>
      </c>
      <c r="N69" s="21">
        <v>64412901</v>
      </c>
      <c r="O69" s="21">
        <v>61427149</v>
      </c>
      <c r="P69" s="21">
        <v>60924239</v>
      </c>
      <c r="Q69" s="21">
        <v>186764289</v>
      </c>
      <c r="R69" s="21">
        <v>63432397</v>
      </c>
      <c r="S69" s="21">
        <v>65432849</v>
      </c>
      <c r="T69" s="21">
        <v>68423130</v>
      </c>
      <c r="U69" s="21">
        <v>197288376</v>
      </c>
      <c r="V69" s="21">
        <v>807225968</v>
      </c>
      <c r="W69" s="21">
        <v>799237231</v>
      </c>
      <c r="X69" s="21"/>
      <c r="Y69" s="20"/>
      <c r="Z69" s="23">
        <v>817705395</v>
      </c>
    </row>
    <row r="70" spans="1:26" ht="12.75" hidden="1">
      <c r="A70" s="39" t="s">
        <v>103</v>
      </c>
      <c r="B70" s="19">
        <v>524363378</v>
      </c>
      <c r="C70" s="19"/>
      <c r="D70" s="20">
        <v>572991362</v>
      </c>
      <c r="E70" s="21">
        <v>584876197</v>
      </c>
      <c r="F70" s="21">
        <v>58548123</v>
      </c>
      <c r="G70" s="21">
        <v>61959248</v>
      </c>
      <c r="H70" s="21">
        <v>50229818</v>
      </c>
      <c r="I70" s="21">
        <v>170737189</v>
      </c>
      <c r="J70" s="21">
        <v>46286946</v>
      </c>
      <c r="K70" s="21">
        <v>44983650</v>
      </c>
      <c r="L70" s="21">
        <v>44978423</v>
      </c>
      <c r="M70" s="21">
        <v>136249019</v>
      </c>
      <c r="N70" s="21">
        <v>44601261</v>
      </c>
      <c r="O70" s="21">
        <v>42849206</v>
      </c>
      <c r="P70" s="21">
        <v>43378854</v>
      </c>
      <c r="Q70" s="21">
        <v>130829321</v>
      </c>
      <c r="R70" s="21">
        <v>44427749</v>
      </c>
      <c r="S70" s="21">
        <v>46206147</v>
      </c>
      <c r="T70" s="21">
        <v>49412167</v>
      </c>
      <c r="U70" s="21">
        <v>140046063</v>
      </c>
      <c r="V70" s="21">
        <v>577861592</v>
      </c>
      <c r="W70" s="21">
        <v>572991362</v>
      </c>
      <c r="X70" s="21"/>
      <c r="Y70" s="20"/>
      <c r="Z70" s="23">
        <v>584876197</v>
      </c>
    </row>
    <row r="71" spans="1:26" ht="12.75" hidden="1">
      <c r="A71" s="39" t="s">
        <v>104</v>
      </c>
      <c r="B71" s="19">
        <v>82509441</v>
      </c>
      <c r="C71" s="19"/>
      <c r="D71" s="20">
        <v>89184538</v>
      </c>
      <c r="E71" s="21">
        <v>92837010</v>
      </c>
      <c r="F71" s="21">
        <v>7282457</v>
      </c>
      <c r="G71" s="21">
        <v>7122235</v>
      </c>
      <c r="H71" s="21">
        <v>7824595</v>
      </c>
      <c r="I71" s="21">
        <v>22229287</v>
      </c>
      <c r="J71" s="21">
        <v>8025431</v>
      </c>
      <c r="K71" s="21">
        <v>7822703</v>
      </c>
      <c r="L71" s="21">
        <v>8315080</v>
      </c>
      <c r="M71" s="21">
        <v>24163214</v>
      </c>
      <c r="N71" s="21">
        <v>8227084</v>
      </c>
      <c r="O71" s="21">
        <v>7022427</v>
      </c>
      <c r="P71" s="21">
        <v>6551880</v>
      </c>
      <c r="Q71" s="21">
        <v>21801391</v>
      </c>
      <c r="R71" s="21">
        <v>7164557</v>
      </c>
      <c r="S71" s="21">
        <v>7320052</v>
      </c>
      <c r="T71" s="21">
        <v>7306445</v>
      </c>
      <c r="U71" s="21">
        <v>21791054</v>
      </c>
      <c r="V71" s="21">
        <v>89984946</v>
      </c>
      <c r="W71" s="21">
        <v>89184538</v>
      </c>
      <c r="X71" s="21"/>
      <c r="Y71" s="20"/>
      <c r="Z71" s="23">
        <v>92837010</v>
      </c>
    </row>
    <row r="72" spans="1:26" ht="12.75" hidden="1">
      <c r="A72" s="39" t="s">
        <v>105</v>
      </c>
      <c r="B72" s="19">
        <v>63353101</v>
      </c>
      <c r="C72" s="19"/>
      <c r="D72" s="20">
        <v>64439882</v>
      </c>
      <c r="E72" s="21">
        <v>66550765</v>
      </c>
      <c r="F72" s="21">
        <v>5757485</v>
      </c>
      <c r="G72" s="21">
        <v>5576697</v>
      </c>
      <c r="H72" s="21">
        <v>5546178</v>
      </c>
      <c r="I72" s="21">
        <v>16880360</v>
      </c>
      <c r="J72" s="21">
        <v>5279007</v>
      </c>
      <c r="K72" s="21">
        <v>5556854</v>
      </c>
      <c r="L72" s="21">
        <v>5572908</v>
      </c>
      <c r="M72" s="21">
        <v>16408769</v>
      </c>
      <c r="N72" s="21">
        <v>5498427</v>
      </c>
      <c r="O72" s="21">
        <v>5487448</v>
      </c>
      <c r="P72" s="21">
        <v>5091484</v>
      </c>
      <c r="Q72" s="21">
        <v>16077359</v>
      </c>
      <c r="R72" s="21">
        <v>5662406</v>
      </c>
      <c r="S72" s="21">
        <v>5646856</v>
      </c>
      <c r="T72" s="21">
        <v>5530952</v>
      </c>
      <c r="U72" s="21">
        <v>16840214</v>
      </c>
      <c r="V72" s="21">
        <v>66206702</v>
      </c>
      <c r="W72" s="21">
        <v>64439882</v>
      </c>
      <c r="X72" s="21"/>
      <c r="Y72" s="20"/>
      <c r="Z72" s="23">
        <v>66550765</v>
      </c>
    </row>
    <row r="73" spans="1:26" ht="12.75" hidden="1">
      <c r="A73" s="39" t="s">
        <v>106</v>
      </c>
      <c r="B73" s="19">
        <v>68790472</v>
      </c>
      <c r="C73" s="19"/>
      <c r="D73" s="20">
        <v>72621449</v>
      </c>
      <c r="E73" s="21">
        <v>72969747</v>
      </c>
      <c r="F73" s="21">
        <v>6068830</v>
      </c>
      <c r="G73" s="21">
        <v>5983666</v>
      </c>
      <c r="H73" s="21">
        <v>6184849</v>
      </c>
      <c r="I73" s="21">
        <v>18237345</v>
      </c>
      <c r="J73" s="21">
        <v>6079687</v>
      </c>
      <c r="K73" s="21">
        <v>6091472</v>
      </c>
      <c r="L73" s="21">
        <v>6061783</v>
      </c>
      <c r="M73" s="21">
        <v>18232942</v>
      </c>
      <c r="N73" s="21">
        <v>6086129</v>
      </c>
      <c r="O73" s="21">
        <v>6068068</v>
      </c>
      <c r="P73" s="21">
        <v>5902021</v>
      </c>
      <c r="Q73" s="21">
        <v>18056218</v>
      </c>
      <c r="R73" s="21">
        <v>6120046</v>
      </c>
      <c r="S73" s="21">
        <v>5939230</v>
      </c>
      <c r="T73" s="21">
        <v>6057052</v>
      </c>
      <c r="U73" s="21">
        <v>18116328</v>
      </c>
      <c r="V73" s="21">
        <v>72642833</v>
      </c>
      <c r="W73" s="21">
        <v>72621449</v>
      </c>
      <c r="X73" s="21"/>
      <c r="Y73" s="20"/>
      <c r="Z73" s="23">
        <v>72969747</v>
      </c>
    </row>
    <row r="74" spans="1:26" ht="12.75" hidden="1">
      <c r="A74" s="39" t="s">
        <v>107</v>
      </c>
      <c r="B74" s="19"/>
      <c r="C74" s="19"/>
      <c r="D74" s="20"/>
      <c r="E74" s="21">
        <v>471676</v>
      </c>
      <c r="F74" s="21"/>
      <c r="G74" s="21"/>
      <c r="H74" s="21"/>
      <c r="I74" s="21"/>
      <c r="J74" s="21"/>
      <c r="K74" s="21">
        <v>35178</v>
      </c>
      <c r="L74" s="21"/>
      <c r="M74" s="21">
        <v>35178</v>
      </c>
      <c r="N74" s="21"/>
      <c r="O74" s="21"/>
      <c r="P74" s="21"/>
      <c r="Q74" s="21"/>
      <c r="R74" s="21">
        <v>57639</v>
      </c>
      <c r="S74" s="21">
        <v>320564</v>
      </c>
      <c r="T74" s="21">
        <v>116514</v>
      </c>
      <c r="U74" s="21">
        <v>494717</v>
      </c>
      <c r="V74" s="21">
        <v>529895</v>
      </c>
      <c r="W74" s="21"/>
      <c r="X74" s="21"/>
      <c r="Y74" s="20"/>
      <c r="Z74" s="23">
        <v>471676</v>
      </c>
    </row>
    <row r="75" spans="1:26" ht="12.75" hidden="1">
      <c r="A75" s="40" t="s">
        <v>110</v>
      </c>
      <c r="B75" s="28">
        <v>3230717</v>
      </c>
      <c r="C75" s="28"/>
      <c r="D75" s="29">
        <v>3414027</v>
      </c>
      <c r="E75" s="30">
        <v>4292184</v>
      </c>
      <c r="F75" s="30">
        <v>323763</v>
      </c>
      <c r="G75" s="30">
        <v>331570</v>
      </c>
      <c r="H75" s="30">
        <v>371173</v>
      </c>
      <c r="I75" s="30">
        <v>1026506</v>
      </c>
      <c r="J75" s="30">
        <v>366894</v>
      </c>
      <c r="K75" s="30">
        <v>363660</v>
      </c>
      <c r="L75" s="30">
        <v>395379</v>
      </c>
      <c r="M75" s="30">
        <v>1125933</v>
      </c>
      <c r="N75" s="30">
        <v>421687</v>
      </c>
      <c r="O75" s="30">
        <v>439422</v>
      </c>
      <c r="P75" s="30">
        <v>480643</v>
      </c>
      <c r="Q75" s="30">
        <v>1341752</v>
      </c>
      <c r="R75" s="30">
        <v>4135456</v>
      </c>
      <c r="S75" s="30">
        <v>4023732</v>
      </c>
      <c r="T75" s="30">
        <v>9388090</v>
      </c>
      <c r="U75" s="30">
        <v>17547278</v>
      </c>
      <c r="V75" s="30">
        <v>21041469</v>
      </c>
      <c r="W75" s="30">
        <v>3414027</v>
      </c>
      <c r="X75" s="30"/>
      <c r="Y75" s="29"/>
      <c r="Z75" s="31">
        <v>4292184</v>
      </c>
    </row>
    <row r="76" spans="1:26" ht="12.75" hidden="1">
      <c r="A76" s="42" t="s">
        <v>288</v>
      </c>
      <c r="B76" s="32">
        <v>1075016213</v>
      </c>
      <c r="C76" s="32"/>
      <c r="D76" s="33">
        <v>1140880706</v>
      </c>
      <c r="E76" s="34">
        <v>1179124879</v>
      </c>
      <c r="F76" s="34">
        <v>107844321</v>
      </c>
      <c r="G76" s="34">
        <v>110835373</v>
      </c>
      <c r="H76" s="34">
        <v>100007022</v>
      </c>
      <c r="I76" s="34">
        <v>318686716</v>
      </c>
      <c r="J76" s="34">
        <v>96124096</v>
      </c>
      <c r="K76" s="34">
        <v>94431163</v>
      </c>
      <c r="L76" s="34">
        <v>94759505</v>
      </c>
      <c r="M76" s="34">
        <v>285314764</v>
      </c>
      <c r="N76" s="34">
        <v>94901633</v>
      </c>
      <c r="O76" s="34">
        <v>91890131</v>
      </c>
      <c r="P76" s="34">
        <v>91388132</v>
      </c>
      <c r="Q76" s="34">
        <v>278179896</v>
      </c>
      <c r="R76" s="34">
        <v>93796467</v>
      </c>
      <c r="S76" s="34">
        <v>95765788</v>
      </c>
      <c r="T76" s="34">
        <v>98591612</v>
      </c>
      <c r="U76" s="34">
        <v>288153867</v>
      </c>
      <c r="V76" s="34">
        <v>1170335243</v>
      </c>
      <c r="W76" s="34">
        <v>1179124879</v>
      </c>
      <c r="X76" s="34"/>
      <c r="Y76" s="33"/>
      <c r="Z76" s="35">
        <v>1179124879</v>
      </c>
    </row>
    <row r="77" spans="1:26" ht="12.75" hidden="1">
      <c r="A77" s="37" t="s">
        <v>31</v>
      </c>
      <c r="B77" s="19">
        <v>332769106</v>
      </c>
      <c r="C77" s="19"/>
      <c r="D77" s="20">
        <v>349556714</v>
      </c>
      <c r="E77" s="21">
        <v>357127298</v>
      </c>
      <c r="F77" s="21">
        <v>29863663</v>
      </c>
      <c r="G77" s="21">
        <v>29861957</v>
      </c>
      <c r="H77" s="21">
        <v>29850409</v>
      </c>
      <c r="I77" s="21">
        <v>89576029</v>
      </c>
      <c r="J77" s="21">
        <v>30086133</v>
      </c>
      <c r="K77" s="21">
        <v>29577645</v>
      </c>
      <c r="L77" s="21">
        <v>29435931</v>
      </c>
      <c r="M77" s="21">
        <v>89099709</v>
      </c>
      <c r="N77" s="21">
        <v>30067045</v>
      </c>
      <c r="O77" s="21">
        <v>30023738</v>
      </c>
      <c r="P77" s="21">
        <v>29983249</v>
      </c>
      <c r="Q77" s="21">
        <v>90074032</v>
      </c>
      <c r="R77" s="21">
        <v>29906879</v>
      </c>
      <c r="S77" s="21">
        <v>29892073</v>
      </c>
      <c r="T77" s="21">
        <v>29728696</v>
      </c>
      <c r="U77" s="21">
        <v>89527648</v>
      </c>
      <c r="V77" s="21">
        <v>358277418</v>
      </c>
      <c r="W77" s="21">
        <v>357127298</v>
      </c>
      <c r="X77" s="21"/>
      <c r="Y77" s="20"/>
      <c r="Z77" s="23">
        <v>357127298</v>
      </c>
    </row>
    <row r="78" spans="1:26" ht="12.75" hidden="1">
      <c r="A78" s="38" t="s">
        <v>32</v>
      </c>
      <c r="B78" s="19">
        <v>739016390</v>
      </c>
      <c r="C78" s="19"/>
      <c r="D78" s="20">
        <v>791323992</v>
      </c>
      <c r="E78" s="21">
        <v>817705397</v>
      </c>
      <c r="F78" s="21">
        <v>77656895</v>
      </c>
      <c r="G78" s="21">
        <v>80641847</v>
      </c>
      <c r="H78" s="21">
        <v>69785440</v>
      </c>
      <c r="I78" s="21">
        <v>228084182</v>
      </c>
      <c r="J78" s="21">
        <v>65671071</v>
      </c>
      <c r="K78" s="21">
        <v>64489858</v>
      </c>
      <c r="L78" s="21">
        <v>64928194</v>
      </c>
      <c r="M78" s="21">
        <v>195089123</v>
      </c>
      <c r="N78" s="21">
        <v>64412901</v>
      </c>
      <c r="O78" s="21">
        <v>61426972</v>
      </c>
      <c r="P78" s="21">
        <v>60924239</v>
      </c>
      <c r="Q78" s="21">
        <v>186764112</v>
      </c>
      <c r="R78" s="21">
        <v>63432396</v>
      </c>
      <c r="S78" s="21">
        <v>65432848</v>
      </c>
      <c r="T78" s="21">
        <v>68423129</v>
      </c>
      <c r="U78" s="21">
        <v>197288373</v>
      </c>
      <c r="V78" s="21">
        <v>807225790</v>
      </c>
      <c r="W78" s="21">
        <v>817705397</v>
      </c>
      <c r="X78" s="21"/>
      <c r="Y78" s="20"/>
      <c r="Z78" s="23">
        <v>817705397</v>
      </c>
    </row>
    <row r="79" spans="1:26" ht="12.75" hidden="1">
      <c r="A79" s="39" t="s">
        <v>103</v>
      </c>
      <c r="B79" s="19">
        <v>524363376</v>
      </c>
      <c r="C79" s="19"/>
      <c r="D79" s="20">
        <v>567318179</v>
      </c>
      <c r="E79" s="21">
        <v>585347874</v>
      </c>
      <c r="F79" s="21">
        <v>58548123</v>
      </c>
      <c r="G79" s="21">
        <v>61959248</v>
      </c>
      <c r="H79" s="21">
        <v>50229818</v>
      </c>
      <c r="I79" s="21">
        <v>170737189</v>
      </c>
      <c r="J79" s="21">
        <v>46286946</v>
      </c>
      <c r="K79" s="21">
        <v>45018829</v>
      </c>
      <c r="L79" s="21">
        <v>44978423</v>
      </c>
      <c r="M79" s="21">
        <v>136284198</v>
      </c>
      <c r="N79" s="21">
        <v>44601261</v>
      </c>
      <c r="O79" s="21">
        <v>42849029</v>
      </c>
      <c r="P79" s="21">
        <v>43378854</v>
      </c>
      <c r="Q79" s="21">
        <v>130829144</v>
      </c>
      <c r="R79" s="21">
        <v>44476583</v>
      </c>
      <c r="S79" s="21">
        <v>46521427</v>
      </c>
      <c r="T79" s="21">
        <v>49523276</v>
      </c>
      <c r="U79" s="21">
        <v>140521286</v>
      </c>
      <c r="V79" s="21">
        <v>578371817</v>
      </c>
      <c r="W79" s="21">
        <v>585347874</v>
      </c>
      <c r="X79" s="21"/>
      <c r="Y79" s="20"/>
      <c r="Z79" s="23">
        <v>585347874</v>
      </c>
    </row>
    <row r="80" spans="1:26" ht="12.75" hidden="1">
      <c r="A80" s="39" t="s">
        <v>104</v>
      </c>
      <c r="B80" s="19">
        <v>82509441</v>
      </c>
      <c r="C80" s="19"/>
      <c r="D80" s="20">
        <v>88301523</v>
      </c>
      <c r="E80" s="21">
        <v>92837011</v>
      </c>
      <c r="F80" s="21">
        <v>7282457</v>
      </c>
      <c r="G80" s="21">
        <v>7122235</v>
      </c>
      <c r="H80" s="21">
        <v>7824595</v>
      </c>
      <c r="I80" s="21">
        <v>22229287</v>
      </c>
      <c r="J80" s="21">
        <v>8025431</v>
      </c>
      <c r="K80" s="21">
        <v>7822703</v>
      </c>
      <c r="L80" s="21">
        <v>8315080</v>
      </c>
      <c r="M80" s="21">
        <v>24163214</v>
      </c>
      <c r="N80" s="21">
        <v>8227084</v>
      </c>
      <c r="O80" s="21">
        <v>7022427</v>
      </c>
      <c r="P80" s="21">
        <v>6551880</v>
      </c>
      <c r="Q80" s="21">
        <v>21801391</v>
      </c>
      <c r="R80" s="21">
        <v>7164557</v>
      </c>
      <c r="S80" s="21">
        <v>7320052</v>
      </c>
      <c r="T80" s="21">
        <v>7305345</v>
      </c>
      <c r="U80" s="21">
        <v>21789954</v>
      </c>
      <c r="V80" s="21">
        <v>89983846</v>
      </c>
      <c r="W80" s="21">
        <v>92837011</v>
      </c>
      <c r="X80" s="21"/>
      <c r="Y80" s="20"/>
      <c r="Z80" s="23">
        <v>92837011</v>
      </c>
    </row>
    <row r="81" spans="1:26" ht="12.75" hidden="1">
      <c r="A81" s="39" t="s">
        <v>105</v>
      </c>
      <c r="B81" s="19">
        <v>63353100</v>
      </c>
      <c r="C81" s="19"/>
      <c r="D81" s="20">
        <v>63801866</v>
      </c>
      <c r="E81" s="21">
        <v>66550764</v>
      </c>
      <c r="F81" s="21">
        <v>5757485</v>
      </c>
      <c r="G81" s="21">
        <v>5576698</v>
      </c>
      <c r="H81" s="21">
        <v>5546178</v>
      </c>
      <c r="I81" s="21">
        <v>16880361</v>
      </c>
      <c r="J81" s="21">
        <v>5279007</v>
      </c>
      <c r="K81" s="21">
        <v>5556854</v>
      </c>
      <c r="L81" s="21">
        <v>5572908</v>
      </c>
      <c r="M81" s="21">
        <v>16408769</v>
      </c>
      <c r="N81" s="21">
        <v>5498427</v>
      </c>
      <c r="O81" s="21">
        <v>5487448</v>
      </c>
      <c r="P81" s="21">
        <v>5091484</v>
      </c>
      <c r="Q81" s="21">
        <v>16077359</v>
      </c>
      <c r="R81" s="21">
        <v>5671210</v>
      </c>
      <c r="S81" s="21">
        <v>5652139</v>
      </c>
      <c r="T81" s="21">
        <v>5537456</v>
      </c>
      <c r="U81" s="21">
        <v>16860805</v>
      </c>
      <c r="V81" s="21">
        <v>66227294</v>
      </c>
      <c r="W81" s="21">
        <v>66550764</v>
      </c>
      <c r="X81" s="21"/>
      <c r="Y81" s="20"/>
      <c r="Z81" s="23">
        <v>66550764</v>
      </c>
    </row>
    <row r="82" spans="1:26" ht="12.75" hidden="1">
      <c r="A82" s="39" t="s">
        <v>106</v>
      </c>
      <c r="B82" s="19">
        <v>68790473</v>
      </c>
      <c r="C82" s="19"/>
      <c r="D82" s="20">
        <v>71902424</v>
      </c>
      <c r="E82" s="21">
        <v>72969748</v>
      </c>
      <c r="F82" s="21">
        <v>6068830</v>
      </c>
      <c r="G82" s="21">
        <v>5983666</v>
      </c>
      <c r="H82" s="21">
        <v>6184849</v>
      </c>
      <c r="I82" s="21">
        <v>18237345</v>
      </c>
      <c r="J82" s="21">
        <v>6079687</v>
      </c>
      <c r="K82" s="21">
        <v>6091472</v>
      </c>
      <c r="L82" s="21">
        <v>6061783</v>
      </c>
      <c r="M82" s="21">
        <v>18232942</v>
      </c>
      <c r="N82" s="21">
        <v>6086129</v>
      </c>
      <c r="O82" s="21">
        <v>6068068</v>
      </c>
      <c r="P82" s="21">
        <v>5902021</v>
      </c>
      <c r="Q82" s="21">
        <v>18056218</v>
      </c>
      <c r="R82" s="21">
        <v>6120046</v>
      </c>
      <c r="S82" s="21">
        <v>5939230</v>
      </c>
      <c r="T82" s="21">
        <v>6057052</v>
      </c>
      <c r="U82" s="21">
        <v>18116328</v>
      </c>
      <c r="V82" s="21">
        <v>72642833</v>
      </c>
      <c r="W82" s="21">
        <v>72969748</v>
      </c>
      <c r="X82" s="21"/>
      <c r="Y82" s="20"/>
      <c r="Z82" s="23">
        <v>72969748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3230717</v>
      </c>
      <c r="C84" s="28"/>
      <c r="D84" s="29"/>
      <c r="E84" s="30">
        <v>4292184</v>
      </c>
      <c r="F84" s="30">
        <v>323763</v>
      </c>
      <c r="G84" s="30">
        <v>331569</v>
      </c>
      <c r="H84" s="30">
        <v>371173</v>
      </c>
      <c r="I84" s="30">
        <v>1026505</v>
      </c>
      <c r="J84" s="30">
        <v>366892</v>
      </c>
      <c r="K84" s="30">
        <v>363660</v>
      </c>
      <c r="L84" s="30">
        <v>395380</v>
      </c>
      <c r="M84" s="30">
        <v>1125932</v>
      </c>
      <c r="N84" s="30">
        <v>421687</v>
      </c>
      <c r="O84" s="30">
        <v>439421</v>
      </c>
      <c r="P84" s="30">
        <v>480644</v>
      </c>
      <c r="Q84" s="30">
        <v>1341752</v>
      </c>
      <c r="R84" s="30">
        <v>457192</v>
      </c>
      <c r="S84" s="30">
        <v>440867</v>
      </c>
      <c r="T84" s="30">
        <v>439787</v>
      </c>
      <c r="U84" s="30">
        <v>1337846</v>
      </c>
      <c r="V84" s="30">
        <v>4832035</v>
      </c>
      <c r="W84" s="30">
        <v>4292184</v>
      </c>
      <c r="X84" s="30"/>
      <c r="Y84" s="29"/>
      <c r="Z84" s="31">
        <v>4292184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36437325</v>
      </c>
      <c r="D5" s="357">
        <f t="shared" si="0"/>
        <v>0</v>
      </c>
      <c r="E5" s="356">
        <f t="shared" si="0"/>
        <v>39239346</v>
      </c>
      <c r="F5" s="358">
        <f t="shared" si="0"/>
        <v>47373648</v>
      </c>
      <c r="G5" s="358">
        <f t="shared" si="0"/>
        <v>776714</v>
      </c>
      <c r="H5" s="356">
        <f t="shared" si="0"/>
        <v>1363569</v>
      </c>
      <c r="I5" s="356">
        <f t="shared" si="0"/>
        <v>1707107</v>
      </c>
      <c r="J5" s="358">
        <f t="shared" si="0"/>
        <v>3847390</v>
      </c>
      <c r="K5" s="358">
        <f t="shared" si="0"/>
        <v>2563369</v>
      </c>
      <c r="L5" s="356">
        <f t="shared" si="0"/>
        <v>2618334</v>
      </c>
      <c r="M5" s="356">
        <f t="shared" si="0"/>
        <v>2916371</v>
      </c>
      <c r="N5" s="358">
        <f t="shared" si="0"/>
        <v>8098074</v>
      </c>
      <c r="O5" s="358">
        <f t="shared" si="0"/>
        <v>2200426</v>
      </c>
      <c r="P5" s="356">
        <f t="shared" si="0"/>
        <v>1401771</v>
      </c>
      <c r="Q5" s="356">
        <f t="shared" si="0"/>
        <v>2452092</v>
      </c>
      <c r="R5" s="358">
        <f t="shared" si="0"/>
        <v>6054289</v>
      </c>
      <c r="S5" s="358">
        <f t="shared" si="0"/>
        <v>2461542</v>
      </c>
      <c r="T5" s="356">
        <f t="shared" si="0"/>
        <v>4937976</v>
      </c>
      <c r="U5" s="356">
        <f t="shared" si="0"/>
        <v>4571955</v>
      </c>
      <c r="V5" s="358">
        <f t="shared" si="0"/>
        <v>11971473</v>
      </c>
      <c r="W5" s="358">
        <f t="shared" si="0"/>
        <v>29971226</v>
      </c>
      <c r="X5" s="356">
        <f t="shared" si="0"/>
        <v>47373648</v>
      </c>
      <c r="Y5" s="358">
        <f t="shared" si="0"/>
        <v>-17402422</v>
      </c>
      <c r="Z5" s="359">
        <f>+IF(X5&lt;&gt;0,+(Y5/X5)*100,0)</f>
        <v>-36.73439292663297</v>
      </c>
      <c r="AA5" s="360">
        <f>+AA6+AA8+AA11+AA13+AA15</f>
        <v>47373648</v>
      </c>
    </row>
    <row r="6" spans="1:27" ht="12.75">
      <c r="A6" s="361" t="s">
        <v>206</v>
      </c>
      <c r="B6" s="142"/>
      <c r="C6" s="60">
        <f>+C7</f>
        <v>7297523</v>
      </c>
      <c r="D6" s="340">
        <f aca="true" t="shared" si="1" ref="D6:AA6">+D7</f>
        <v>0</v>
      </c>
      <c r="E6" s="60">
        <f t="shared" si="1"/>
        <v>18933156</v>
      </c>
      <c r="F6" s="59">
        <f t="shared" si="1"/>
        <v>8806585</v>
      </c>
      <c r="G6" s="59">
        <f t="shared" si="1"/>
        <v>125514</v>
      </c>
      <c r="H6" s="60">
        <f t="shared" si="1"/>
        <v>289411</v>
      </c>
      <c r="I6" s="60">
        <f t="shared" si="1"/>
        <v>348423</v>
      </c>
      <c r="J6" s="59">
        <f t="shared" si="1"/>
        <v>763348</v>
      </c>
      <c r="K6" s="59">
        <f t="shared" si="1"/>
        <v>616152</v>
      </c>
      <c r="L6" s="60">
        <f t="shared" si="1"/>
        <v>1129451</v>
      </c>
      <c r="M6" s="60">
        <f t="shared" si="1"/>
        <v>846918</v>
      </c>
      <c r="N6" s="59">
        <f t="shared" si="1"/>
        <v>2592521</v>
      </c>
      <c r="O6" s="59">
        <f t="shared" si="1"/>
        <v>841710</v>
      </c>
      <c r="P6" s="60">
        <f t="shared" si="1"/>
        <v>286054</v>
      </c>
      <c r="Q6" s="60">
        <f t="shared" si="1"/>
        <v>523896</v>
      </c>
      <c r="R6" s="59">
        <f t="shared" si="1"/>
        <v>1651660</v>
      </c>
      <c r="S6" s="59">
        <f t="shared" si="1"/>
        <v>671585</v>
      </c>
      <c r="T6" s="60">
        <f t="shared" si="1"/>
        <v>463092</v>
      </c>
      <c r="U6" s="60">
        <f t="shared" si="1"/>
        <v>1243747</v>
      </c>
      <c r="V6" s="59">
        <f t="shared" si="1"/>
        <v>2378424</v>
      </c>
      <c r="W6" s="59">
        <f t="shared" si="1"/>
        <v>7385953</v>
      </c>
      <c r="X6" s="60">
        <f t="shared" si="1"/>
        <v>8806585</v>
      </c>
      <c r="Y6" s="59">
        <f t="shared" si="1"/>
        <v>-1420632</v>
      </c>
      <c r="Z6" s="61">
        <f>+IF(X6&lt;&gt;0,+(Y6/X6)*100,0)</f>
        <v>-16.131474345617512</v>
      </c>
      <c r="AA6" s="62">
        <f t="shared" si="1"/>
        <v>8806585</v>
      </c>
    </row>
    <row r="7" spans="1:27" ht="12.75">
      <c r="A7" s="291" t="s">
        <v>230</v>
      </c>
      <c r="B7" s="142"/>
      <c r="C7" s="60">
        <v>7297523</v>
      </c>
      <c r="D7" s="340"/>
      <c r="E7" s="60">
        <v>18933156</v>
      </c>
      <c r="F7" s="59">
        <v>8806585</v>
      </c>
      <c r="G7" s="59">
        <v>125514</v>
      </c>
      <c r="H7" s="60">
        <v>289411</v>
      </c>
      <c r="I7" s="60">
        <v>348423</v>
      </c>
      <c r="J7" s="59">
        <v>763348</v>
      </c>
      <c r="K7" s="59">
        <v>616152</v>
      </c>
      <c r="L7" s="60">
        <v>1129451</v>
      </c>
      <c r="M7" s="60">
        <v>846918</v>
      </c>
      <c r="N7" s="59">
        <v>2592521</v>
      </c>
      <c r="O7" s="59">
        <v>841710</v>
      </c>
      <c r="P7" s="60">
        <v>286054</v>
      </c>
      <c r="Q7" s="60">
        <v>523896</v>
      </c>
      <c r="R7" s="59">
        <v>1651660</v>
      </c>
      <c r="S7" s="59">
        <v>671585</v>
      </c>
      <c r="T7" s="60">
        <v>463092</v>
      </c>
      <c r="U7" s="60">
        <v>1243747</v>
      </c>
      <c r="V7" s="59">
        <v>2378424</v>
      </c>
      <c r="W7" s="59">
        <v>7385953</v>
      </c>
      <c r="X7" s="60">
        <v>8806585</v>
      </c>
      <c r="Y7" s="59">
        <v>-1420632</v>
      </c>
      <c r="Z7" s="61">
        <v>-16.13</v>
      </c>
      <c r="AA7" s="62">
        <v>8806585</v>
      </c>
    </row>
    <row r="8" spans="1:27" ht="12.75">
      <c r="A8" s="361" t="s">
        <v>207</v>
      </c>
      <c r="B8" s="142"/>
      <c r="C8" s="60">
        <f aca="true" t="shared" si="2" ref="C8:Y8">SUM(C9:C10)</f>
        <v>22857750</v>
      </c>
      <c r="D8" s="340">
        <f t="shared" si="2"/>
        <v>0</v>
      </c>
      <c r="E8" s="60">
        <f t="shared" si="2"/>
        <v>18409210</v>
      </c>
      <c r="F8" s="59">
        <f t="shared" si="2"/>
        <v>27924454</v>
      </c>
      <c r="G8" s="59">
        <f t="shared" si="2"/>
        <v>425962</v>
      </c>
      <c r="H8" s="60">
        <f t="shared" si="2"/>
        <v>535740</v>
      </c>
      <c r="I8" s="60">
        <f t="shared" si="2"/>
        <v>776225</v>
      </c>
      <c r="J8" s="59">
        <f t="shared" si="2"/>
        <v>1737927</v>
      </c>
      <c r="K8" s="59">
        <f t="shared" si="2"/>
        <v>929295</v>
      </c>
      <c r="L8" s="60">
        <f t="shared" si="2"/>
        <v>774591</v>
      </c>
      <c r="M8" s="60">
        <f t="shared" si="2"/>
        <v>862393</v>
      </c>
      <c r="N8" s="59">
        <f t="shared" si="2"/>
        <v>2566279</v>
      </c>
      <c r="O8" s="59">
        <f t="shared" si="2"/>
        <v>886453</v>
      </c>
      <c r="P8" s="60">
        <f t="shared" si="2"/>
        <v>834660</v>
      </c>
      <c r="Q8" s="60">
        <f t="shared" si="2"/>
        <v>1430795</v>
      </c>
      <c r="R8" s="59">
        <f t="shared" si="2"/>
        <v>3151908</v>
      </c>
      <c r="S8" s="59">
        <f t="shared" si="2"/>
        <v>1126407</v>
      </c>
      <c r="T8" s="60">
        <f t="shared" si="2"/>
        <v>3974889</v>
      </c>
      <c r="U8" s="60">
        <f t="shared" si="2"/>
        <v>2156416</v>
      </c>
      <c r="V8" s="59">
        <f t="shared" si="2"/>
        <v>7257712</v>
      </c>
      <c r="W8" s="59">
        <f t="shared" si="2"/>
        <v>14713826</v>
      </c>
      <c r="X8" s="60">
        <f t="shared" si="2"/>
        <v>27924454</v>
      </c>
      <c r="Y8" s="59">
        <f t="shared" si="2"/>
        <v>-13210628</v>
      </c>
      <c r="Z8" s="61">
        <f>+IF(X8&lt;&gt;0,+(Y8/X8)*100,0)</f>
        <v>-47.30845587885085</v>
      </c>
      <c r="AA8" s="62">
        <f>SUM(AA9:AA10)</f>
        <v>27924454</v>
      </c>
    </row>
    <row r="9" spans="1:27" ht="12.75">
      <c r="A9" s="291" t="s">
        <v>231</v>
      </c>
      <c r="B9" s="142"/>
      <c r="C9" s="60">
        <v>22857750</v>
      </c>
      <c r="D9" s="340"/>
      <c r="E9" s="60">
        <v>18409210</v>
      </c>
      <c r="F9" s="59">
        <v>27924454</v>
      </c>
      <c r="G9" s="59">
        <v>425962</v>
      </c>
      <c r="H9" s="60">
        <v>535740</v>
      </c>
      <c r="I9" s="60">
        <v>776225</v>
      </c>
      <c r="J9" s="59">
        <v>1737927</v>
      </c>
      <c r="K9" s="59">
        <v>929295</v>
      </c>
      <c r="L9" s="60">
        <v>774591</v>
      </c>
      <c r="M9" s="60">
        <v>862393</v>
      </c>
      <c r="N9" s="59">
        <v>2566279</v>
      </c>
      <c r="O9" s="59">
        <v>886453</v>
      </c>
      <c r="P9" s="60">
        <v>553208</v>
      </c>
      <c r="Q9" s="60">
        <v>1430795</v>
      </c>
      <c r="R9" s="59">
        <v>2870456</v>
      </c>
      <c r="S9" s="59">
        <v>1126407</v>
      </c>
      <c r="T9" s="60">
        <v>3974889</v>
      </c>
      <c r="U9" s="60">
        <v>2156416</v>
      </c>
      <c r="V9" s="59">
        <v>7257712</v>
      </c>
      <c r="W9" s="59">
        <v>14432374</v>
      </c>
      <c r="X9" s="60">
        <v>27924454</v>
      </c>
      <c r="Y9" s="59">
        <v>-13492080</v>
      </c>
      <c r="Z9" s="61">
        <v>-48.32</v>
      </c>
      <c r="AA9" s="62">
        <v>27924454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>
        <v>281452</v>
      </c>
      <c r="Q10" s="60"/>
      <c r="R10" s="59">
        <v>281452</v>
      </c>
      <c r="S10" s="59"/>
      <c r="T10" s="60"/>
      <c r="U10" s="60"/>
      <c r="V10" s="59"/>
      <c r="W10" s="59">
        <v>281452</v>
      </c>
      <c r="X10" s="60"/>
      <c r="Y10" s="59">
        <v>281452</v>
      </c>
      <c r="Z10" s="61"/>
      <c r="AA10" s="62"/>
    </row>
    <row r="11" spans="1:27" ht="12.75">
      <c r="A11" s="361" t="s">
        <v>208</v>
      </c>
      <c r="B11" s="142"/>
      <c r="C11" s="362">
        <f>+C12</f>
        <v>4517293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7135708</v>
      </c>
      <c r="G11" s="364">
        <f t="shared" si="3"/>
        <v>218721</v>
      </c>
      <c r="H11" s="362">
        <f t="shared" si="3"/>
        <v>442466</v>
      </c>
      <c r="I11" s="362">
        <f t="shared" si="3"/>
        <v>444416</v>
      </c>
      <c r="J11" s="364">
        <f t="shared" si="3"/>
        <v>1105603</v>
      </c>
      <c r="K11" s="364">
        <f t="shared" si="3"/>
        <v>849567</v>
      </c>
      <c r="L11" s="362">
        <f t="shared" si="3"/>
        <v>437979</v>
      </c>
      <c r="M11" s="362">
        <f t="shared" si="3"/>
        <v>944895</v>
      </c>
      <c r="N11" s="364">
        <f t="shared" si="3"/>
        <v>2232441</v>
      </c>
      <c r="O11" s="364">
        <f t="shared" si="3"/>
        <v>341105</v>
      </c>
      <c r="P11" s="362">
        <f t="shared" si="3"/>
        <v>272057</v>
      </c>
      <c r="Q11" s="362">
        <f t="shared" si="3"/>
        <v>364349</v>
      </c>
      <c r="R11" s="364">
        <f t="shared" si="3"/>
        <v>977511</v>
      </c>
      <c r="S11" s="364">
        <f t="shared" si="3"/>
        <v>387731</v>
      </c>
      <c r="T11" s="362">
        <f t="shared" si="3"/>
        <v>283524</v>
      </c>
      <c r="U11" s="362">
        <f t="shared" si="3"/>
        <v>446110</v>
      </c>
      <c r="V11" s="364">
        <f t="shared" si="3"/>
        <v>1117365</v>
      </c>
      <c r="W11" s="364">
        <f t="shared" si="3"/>
        <v>5432920</v>
      </c>
      <c r="X11" s="362">
        <f t="shared" si="3"/>
        <v>7135708</v>
      </c>
      <c r="Y11" s="364">
        <f t="shared" si="3"/>
        <v>-1702788</v>
      </c>
      <c r="Z11" s="365">
        <f>+IF(X11&lt;&gt;0,+(Y11/X11)*100,0)</f>
        <v>-23.862915915281288</v>
      </c>
      <c r="AA11" s="366">
        <f t="shared" si="3"/>
        <v>7135708</v>
      </c>
    </row>
    <row r="12" spans="1:27" ht="12.75">
      <c r="A12" s="291" t="s">
        <v>233</v>
      </c>
      <c r="B12" s="136"/>
      <c r="C12" s="60">
        <v>4517293</v>
      </c>
      <c r="D12" s="340"/>
      <c r="E12" s="60"/>
      <c r="F12" s="59">
        <v>7135708</v>
      </c>
      <c r="G12" s="59">
        <v>218721</v>
      </c>
      <c r="H12" s="60">
        <v>442466</v>
      </c>
      <c r="I12" s="60">
        <v>444416</v>
      </c>
      <c r="J12" s="59">
        <v>1105603</v>
      </c>
      <c r="K12" s="59">
        <v>849567</v>
      </c>
      <c r="L12" s="60">
        <v>437979</v>
      </c>
      <c r="M12" s="60">
        <v>944895</v>
      </c>
      <c r="N12" s="59">
        <v>2232441</v>
      </c>
      <c r="O12" s="59">
        <v>341105</v>
      </c>
      <c r="P12" s="60">
        <v>272057</v>
      </c>
      <c r="Q12" s="60">
        <v>364349</v>
      </c>
      <c r="R12" s="59">
        <v>977511</v>
      </c>
      <c r="S12" s="59">
        <v>387731</v>
      </c>
      <c r="T12" s="60">
        <v>283524</v>
      </c>
      <c r="U12" s="60">
        <v>446110</v>
      </c>
      <c r="V12" s="59">
        <v>1117365</v>
      </c>
      <c r="W12" s="59">
        <v>5432920</v>
      </c>
      <c r="X12" s="60">
        <v>7135708</v>
      </c>
      <c r="Y12" s="59">
        <v>-1702788</v>
      </c>
      <c r="Z12" s="61">
        <v>-23.86</v>
      </c>
      <c r="AA12" s="62">
        <v>7135708</v>
      </c>
    </row>
    <row r="13" spans="1:27" ht="12.75">
      <c r="A13" s="361" t="s">
        <v>209</v>
      </c>
      <c r="B13" s="136"/>
      <c r="C13" s="275">
        <f>+C14</f>
        <v>1524002</v>
      </c>
      <c r="D13" s="341">
        <f aca="true" t="shared" si="4" ref="D13:AA13">+D14</f>
        <v>0</v>
      </c>
      <c r="E13" s="275">
        <f t="shared" si="4"/>
        <v>1896980</v>
      </c>
      <c r="F13" s="342">
        <f t="shared" si="4"/>
        <v>3227685</v>
      </c>
      <c r="G13" s="342">
        <f t="shared" si="4"/>
        <v>5518</v>
      </c>
      <c r="H13" s="275">
        <f t="shared" si="4"/>
        <v>94603</v>
      </c>
      <c r="I13" s="275">
        <f t="shared" si="4"/>
        <v>137543</v>
      </c>
      <c r="J13" s="342">
        <f t="shared" si="4"/>
        <v>237664</v>
      </c>
      <c r="K13" s="342">
        <f t="shared" si="4"/>
        <v>166856</v>
      </c>
      <c r="L13" s="275">
        <f t="shared" si="4"/>
        <v>275313</v>
      </c>
      <c r="M13" s="275">
        <f t="shared" si="4"/>
        <v>169565</v>
      </c>
      <c r="N13" s="342">
        <f t="shared" si="4"/>
        <v>611734</v>
      </c>
      <c r="O13" s="342">
        <f t="shared" si="4"/>
        <v>58558</v>
      </c>
      <c r="P13" s="275">
        <f t="shared" si="4"/>
        <v>9000</v>
      </c>
      <c r="Q13" s="275">
        <f t="shared" si="4"/>
        <v>112353</v>
      </c>
      <c r="R13" s="342">
        <f t="shared" si="4"/>
        <v>179911</v>
      </c>
      <c r="S13" s="342">
        <f t="shared" si="4"/>
        <v>232262</v>
      </c>
      <c r="T13" s="275">
        <f t="shared" si="4"/>
        <v>216471</v>
      </c>
      <c r="U13" s="275">
        <f t="shared" si="4"/>
        <v>694654</v>
      </c>
      <c r="V13" s="342">
        <f t="shared" si="4"/>
        <v>1143387</v>
      </c>
      <c r="W13" s="342">
        <f t="shared" si="4"/>
        <v>2172696</v>
      </c>
      <c r="X13" s="275">
        <f t="shared" si="4"/>
        <v>3227685</v>
      </c>
      <c r="Y13" s="342">
        <f t="shared" si="4"/>
        <v>-1054989</v>
      </c>
      <c r="Z13" s="335">
        <f>+IF(X13&lt;&gt;0,+(Y13/X13)*100,0)</f>
        <v>-32.685624526556964</v>
      </c>
      <c r="AA13" s="273">
        <f t="shared" si="4"/>
        <v>3227685</v>
      </c>
    </row>
    <row r="14" spans="1:27" ht="12.75">
      <c r="A14" s="291" t="s">
        <v>234</v>
      </c>
      <c r="B14" s="136"/>
      <c r="C14" s="60">
        <v>1524002</v>
      </c>
      <c r="D14" s="340"/>
      <c r="E14" s="60">
        <v>1896980</v>
      </c>
      <c r="F14" s="59">
        <v>3227685</v>
      </c>
      <c r="G14" s="59">
        <v>5518</v>
      </c>
      <c r="H14" s="60">
        <v>94603</v>
      </c>
      <c r="I14" s="60">
        <v>137543</v>
      </c>
      <c r="J14" s="59">
        <v>237664</v>
      </c>
      <c r="K14" s="59">
        <v>166856</v>
      </c>
      <c r="L14" s="60">
        <v>275313</v>
      </c>
      <c r="M14" s="60">
        <v>169565</v>
      </c>
      <c r="N14" s="59">
        <v>611734</v>
      </c>
      <c r="O14" s="59">
        <v>58558</v>
      </c>
      <c r="P14" s="60">
        <v>9000</v>
      </c>
      <c r="Q14" s="60">
        <v>112353</v>
      </c>
      <c r="R14" s="59">
        <v>179911</v>
      </c>
      <c r="S14" s="59">
        <v>232262</v>
      </c>
      <c r="T14" s="60">
        <v>216471</v>
      </c>
      <c r="U14" s="60">
        <v>694654</v>
      </c>
      <c r="V14" s="59">
        <v>1143387</v>
      </c>
      <c r="W14" s="59">
        <v>2172696</v>
      </c>
      <c r="X14" s="60">
        <v>3227685</v>
      </c>
      <c r="Y14" s="59">
        <v>-1054989</v>
      </c>
      <c r="Z14" s="61">
        <v>-32.69</v>
      </c>
      <c r="AA14" s="62">
        <v>3227685</v>
      </c>
    </row>
    <row r="15" spans="1:27" ht="12.75">
      <c r="A15" s="361" t="s">
        <v>210</v>
      </c>
      <c r="B15" s="136"/>
      <c r="C15" s="60">
        <f aca="true" t="shared" si="5" ref="C15:Y15">SUM(C16:C20)</f>
        <v>240757</v>
      </c>
      <c r="D15" s="340">
        <f t="shared" si="5"/>
        <v>0</v>
      </c>
      <c r="E15" s="60">
        <f t="shared" si="5"/>
        <v>0</v>
      </c>
      <c r="F15" s="59">
        <f t="shared" si="5"/>
        <v>279216</v>
      </c>
      <c r="G15" s="59">
        <f t="shared" si="5"/>
        <v>999</v>
      </c>
      <c r="H15" s="60">
        <f t="shared" si="5"/>
        <v>1349</v>
      </c>
      <c r="I15" s="60">
        <f t="shared" si="5"/>
        <v>500</v>
      </c>
      <c r="J15" s="59">
        <f t="shared" si="5"/>
        <v>2848</v>
      </c>
      <c r="K15" s="59">
        <f t="shared" si="5"/>
        <v>1499</v>
      </c>
      <c r="L15" s="60">
        <f t="shared" si="5"/>
        <v>1000</v>
      </c>
      <c r="M15" s="60">
        <f t="shared" si="5"/>
        <v>92600</v>
      </c>
      <c r="N15" s="59">
        <f t="shared" si="5"/>
        <v>95099</v>
      </c>
      <c r="O15" s="59">
        <f t="shared" si="5"/>
        <v>72600</v>
      </c>
      <c r="P15" s="60">
        <f t="shared" si="5"/>
        <v>0</v>
      </c>
      <c r="Q15" s="60">
        <f t="shared" si="5"/>
        <v>20699</v>
      </c>
      <c r="R15" s="59">
        <f t="shared" si="5"/>
        <v>93299</v>
      </c>
      <c r="S15" s="59">
        <f t="shared" si="5"/>
        <v>43557</v>
      </c>
      <c r="T15" s="60">
        <f t="shared" si="5"/>
        <v>0</v>
      </c>
      <c r="U15" s="60">
        <f t="shared" si="5"/>
        <v>31028</v>
      </c>
      <c r="V15" s="59">
        <f t="shared" si="5"/>
        <v>74585</v>
      </c>
      <c r="W15" s="59">
        <f t="shared" si="5"/>
        <v>265831</v>
      </c>
      <c r="X15" s="60">
        <f t="shared" si="5"/>
        <v>279216</v>
      </c>
      <c r="Y15" s="59">
        <f t="shared" si="5"/>
        <v>-13385</v>
      </c>
      <c r="Z15" s="61">
        <f>+IF(X15&lt;&gt;0,+(Y15/X15)*100,0)</f>
        <v>-4.793779726090196</v>
      </c>
      <c r="AA15" s="62">
        <f>SUM(AA16:AA20)</f>
        <v>279216</v>
      </c>
    </row>
    <row r="16" spans="1:27" ht="12.75">
      <c r="A16" s="291" t="s">
        <v>235</v>
      </c>
      <c r="B16" s="300"/>
      <c r="C16" s="60">
        <v>240757</v>
      </c>
      <c r="D16" s="340"/>
      <c r="E16" s="60"/>
      <c r="F16" s="59">
        <v>279216</v>
      </c>
      <c r="G16" s="59">
        <v>999</v>
      </c>
      <c r="H16" s="60">
        <v>1349</v>
      </c>
      <c r="I16" s="60">
        <v>500</v>
      </c>
      <c r="J16" s="59">
        <v>2848</v>
      </c>
      <c r="K16" s="59">
        <v>1499</v>
      </c>
      <c r="L16" s="60">
        <v>1000</v>
      </c>
      <c r="M16" s="60">
        <v>92600</v>
      </c>
      <c r="N16" s="59">
        <v>95099</v>
      </c>
      <c r="O16" s="59">
        <v>72600</v>
      </c>
      <c r="P16" s="60"/>
      <c r="Q16" s="60">
        <v>20699</v>
      </c>
      <c r="R16" s="59">
        <v>93299</v>
      </c>
      <c r="S16" s="59">
        <v>43557</v>
      </c>
      <c r="T16" s="60"/>
      <c r="U16" s="60">
        <v>31028</v>
      </c>
      <c r="V16" s="59">
        <v>74585</v>
      </c>
      <c r="W16" s="59">
        <v>265831</v>
      </c>
      <c r="X16" s="60">
        <v>279216</v>
      </c>
      <c r="Y16" s="59">
        <v>-13385</v>
      </c>
      <c r="Z16" s="61">
        <v>-4.79</v>
      </c>
      <c r="AA16" s="62">
        <v>279216</v>
      </c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13867918</v>
      </c>
      <c r="D22" s="344">
        <f t="shared" si="6"/>
        <v>0</v>
      </c>
      <c r="E22" s="343">
        <f t="shared" si="6"/>
        <v>10361077</v>
      </c>
      <c r="F22" s="345">
        <f t="shared" si="6"/>
        <v>14308230</v>
      </c>
      <c r="G22" s="345">
        <f t="shared" si="6"/>
        <v>129093</v>
      </c>
      <c r="H22" s="343">
        <f t="shared" si="6"/>
        <v>524225</v>
      </c>
      <c r="I22" s="343">
        <f t="shared" si="6"/>
        <v>317258</v>
      </c>
      <c r="J22" s="345">
        <f t="shared" si="6"/>
        <v>970576</v>
      </c>
      <c r="K22" s="345">
        <f t="shared" si="6"/>
        <v>519271</v>
      </c>
      <c r="L22" s="343">
        <f t="shared" si="6"/>
        <v>1228617</v>
      </c>
      <c r="M22" s="343">
        <f t="shared" si="6"/>
        <v>1222835</v>
      </c>
      <c r="N22" s="345">
        <f t="shared" si="6"/>
        <v>2970723</v>
      </c>
      <c r="O22" s="345">
        <f t="shared" si="6"/>
        <v>1880392</v>
      </c>
      <c r="P22" s="343">
        <f t="shared" si="6"/>
        <v>1071365</v>
      </c>
      <c r="Q22" s="343">
        <f t="shared" si="6"/>
        <v>1341396</v>
      </c>
      <c r="R22" s="345">
        <f t="shared" si="6"/>
        <v>4293153</v>
      </c>
      <c r="S22" s="345">
        <f t="shared" si="6"/>
        <v>1877437</v>
      </c>
      <c r="T22" s="343">
        <f t="shared" si="6"/>
        <v>1821001</v>
      </c>
      <c r="U22" s="343">
        <f t="shared" si="6"/>
        <v>1913280</v>
      </c>
      <c r="V22" s="345">
        <f t="shared" si="6"/>
        <v>5611718</v>
      </c>
      <c r="W22" s="345">
        <f t="shared" si="6"/>
        <v>13846170</v>
      </c>
      <c r="X22" s="343">
        <f t="shared" si="6"/>
        <v>14308230</v>
      </c>
      <c r="Y22" s="345">
        <f t="shared" si="6"/>
        <v>-462060</v>
      </c>
      <c r="Z22" s="336">
        <f>+IF(X22&lt;&gt;0,+(Y22/X22)*100,0)</f>
        <v>-3.2293302525888947</v>
      </c>
      <c r="AA22" s="350">
        <f>SUM(AA23:AA32)</f>
        <v>14308230</v>
      </c>
    </row>
    <row r="23" spans="1:27" ht="12.75">
      <c r="A23" s="361" t="s">
        <v>238</v>
      </c>
      <c r="B23" s="142"/>
      <c r="C23" s="60">
        <v>9534309</v>
      </c>
      <c r="D23" s="340"/>
      <c r="E23" s="60">
        <v>8856130</v>
      </c>
      <c r="F23" s="59">
        <v>9405695</v>
      </c>
      <c r="G23" s="59">
        <v>29000</v>
      </c>
      <c r="H23" s="60">
        <v>75950</v>
      </c>
      <c r="I23" s="60">
        <v>22620</v>
      </c>
      <c r="J23" s="59">
        <v>127570</v>
      </c>
      <c r="K23" s="59">
        <v>142500</v>
      </c>
      <c r="L23" s="60">
        <v>812182</v>
      </c>
      <c r="M23" s="60">
        <v>896071</v>
      </c>
      <c r="N23" s="59">
        <v>1850753</v>
      </c>
      <c r="O23" s="59">
        <v>1601894</v>
      </c>
      <c r="P23" s="60">
        <v>1011968</v>
      </c>
      <c r="Q23" s="60">
        <v>1104217</v>
      </c>
      <c r="R23" s="59">
        <v>3718079</v>
      </c>
      <c r="S23" s="59">
        <v>1525453</v>
      </c>
      <c r="T23" s="60">
        <v>1422150</v>
      </c>
      <c r="U23" s="60">
        <v>1182504</v>
      </c>
      <c r="V23" s="59">
        <v>4130107</v>
      </c>
      <c r="W23" s="59">
        <v>9826509</v>
      </c>
      <c r="X23" s="60">
        <v>9405695</v>
      </c>
      <c r="Y23" s="59">
        <v>420814</v>
      </c>
      <c r="Z23" s="61">
        <v>4.47</v>
      </c>
      <c r="AA23" s="62">
        <v>9405695</v>
      </c>
    </row>
    <row r="24" spans="1:27" ht="12.75">
      <c r="A24" s="361" t="s">
        <v>239</v>
      </c>
      <c r="B24" s="142"/>
      <c r="C24" s="60">
        <v>1603850</v>
      </c>
      <c r="D24" s="340"/>
      <c r="E24" s="60">
        <v>1504947</v>
      </c>
      <c r="F24" s="59">
        <v>1749750</v>
      </c>
      <c r="G24" s="59">
        <v>29000</v>
      </c>
      <c r="H24" s="60">
        <v>313058</v>
      </c>
      <c r="I24" s="60">
        <v>88805</v>
      </c>
      <c r="J24" s="59">
        <v>430863</v>
      </c>
      <c r="K24" s="59">
        <v>103328</v>
      </c>
      <c r="L24" s="60">
        <v>164975</v>
      </c>
      <c r="M24" s="60">
        <v>91967</v>
      </c>
      <c r="N24" s="59">
        <v>360270</v>
      </c>
      <c r="O24" s="59">
        <v>108719</v>
      </c>
      <c r="P24" s="60"/>
      <c r="Q24" s="60">
        <v>101209</v>
      </c>
      <c r="R24" s="59">
        <v>209928</v>
      </c>
      <c r="S24" s="59">
        <v>143047</v>
      </c>
      <c r="T24" s="60">
        <v>176087</v>
      </c>
      <c r="U24" s="60">
        <v>150249</v>
      </c>
      <c r="V24" s="59">
        <v>469383</v>
      </c>
      <c r="W24" s="59">
        <v>1470444</v>
      </c>
      <c r="X24" s="60">
        <v>1749750</v>
      </c>
      <c r="Y24" s="59">
        <v>-279306</v>
      </c>
      <c r="Z24" s="61">
        <v>-15.96</v>
      </c>
      <c r="AA24" s="62">
        <v>1749750</v>
      </c>
    </row>
    <row r="25" spans="1:27" ht="12.75">
      <c r="A25" s="361" t="s">
        <v>240</v>
      </c>
      <c r="B25" s="142"/>
      <c r="C25" s="60">
        <v>832925</v>
      </c>
      <c r="D25" s="340"/>
      <c r="E25" s="60"/>
      <c r="F25" s="59">
        <v>792412</v>
      </c>
      <c r="G25" s="59">
        <v>19330</v>
      </c>
      <c r="H25" s="60">
        <v>37709</v>
      </c>
      <c r="I25" s="60">
        <v>118719</v>
      </c>
      <c r="J25" s="59">
        <v>175758</v>
      </c>
      <c r="K25" s="59">
        <v>32313</v>
      </c>
      <c r="L25" s="60">
        <v>50440</v>
      </c>
      <c r="M25" s="60">
        <v>87526</v>
      </c>
      <c r="N25" s="59">
        <v>170279</v>
      </c>
      <c r="O25" s="59">
        <v>53141</v>
      </c>
      <c r="P25" s="60"/>
      <c r="Q25" s="60">
        <v>15307</v>
      </c>
      <c r="R25" s="59">
        <v>68448</v>
      </c>
      <c r="S25" s="59">
        <v>93988</v>
      </c>
      <c r="T25" s="60">
        <v>66949</v>
      </c>
      <c r="U25" s="60">
        <v>157123</v>
      </c>
      <c r="V25" s="59">
        <v>318060</v>
      </c>
      <c r="W25" s="59">
        <v>732545</v>
      </c>
      <c r="X25" s="60">
        <v>792412</v>
      </c>
      <c r="Y25" s="59">
        <v>-59867</v>
      </c>
      <c r="Z25" s="61">
        <v>-7.56</v>
      </c>
      <c r="AA25" s="62">
        <v>792412</v>
      </c>
    </row>
    <row r="26" spans="1:27" ht="12.75">
      <c r="A26" s="361" t="s">
        <v>241</v>
      </c>
      <c r="B26" s="302"/>
      <c r="C26" s="362">
        <v>399519</v>
      </c>
      <c r="D26" s="363"/>
      <c r="E26" s="362"/>
      <c r="F26" s="364">
        <v>438018</v>
      </c>
      <c r="G26" s="364">
        <v>7003</v>
      </c>
      <c r="H26" s="362">
        <v>31954</v>
      </c>
      <c r="I26" s="362">
        <v>5379</v>
      </c>
      <c r="J26" s="364">
        <v>44336</v>
      </c>
      <c r="K26" s="364">
        <v>19099</v>
      </c>
      <c r="L26" s="362">
        <v>64185</v>
      </c>
      <c r="M26" s="362">
        <v>23389</v>
      </c>
      <c r="N26" s="364">
        <v>106673</v>
      </c>
      <c r="O26" s="364">
        <v>1000</v>
      </c>
      <c r="P26" s="362">
        <v>5705</v>
      </c>
      <c r="Q26" s="362">
        <v>4952</v>
      </c>
      <c r="R26" s="364">
        <v>11657</v>
      </c>
      <c r="S26" s="364">
        <v>46057</v>
      </c>
      <c r="T26" s="362">
        <v>37931</v>
      </c>
      <c r="U26" s="362">
        <v>137534</v>
      </c>
      <c r="V26" s="364">
        <v>221522</v>
      </c>
      <c r="W26" s="364">
        <v>384188</v>
      </c>
      <c r="X26" s="362">
        <v>438018</v>
      </c>
      <c r="Y26" s="364">
        <v>-53830</v>
      </c>
      <c r="Z26" s="365">
        <v>-12.29</v>
      </c>
      <c r="AA26" s="366">
        <v>438018</v>
      </c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1497315</v>
      </c>
      <c r="D32" s="340"/>
      <c r="E32" s="60"/>
      <c r="F32" s="59">
        <v>1922355</v>
      </c>
      <c r="G32" s="59">
        <v>44760</v>
      </c>
      <c r="H32" s="60">
        <v>65554</v>
      </c>
      <c r="I32" s="60">
        <v>81735</v>
      </c>
      <c r="J32" s="59">
        <v>192049</v>
      </c>
      <c r="K32" s="59">
        <v>222031</v>
      </c>
      <c r="L32" s="60">
        <v>136835</v>
      </c>
      <c r="M32" s="60">
        <v>123882</v>
      </c>
      <c r="N32" s="59">
        <v>482748</v>
      </c>
      <c r="O32" s="59">
        <v>115638</v>
      </c>
      <c r="P32" s="60">
        <v>53692</v>
      </c>
      <c r="Q32" s="60">
        <v>115711</v>
      </c>
      <c r="R32" s="59">
        <v>285041</v>
      </c>
      <c r="S32" s="59">
        <v>68892</v>
      </c>
      <c r="T32" s="60">
        <v>117884</v>
      </c>
      <c r="U32" s="60">
        <v>285870</v>
      </c>
      <c r="V32" s="59">
        <v>472646</v>
      </c>
      <c r="W32" s="59">
        <v>1432484</v>
      </c>
      <c r="X32" s="60">
        <v>1922355</v>
      </c>
      <c r="Y32" s="59">
        <v>-489871</v>
      </c>
      <c r="Z32" s="61">
        <v>-25.48</v>
      </c>
      <c r="AA32" s="62">
        <v>1922355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254350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>
        <v>254350</v>
      </c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20413942</v>
      </c>
      <c r="D40" s="344">
        <f t="shared" si="9"/>
        <v>0</v>
      </c>
      <c r="E40" s="343">
        <f t="shared" si="9"/>
        <v>33811508</v>
      </c>
      <c r="F40" s="345">
        <f t="shared" si="9"/>
        <v>28615826</v>
      </c>
      <c r="G40" s="345">
        <f t="shared" si="9"/>
        <v>272990</v>
      </c>
      <c r="H40" s="343">
        <f t="shared" si="9"/>
        <v>1306118</v>
      </c>
      <c r="I40" s="343">
        <f t="shared" si="9"/>
        <v>1254524</v>
      </c>
      <c r="J40" s="345">
        <f t="shared" si="9"/>
        <v>2833632</v>
      </c>
      <c r="K40" s="345">
        <f t="shared" si="9"/>
        <v>1892248</v>
      </c>
      <c r="L40" s="343">
        <f t="shared" si="9"/>
        <v>1715658</v>
      </c>
      <c r="M40" s="343">
        <f t="shared" si="9"/>
        <v>2685644</v>
      </c>
      <c r="N40" s="345">
        <f t="shared" si="9"/>
        <v>6293550</v>
      </c>
      <c r="O40" s="345">
        <f t="shared" si="9"/>
        <v>1812084</v>
      </c>
      <c r="P40" s="343">
        <f t="shared" si="9"/>
        <v>1811792</v>
      </c>
      <c r="Q40" s="343">
        <f t="shared" si="9"/>
        <v>1562271</v>
      </c>
      <c r="R40" s="345">
        <f t="shared" si="9"/>
        <v>5186147</v>
      </c>
      <c r="S40" s="345">
        <f t="shared" si="9"/>
        <v>3263761</v>
      </c>
      <c r="T40" s="343">
        <f t="shared" si="9"/>
        <v>2267482</v>
      </c>
      <c r="U40" s="343">
        <f t="shared" si="9"/>
        <v>4082298</v>
      </c>
      <c r="V40" s="345">
        <f t="shared" si="9"/>
        <v>9613541</v>
      </c>
      <c r="W40" s="345">
        <f t="shared" si="9"/>
        <v>23926870</v>
      </c>
      <c r="X40" s="343">
        <f t="shared" si="9"/>
        <v>28615826</v>
      </c>
      <c r="Y40" s="345">
        <f t="shared" si="9"/>
        <v>-4688956</v>
      </c>
      <c r="Z40" s="336">
        <f>+IF(X40&lt;&gt;0,+(Y40/X40)*100,0)</f>
        <v>-16.385883811286803</v>
      </c>
      <c r="AA40" s="350">
        <f>SUM(AA41:AA49)</f>
        <v>28615826</v>
      </c>
    </row>
    <row r="41" spans="1:27" ht="12.75">
      <c r="A41" s="361" t="s">
        <v>249</v>
      </c>
      <c r="B41" s="142"/>
      <c r="C41" s="362">
        <v>8370487</v>
      </c>
      <c r="D41" s="363"/>
      <c r="E41" s="362">
        <v>10138714</v>
      </c>
      <c r="F41" s="364">
        <v>10794321</v>
      </c>
      <c r="G41" s="364">
        <v>143527</v>
      </c>
      <c r="H41" s="362">
        <v>670621</v>
      </c>
      <c r="I41" s="362">
        <v>601650</v>
      </c>
      <c r="J41" s="364">
        <v>1415798</v>
      </c>
      <c r="K41" s="364">
        <v>701264</v>
      </c>
      <c r="L41" s="362">
        <v>997117</v>
      </c>
      <c r="M41" s="362">
        <v>449579</v>
      </c>
      <c r="N41" s="364">
        <v>2147960</v>
      </c>
      <c r="O41" s="364">
        <v>823895</v>
      </c>
      <c r="P41" s="362">
        <v>494769</v>
      </c>
      <c r="Q41" s="362">
        <v>635890</v>
      </c>
      <c r="R41" s="364">
        <v>1954554</v>
      </c>
      <c r="S41" s="364">
        <v>1123970</v>
      </c>
      <c r="T41" s="362">
        <v>1051820</v>
      </c>
      <c r="U41" s="362">
        <v>1399315</v>
      </c>
      <c r="V41" s="364">
        <v>3575105</v>
      </c>
      <c r="W41" s="364">
        <v>9093417</v>
      </c>
      <c r="X41" s="362">
        <v>10794321</v>
      </c>
      <c r="Y41" s="364">
        <v>-1700904</v>
      </c>
      <c r="Z41" s="365">
        <v>-15.76</v>
      </c>
      <c r="AA41" s="366">
        <v>10794321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6954391</v>
      </c>
      <c r="D43" s="369"/>
      <c r="E43" s="305">
        <v>12291503</v>
      </c>
      <c r="F43" s="370">
        <v>11513303</v>
      </c>
      <c r="G43" s="370">
        <v>19816</v>
      </c>
      <c r="H43" s="305">
        <v>488723</v>
      </c>
      <c r="I43" s="305">
        <v>220591</v>
      </c>
      <c r="J43" s="370">
        <v>729130</v>
      </c>
      <c r="K43" s="370">
        <v>858842</v>
      </c>
      <c r="L43" s="305">
        <v>341412</v>
      </c>
      <c r="M43" s="305">
        <v>2069442</v>
      </c>
      <c r="N43" s="370">
        <v>3269696</v>
      </c>
      <c r="O43" s="370">
        <v>603609</v>
      </c>
      <c r="P43" s="305">
        <v>715162</v>
      </c>
      <c r="Q43" s="305">
        <v>657125</v>
      </c>
      <c r="R43" s="370">
        <v>1975896</v>
      </c>
      <c r="S43" s="370">
        <v>1313276</v>
      </c>
      <c r="T43" s="305">
        <v>671939</v>
      </c>
      <c r="U43" s="305">
        <v>1323302</v>
      </c>
      <c r="V43" s="370">
        <v>3308517</v>
      </c>
      <c r="W43" s="370">
        <v>9283239</v>
      </c>
      <c r="X43" s="305">
        <v>11513303</v>
      </c>
      <c r="Y43" s="370">
        <v>-2230064</v>
      </c>
      <c r="Z43" s="371">
        <v>-19.37</v>
      </c>
      <c r="AA43" s="303">
        <v>11513303</v>
      </c>
    </row>
    <row r="44" spans="1:27" ht="12.75">
      <c r="A44" s="361" t="s">
        <v>252</v>
      </c>
      <c r="B44" s="136"/>
      <c r="C44" s="60">
        <v>1325115</v>
      </c>
      <c r="D44" s="368"/>
      <c r="E44" s="54">
        <v>1674000</v>
      </c>
      <c r="F44" s="53">
        <v>1347450</v>
      </c>
      <c r="G44" s="53">
        <v>4765</v>
      </c>
      <c r="H44" s="54">
        <v>4765</v>
      </c>
      <c r="I44" s="54">
        <v>4410</v>
      </c>
      <c r="J44" s="53">
        <v>13940</v>
      </c>
      <c r="K44" s="53">
        <v>4960</v>
      </c>
      <c r="L44" s="54">
        <v>4835</v>
      </c>
      <c r="M44" s="54">
        <v>3570</v>
      </c>
      <c r="N44" s="53">
        <v>13365</v>
      </c>
      <c r="O44" s="53">
        <v>70843</v>
      </c>
      <c r="P44" s="54">
        <v>29504</v>
      </c>
      <c r="Q44" s="54">
        <v>45376</v>
      </c>
      <c r="R44" s="53">
        <v>145723</v>
      </c>
      <c r="S44" s="53">
        <v>667547</v>
      </c>
      <c r="T44" s="54">
        <v>214526</v>
      </c>
      <c r="U44" s="54">
        <v>122509</v>
      </c>
      <c r="V44" s="53">
        <v>1004582</v>
      </c>
      <c r="W44" s="53">
        <v>1177610</v>
      </c>
      <c r="X44" s="54">
        <v>1347450</v>
      </c>
      <c r="Y44" s="53">
        <v>-169840</v>
      </c>
      <c r="Z44" s="94">
        <v>-12.6</v>
      </c>
      <c r="AA44" s="95">
        <v>1347450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>
        <v>3763949</v>
      </c>
      <c r="D47" s="368"/>
      <c r="E47" s="54"/>
      <c r="F47" s="53">
        <v>4960752</v>
      </c>
      <c r="G47" s="53">
        <v>104882</v>
      </c>
      <c r="H47" s="54">
        <v>142009</v>
      </c>
      <c r="I47" s="54">
        <v>427873</v>
      </c>
      <c r="J47" s="53">
        <v>674764</v>
      </c>
      <c r="K47" s="53">
        <v>327182</v>
      </c>
      <c r="L47" s="54">
        <v>372294</v>
      </c>
      <c r="M47" s="54">
        <v>163053</v>
      </c>
      <c r="N47" s="53">
        <v>862529</v>
      </c>
      <c r="O47" s="53">
        <v>313737</v>
      </c>
      <c r="P47" s="54">
        <v>496145</v>
      </c>
      <c r="Q47" s="54">
        <v>223880</v>
      </c>
      <c r="R47" s="53">
        <v>1033762</v>
      </c>
      <c r="S47" s="53">
        <v>158968</v>
      </c>
      <c r="T47" s="54">
        <v>329197</v>
      </c>
      <c r="U47" s="54">
        <v>1237172</v>
      </c>
      <c r="V47" s="53">
        <v>1725337</v>
      </c>
      <c r="W47" s="53">
        <v>4296392</v>
      </c>
      <c r="X47" s="54">
        <v>4960752</v>
      </c>
      <c r="Y47" s="53">
        <v>-664360</v>
      </c>
      <c r="Z47" s="94">
        <v>-13.39</v>
      </c>
      <c r="AA47" s="95">
        <v>4960752</v>
      </c>
    </row>
    <row r="48" spans="1:27" ht="12.75">
      <c r="A48" s="361" t="s">
        <v>256</v>
      </c>
      <c r="B48" s="136"/>
      <c r="C48" s="60"/>
      <c r="D48" s="368"/>
      <c r="E48" s="54">
        <v>9707291</v>
      </c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>
        <v>8499</v>
      </c>
      <c r="Q48" s="54"/>
      <c r="R48" s="53">
        <v>8499</v>
      </c>
      <c r="S48" s="53"/>
      <c r="T48" s="54"/>
      <c r="U48" s="54"/>
      <c r="V48" s="53"/>
      <c r="W48" s="53">
        <v>8499</v>
      </c>
      <c r="X48" s="54"/>
      <c r="Y48" s="53">
        <v>8499</v>
      </c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>
        <v>67713</v>
      </c>
      <c r="Q49" s="54"/>
      <c r="R49" s="53">
        <v>67713</v>
      </c>
      <c r="S49" s="53"/>
      <c r="T49" s="54"/>
      <c r="U49" s="54"/>
      <c r="V49" s="53"/>
      <c r="W49" s="53">
        <v>67713</v>
      </c>
      <c r="X49" s="54"/>
      <c r="Y49" s="53">
        <v>67713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4552657</v>
      </c>
      <c r="D57" s="344">
        <f aca="true" t="shared" si="13" ref="D57:AA57">+D58</f>
        <v>0</v>
      </c>
      <c r="E57" s="343">
        <f t="shared" si="13"/>
        <v>5285722</v>
      </c>
      <c r="F57" s="345">
        <f t="shared" si="13"/>
        <v>5468322</v>
      </c>
      <c r="G57" s="345">
        <f t="shared" si="13"/>
        <v>0</v>
      </c>
      <c r="H57" s="343">
        <f t="shared" si="13"/>
        <v>1094800</v>
      </c>
      <c r="I57" s="343">
        <f t="shared" si="13"/>
        <v>2893</v>
      </c>
      <c r="J57" s="345">
        <f t="shared" si="13"/>
        <v>1097693</v>
      </c>
      <c r="K57" s="345">
        <f t="shared" si="13"/>
        <v>377604</v>
      </c>
      <c r="L57" s="343">
        <f t="shared" si="13"/>
        <v>493226</v>
      </c>
      <c r="M57" s="343">
        <f t="shared" si="13"/>
        <v>859082</v>
      </c>
      <c r="N57" s="345">
        <f t="shared" si="13"/>
        <v>1729912</v>
      </c>
      <c r="O57" s="345">
        <f t="shared" si="13"/>
        <v>66287</v>
      </c>
      <c r="P57" s="343">
        <f t="shared" si="13"/>
        <v>493226</v>
      </c>
      <c r="Q57" s="343">
        <f t="shared" si="13"/>
        <v>230041</v>
      </c>
      <c r="R57" s="345">
        <f t="shared" si="13"/>
        <v>789554</v>
      </c>
      <c r="S57" s="345">
        <f t="shared" si="13"/>
        <v>0</v>
      </c>
      <c r="T57" s="343">
        <f t="shared" si="13"/>
        <v>245160</v>
      </c>
      <c r="U57" s="343">
        <f t="shared" si="13"/>
        <v>690123</v>
      </c>
      <c r="V57" s="345">
        <f t="shared" si="13"/>
        <v>935283</v>
      </c>
      <c r="W57" s="345">
        <f t="shared" si="13"/>
        <v>4552442</v>
      </c>
      <c r="X57" s="343">
        <f t="shared" si="13"/>
        <v>5468322</v>
      </c>
      <c r="Y57" s="345">
        <f t="shared" si="13"/>
        <v>-915880</v>
      </c>
      <c r="Z57" s="336">
        <f>+IF(X57&lt;&gt;0,+(Y57/X57)*100,0)</f>
        <v>-16.7488308113531</v>
      </c>
      <c r="AA57" s="350">
        <f t="shared" si="13"/>
        <v>5468322</v>
      </c>
    </row>
    <row r="58" spans="1:27" ht="12.75">
      <c r="A58" s="361" t="s">
        <v>218</v>
      </c>
      <c r="B58" s="136"/>
      <c r="C58" s="60">
        <v>4552657</v>
      </c>
      <c r="D58" s="340"/>
      <c r="E58" s="60">
        <v>5285722</v>
      </c>
      <c r="F58" s="59">
        <v>5468322</v>
      </c>
      <c r="G58" s="59"/>
      <c r="H58" s="60">
        <v>1094800</v>
      </c>
      <c r="I58" s="60">
        <v>2893</v>
      </c>
      <c r="J58" s="59">
        <v>1097693</v>
      </c>
      <c r="K58" s="59">
        <v>377604</v>
      </c>
      <c r="L58" s="60">
        <v>493226</v>
      </c>
      <c r="M58" s="60">
        <v>859082</v>
      </c>
      <c r="N58" s="59">
        <v>1729912</v>
      </c>
      <c r="O58" s="59">
        <v>66287</v>
      </c>
      <c r="P58" s="60">
        <v>493226</v>
      </c>
      <c r="Q58" s="60">
        <v>230041</v>
      </c>
      <c r="R58" s="59">
        <v>789554</v>
      </c>
      <c r="S58" s="59"/>
      <c r="T58" s="60">
        <v>245160</v>
      </c>
      <c r="U58" s="60">
        <v>690123</v>
      </c>
      <c r="V58" s="59">
        <v>935283</v>
      </c>
      <c r="W58" s="59">
        <v>4552442</v>
      </c>
      <c r="X58" s="60">
        <v>5468322</v>
      </c>
      <c r="Y58" s="59">
        <v>-915880</v>
      </c>
      <c r="Z58" s="61">
        <v>-16.75</v>
      </c>
      <c r="AA58" s="62">
        <v>5468322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75271842</v>
      </c>
      <c r="D60" s="346">
        <f t="shared" si="14"/>
        <v>0</v>
      </c>
      <c r="E60" s="219">
        <f t="shared" si="14"/>
        <v>88952003</v>
      </c>
      <c r="F60" s="264">
        <f t="shared" si="14"/>
        <v>95766026</v>
      </c>
      <c r="G60" s="264">
        <f t="shared" si="14"/>
        <v>1178797</v>
      </c>
      <c r="H60" s="219">
        <f t="shared" si="14"/>
        <v>4288712</v>
      </c>
      <c r="I60" s="219">
        <f t="shared" si="14"/>
        <v>3281782</v>
      </c>
      <c r="J60" s="264">
        <f t="shared" si="14"/>
        <v>8749291</v>
      </c>
      <c r="K60" s="264">
        <f t="shared" si="14"/>
        <v>5352492</v>
      </c>
      <c r="L60" s="219">
        <f t="shared" si="14"/>
        <v>6055835</v>
      </c>
      <c r="M60" s="219">
        <f t="shared" si="14"/>
        <v>7683932</v>
      </c>
      <c r="N60" s="264">
        <f t="shared" si="14"/>
        <v>19092259</v>
      </c>
      <c r="O60" s="264">
        <f t="shared" si="14"/>
        <v>5959189</v>
      </c>
      <c r="P60" s="219">
        <f t="shared" si="14"/>
        <v>4778154</v>
      </c>
      <c r="Q60" s="219">
        <f t="shared" si="14"/>
        <v>5585800</v>
      </c>
      <c r="R60" s="264">
        <f t="shared" si="14"/>
        <v>16323143</v>
      </c>
      <c r="S60" s="264">
        <f t="shared" si="14"/>
        <v>7602740</v>
      </c>
      <c r="T60" s="219">
        <f t="shared" si="14"/>
        <v>9271619</v>
      </c>
      <c r="U60" s="219">
        <f t="shared" si="14"/>
        <v>11257656</v>
      </c>
      <c r="V60" s="264">
        <f t="shared" si="14"/>
        <v>28132015</v>
      </c>
      <c r="W60" s="264">
        <f t="shared" si="14"/>
        <v>72296708</v>
      </c>
      <c r="X60" s="219">
        <f t="shared" si="14"/>
        <v>95766026</v>
      </c>
      <c r="Y60" s="264">
        <f t="shared" si="14"/>
        <v>-23469318</v>
      </c>
      <c r="Z60" s="337">
        <f>+IF(X60&lt;&gt;0,+(Y60/X60)*100,0)</f>
        <v>-24.506935267419365</v>
      </c>
      <c r="AA60" s="232">
        <f>+AA57+AA54+AA51+AA40+AA37+AA34+AA22+AA5</f>
        <v>95766026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546330984</v>
      </c>
      <c r="D5" s="153">
        <f>SUM(D6:D8)</f>
        <v>0</v>
      </c>
      <c r="E5" s="154">
        <f t="shared" si="0"/>
        <v>564082714</v>
      </c>
      <c r="F5" s="100">
        <f t="shared" si="0"/>
        <v>566681468</v>
      </c>
      <c r="G5" s="100">
        <f t="shared" si="0"/>
        <v>79012710</v>
      </c>
      <c r="H5" s="100">
        <f t="shared" si="0"/>
        <v>30328880</v>
      </c>
      <c r="I5" s="100">
        <f t="shared" si="0"/>
        <v>33943794</v>
      </c>
      <c r="J5" s="100">
        <f t="shared" si="0"/>
        <v>143285384</v>
      </c>
      <c r="K5" s="100">
        <f t="shared" si="0"/>
        <v>46896689</v>
      </c>
      <c r="L5" s="100">
        <f t="shared" si="0"/>
        <v>35826927</v>
      </c>
      <c r="M5" s="100">
        <f t="shared" si="0"/>
        <v>76534163</v>
      </c>
      <c r="N5" s="100">
        <f t="shared" si="0"/>
        <v>159257779</v>
      </c>
      <c r="O5" s="100">
        <f t="shared" si="0"/>
        <v>40326438</v>
      </c>
      <c r="P5" s="100">
        <f t="shared" si="0"/>
        <v>36002607</v>
      </c>
      <c r="Q5" s="100">
        <f t="shared" si="0"/>
        <v>62378066</v>
      </c>
      <c r="R5" s="100">
        <f t="shared" si="0"/>
        <v>138707111</v>
      </c>
      <c r="S5" s="100">
        <f t="shared" si="0"/>
        <v>36447764</v>
      </c>
      <c r="T5" s="100">
        <f t="shared" si="0"/>
        <v>42277691</v>
      </c>
      <c r="U5" s="100">
        <f t="shared" si="0"/>
        <v>50110598</v>
      </c>
      <c r="V5" s="100">
        <f t="shared" si="0"/>
        <v>128836053</v>
      </c>
      <c r="W5" s="100">
        <f t="shared" si="0"/>
        <v>570086327</v>
      </c>
      <c r="X5" s="100">
        <f t="shared" si="0"/>
        <v>564082714</v>
      </c>
      <c r="Y5" s="100">
        <f t="shared" si="0"/>
        <v>6003613</v>
      </c>
      <c r="Z5" s="137">
        <f>+IF(X5&lt;&gt;0,+(Y5/X5)*100,0)</f>
        <v>1.0643143019624601</v>
      </c>
      <c r="AA5" s="153">
        <f>SUM(AA6:AA8)</f>
        <v>566681468</v>
      </c>
    </row>
    <row r="6" spans="1:27" ht="12.75">
      <c r="A6" s="138" t="s">
        <v>75</v>
      </c>
      <c r="B6" s="136"/>
      <c r="C6" s="155">
        <v>81262521</v>
      </c>
      <c r="D6" s="155"/>
      <c r="E6" s="156">
        <v>85389470</v>
      </c>
      <c r="F6" s="60">
        <v>86123995</v>
      </c>
      <c r="G6" s="60">
        <v>36415563</v>
      </c>
      <c r="H6" s="60">
        <v>513</v>
      </c>
      <c r="I6" s="60">
        <v>2878</v>
      </c>
      <c r="J6" s="60">
        <v>36418954</v>
      </c>
      <c r="K6" s="60">
        <v>10013</v>
      </c>
      <c r="L6" s="60">
        <v>1020</v>
      </c>
      <c r="M6" s="60">
        <v>28491490</v>
      </c>
      <c r="N6" s="60">
        <v>28502523</v>
      </c>
      <c r="O6" s="60">
        <v>7</v>
      </c>
      <c r="P6" s="60">
        <v>500</v>
      </c>
      <c r="Q6" s="60">
        <v>21344637</v>
      </c>
      <c r="R6" s="60">
        <v>21345144</v>
      </c>
      <c r="S6" s="60">
        <v>5007</v>
      </c>
      <c r="T6" s="60">
        <v>2013</v>
      </c>
      <c r="U6" s="60">
        <v>68107</v>
      </c>
      <c r="V6" s="60">
        <v>75127</v>
      </c>
      <c r="W6" s="60">
        <v>86341748</v>
      </c>
      <c r="X6" s="60">
        <v>85389470</v>
      </c>
      <c r="Y6" s="60">
        <v>952278</v>
      </c>
      <c r="Z6" s="140">
        <v>1.12</v>
      </c>
      <c r="AA6" s="155">
        <v>86123995</v>
      </c>
    </row>
    <row r="7" spans="1:27" ht="12.75">
      <c r="A7" s="138" t="s">
        <v>76</v>
      </c>
      <c r="B7" s="136"/>
      <c r="C7" s="157">
        <v>401871278</v>
      </c>
      <c r="D7" s="157"/>
      <c r="E7" s="158">
        <v>478693244</v>
      </c>
      <c r="F7" s="159">
        <v>480557473</v>
      </c>
      <c r="G7" s="159">
        <v>41189228</v>
      </c>
      <c r="H7" s="159">
        <v>28996539</v>
      </c>
      <c r="I7" s="159">
        <v>33940916</v>
      </c>
      <c r="J7" s="159">
        <v>104126683</v>
      </c>
      <c r="K7" s="159">
        <v>46886676</v>
      </c>
      <c r="L7" s="159">
        <v>31843643</v>
      </c>
      <c r="M7" s="159">
        <v>48042673</v>
      </c>
      <c r="N7" s="159">
        <v>126772992</v>
      </c>
      <c r="O7" s="159">
        <v>40326431</v>
      </c>
      <c r="P7" s="159">
        <v>36002107</v>
      </c>
      <c r="Q7" s="159">
        <v>41033429</v>
      </c>
      <c r="R7" s="159">
        <v>117361967</v>
      </c>
      <c r="S7" s="159">
        <v>36442757</v>
      </c>
      <c r="T7" s="159">
        <v>42275678</v>
      </c>
      <c r="U7" s="159">
        <v>50042491</v>
      </c>
      <c r="V7" s="159">
        <v>128760926</v>
      </c>
      <c r="W7" s="159">
        <v>477022568</v>
      </c>
      <c r="X7" s="159">
        <v>478693244</v>
      </c>
      <c r="Y7" s="159">
        <v>-1670676</v>
      </c>
      <c r="Z7" s="141">
        <v>-0.35</v>
      </c>
      <c r="AA7" s="157">
        <v>480557473</v>
      </c>
    </row>
    <row r="8" spans="1:27" ht="12.75">
      <c r="A8" s="138" t="s">
        <v>77</v>
      </c>
      <c r="B8" s="136"/>
      <c r="C8" s="155">
        <v>63197185</v>
      </c>
      <c r="D8" s="155"/>
      <c r="E8" s="156"/>
      <c r="F8" s="60"/>
      <c r="G8" s="60">
        <v>1407919</v>
      </c>
      <c r="H8" s="60">
        <v>1331828</v>
      </c>
      <c r="I8" s="60"/>
      <c r="J8" s="60">
        <v>2739747</v>
      </c>
      <c r="K8" s="60"/>
      <c r="L8" s="60">
        <v>3982264</v>
      </c>
      <c r="M8" s="60"/>
      <c r="N8" s="60">
        <v>3982264</v>
      </c>
      <c r="O8" s="60"/>
      <c r="P8" s="60"/>
      <c r="Q8" s="60"/>
      <c r="R8" s="60"/>
      <c r="S8" s="60"/>
      <c r="T8" s="60"/>
      <c r="U8" s="60"/>
      <c r="V8" s="60"/>
      <c r="W8" s="60">
        <v>6722011</v>
      </c>
      <c r="X8" s="60"/>
      <c r="Y8" s="60">
        <v>6722011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34948842</v>
      </c>
      <c r="D9" s="153">
        <f>SUM(D10:D14)</f>
        <v>0</v>
      </c>
      <c r="E9" s="154">
        <f t="shared" si="1"/>
        <v>23199129</v>
      </c>
      <c r="F9" s="100">
        <f t="shared" si="1"/>
        <v>27687112</v>
      </c>
      <c r="G9" s="100">
        <f t="shared" si="1"/>
        <v>632408</v>
      </c>
      <c r="H9" s="100">
        <f t="shared" si="1"/>
        <v>3432209</v>
      </c>
      <c r="I9" s="100">
        <f t="shared" si="1"/>
        <v>954833</v>
      </c>
      <c r="J9" s="100">
        <f t="shared" si="1"/>
        <v>5019450</v>
      </c>
      <c r="K9" s="100">
        <f t="shared" si="1"/>
        <v>4575106</v>
      </c>
      <c r="L9" s="100">
        <f t="shared" si="1"/>
        <v>2504716</v>
      </c>
      <c r="M9" s="100">
        <f t="shared" si="1"/>
        <v>3142437</v>
      </c>
      <c r="N9" s="100">
        <f t="shared" si="1"/>
        <v>10222259</v>
      </c>
      <c r="O9" s="100">
        <f t="shared" si="1"/>
        <v>345619</v>
      </c>
      <c r="P9" s="100">
        <f t="shared" si="1"/>
        <v>1683864</v>
      </c>
      <c r="Q9" s="100">
        <f t="shared" si="1"/>
        <v>2902093</v>
      </c>
      <c r="R9" s="100">
        <f t="shared" si="1"/>
        <v>4931576</v>
      </c>
      <c r="S9" s="100">
        <f t="shared" si="1"/>
        <v>3324276</v>
      </c>
      <c r="T9" s="100">
        <f t="shared" si="1"/>
        <v>1238315</v>
      </c>
      <c r="U9" s="100">
        <f t="shared" si="1"/>
        <v>1492186</v>
      </c>
      <c r="V9" s="100">
        <f t="shared" si="1"/>
        <v>6054777</v>
      </c>
      <c r="W9" s="100">
        <f t="shared" si="1"/>
        <v>26228062</v>
      </c>
      <c r="X9" s="100">
        <f t="shared" si="1"/>
        <v>23199129</v>
      </c>
      <c r="Y9" s="100">
        <f t="shared" si="1"/>
        <v>3028933</v>
      </c>
      <c r="Z9" s="137">
        <f>+IF(X9&lt;&gt;0,+(Y9/X9)*100,0)</f>
        <v>13.056235861268759</v>
      </c>
      <c r="AA9" s="153">
        <f>SUM(AA10:AA14)</f>
        <v>27687112</v>
      </c>
    </row>
    <row r="10" spans="1:27" ht="12.75">
      <c r="A10" s="138" t="s">
        <v>79</v>
      </c>
      <c r="B10" s="136"/>
      <c r="C10" s="155">
        <v>5035249</v>
      </c>
      <c r="D10" s="155"/>
      <c r="E10" s="156">
        <v>13914600</v>
      </c>
      <c r="F10" s="60">
        <v>15176940</v>
      </c>
      <c r="G10" s="60">
        <v>153237</v>
      </c>
      <c r="H10" s="60">
        <v>3006824</v>
      </c>
      <c r="I10" s="60">
        <v>879469</v>
      </c>
      <c r="J10" s="60">
        <v>4039530</v>
      </c>
      <c r="K10" s="60">
        <v>2947461</v>
      </c>
      <c r="L10" s="60">
        <v>868442</v>
      </c>
      <c r="M10" s="60">
        <v>1343988</v>
      </c>
      <c r="N10" s="60">
        <v>5159891</v>
      </c>
      <c r="O10" s="60">
        <v>114116</v>
      </c>
      <c r="P10" s="60">
        <v>932160</v>
      </c>
      <c r="Q10" s="60">
        <v>701787</v>
      </c>
      <c r="R10" s="60">
        <v>1748063</v>
      </c>
      <c r="S10" s="60">
        <v>2608988</v>
      </c>
      <c r="T10" s="60">
        <v>186213</v>
      </c>
      <c r="U10" s="60">
        <v>1045394</v>
      </c>
      <c r="V10" s="60">
        <v>3840595</v>
      </c>
      <c r="W10" s="60">
        <v>14788079</v>
      </c>
      <c r="X10" s="60">
        <v>13914600</v>
      </c>
      <c r="Y10" s="60">
        <v>873479</v>
      </c>
      <c r="Z10" s="140">
        <v>6.28</v>
      </c>
      <c r="AA10" s="155">
        <v>15176940</v>
      </c>
    </row>
    <row r="11" spans="1:27" ht="12.75">
      <c r="A11" s="138" t="s">
        <v>80</v>
      </c>
      <c r="B11" s="136"/>
      <c r="C11" s="155">
        <v>10091506</v>
      </c>
      <c r="D11" s="155"/>
      <c r="E11" s="156">
        <v>8364352</v>
      </c>
      <c r="F11" s="60">
        <v>7286995</v>
      </c>
      <c r="G11" s="60">
        <v>50487</v>
      </c>
      <c r="H11" s="60">
        <v>24176</v>
      </c>
      <c r="I11" s="60">
        <v>51209</v>
      </c>
      <c r="J11" s="60">
        <v>125872</v>
      </c>
      <c r="K11" s="60">
        <v>1620754</v>
      </c>
      <c r="L11" s="60">
        <v>1253285</v>
      </c>
      <c r="M11" s="60">
        <v>1778528</v>
      </c>
      <c r="N11" s="60">
        <v>4652567</v>
      </c>
      <c r="O11" s="60">
        <v>199962</v>
      </c>
      <c r="P11" s="60">
        <v>301758</v>
      </c>
      <c r="Q11" s="60">
        <v>1805993</v>
      </c>
      <c r="R11" s="60">
        <v>2307713</v>
      </c>
      <c r="S11" s="60">
        <v>161163</v>
      </c>
      <c r="T11" s="60">
        <v>46052</v>
      </c>
      <c r="U11" s="60">
        <v>123704</v>
      </c>
      <c r="V11" s="60">
        <v>330919</v>
      </c>
      <c r="W11" s="60">
        <v>7417071</v>
      </c>
      <c r="X11" s="60">
        <v>8364352</v>
      </c>
      <c r="Y11" s="60">
        <v>-947281</v>
      </c>
      <c r="Z11" s="140">
        <v>-11.33</v>
      </c>
      <c r="AA11" s="155">
        <v>7286995</v>
      </c>
    </row>
    <row r="12" spans="1:27" ht="12.75">
      <c r="A12" s="138" t="s">
        <v>81</v>
      </c>
      <c r="B12" s="136"/>
      <c r="C12" s="155">
        <v>18917495</v>
      </c>
      <c r="D12" s="155"/>
      <c r="E12" s="156">
        <v>501677</v>
      </c>
      <c r="F12" s="60">
        <v>4804677</v>
      </c>
      <c r="G12" s="60">
        <v>421702</v>
      </c>
      <c r="H12" s="60">
        <v>400316</v>
      </c>
      <c r="I12" s="60">
        <v>5145</v>
      </c>
      <c r="J12" s="60">
        <v>827163</v>
      </c>
      <c r="K12" s="60">
        <v>6333</v>
      </c>
      <c r="L12" s="60">
        <v>353181</v>
      </c>
      <c r="M12" s="60">
        <v>13415</v>
      </c>
      <c r="N12" s="60">
        <v>372929</v>
      </c>
      <c r="O12" s="60">
        <v>26315</v>
      </c>
      <c r="P12" s="60">
        <v>447746</v>
      </c>
      <c r="Q12" s="60">
        <v>385426</v>
      </c>
      <c r="R12" s="60">
        <v>859487</v>
      </c>
      <c r="S12" s="60">
        <v>426245</v>
      </c>
      <c r="T12" s="60">
        <v>1001031</v>
      </c>
      <c r="U12" s="60">
        <v>322323</v>
      </c>
      <c r="V12" s="60">
        <v>1749599</v>
      </c>
      <c r="W12" s="60">
        <v>3809178</v>
      </c>
      <c r="X12" s="60">
        <v>501677</v>
      </c>
      <c r="Y12" s="60">
        <v>3307501</v>
      </c>
      <c r="Z12" s="140">
        <v>659.29</v>
      </c>
      <c r="AA12" s="155">
        <v>4804677</v>
      </c>
    </row>
    <row r="13" spans="1:27" ht="12.75">
      <c r="A13" s="138" t="s">
        <v>82</v>
      </c>
      <c r="B13" s="136"/>
      <c r="C13" s="155">
        <v>558073</v>
      </c>
      <c r="D13" s="155"/>
      <c r="E13" s="156">
        <v>151200</v>
      </c>
      <c r="F13" s="60">
        <v>154200</v>
      </c>
      <c r="G13" s="60">
        <v>2364</v>
      </c>
      <c r="H13" s="60">
        <v>893</v>
      </c>
      <c r="I13" s="60">
        <v>2214</v>
      </c>
      <c r="J13" s="60">
        <v>5471</v>
      </c>
      <c r="K13" s="60">
        <v>558</v>
      </c>
      <c r="L13" s="60">
        <v>845</v>
      </c>
      <c r="M13" s="60">
        <v>1861</v>
      </c>
      <c r="N13" s="60">
        <v>3264</v>
      </c>
      <c r="O13" s="60">
        <v>1974</v>
      </c>
      <c r="P13" s="60">
        <v>574</v>
      </c>
      <c r="Q13" s="60">
        <v>2383</v>
      </c>
      <c r="R13" s="60">
        <v>4931</v>
      </c>
      <c r="S13" s="60">
        <v>4209</v>
      </c>
      <c r="T13" s="60">
        <v>1809</v>
      </c>
      <c r="U13" s="60">
        <v>765</v>
      </c>
      <c r="V13" s="60">
        <v>6783</v>
      </c>
      <c r="W13" s="60">
        <v>20449</v>
      </c>
      <c r="X13" s="60">
        <v>151200</v>
      </c>
      <c r="Y13" s="60">
        <v>-130751</v>
      </c>
      <c r="Z13" s="140">
        <v>-86.48</v>
      </c>
      <c r="AA13" s="155">
        <v>154200</v>
      </c>
    </row>
    <row r="14" spans="1:27" ht="12.75">
      <c r="A14" s="138" t="s">
        <v>83</v>
      </c>
      <c r="B14" s="136"/>
      <c r="C14" s="157">
        <v>346519</v>
      </c>
      <c r="D14" s="157"/>
      <c r="E14" s="158">
        <v>267300</v>
      </c>
      <c r="F14" s="159">
        <v>264300</v>
      </c>
      <c r="G14" s="159">
        <v>4618</v>
      </c>
      <c r="H14" s="159"/>
      <c r="I14" s="159">
        <v>16796</v>
      </c>
      <c r="J14" s="159">
        <v>21414</v>
      </c>
      <c r="K14" s="159"/>
      <c r="L14" s="159">
        <v>28963</v>
      </c>
      <c r="M14" s="159">
        <v>4645</v>
      </c>
      <c r="N14" s="159">
        <v>33608</v>
      </c>
      <c r="O14" s="159">
        <v>3252</v>
      </c>
      <c r="P14" s="159">
        <v>1626</v>
      </c>
      <c r="Q14" s="159">
        <v>6504</v>
      </c>
      <c r="R14" s="159">
        <v>11382</v>
      </c>
      <c r="S14" s="159">
        <v>123671</v>
      </c>
      <c r="T14" s="159">
        <v>3210</v>
      </c>
      <c r="U14" s="159"/>
      <c r="V14" s="159">
        <v>126881</v>
      </c>
      <c r="W14" s="159">
        <v>193285</v>
      </c>
      <c r="X14" s="159">
        <v>267300</v>
      </c>
      <c r="Y14" s="159">
        <v>-74015</v>
      </c>
      <c r="Z14" s="141">
        <v>-27.69</v>
      </c>
      <c r="AA14" s="157">
        <v>264300</v>
      </c>
    </row>
    <row r="15" spans="1:27" ht="12.75">
      <c r="A15" s="135" t="s">
        <v>84</v>
      </c>
      <c r="B15" s="142"/>
      <c r="C15" s="153">
        <f aca="true" t="shared" si="2" ref="C15:Y15">SUM(C16:C18)</f>
        <v>30885102</v>
      </c>
      <c r="D15" s="153">
        <f>SUM(D16:D18)</f>
        <v>0</v>
      </c>
      <c r="E15" s="154">
        <f t="shared" si="2"/>
        <v>40391883</v>
      </c>
      <c r="F15" s="100">
        <f t="shared" si="2"/>
        <v>47837969</v>
      </c>
      <c r="G15" s="100">
        <f t="shared" si="2"/>
        <v>11436870</v>
      </c>
      <c r="H15" s="100">
        <f t="shared" si="2"/>
        <v>7911121</v>
      </c>
      <c r="I15" s="100">
        <f t="shared" si="2"/>
        <v>1722693</v>
      </c>
      <c r="J15" s="100">
        <f t="shared" si="2"/>
        <v>21070684</v>
      </c>
      <c r="K15" s="100">
        <f t="shared" si="2"/>
        <v>4707962</v>
      </c>
      <c r="L15" s="100">
        <f t="shared" si="2"/>
        <v>625949</v>
      </c>
      <c r="M15" s="100">
        <f t="shared" si="2"/>
        <v>574892</v>
      </c>
      <c r="N15" s="100">
        <f t="shared" si="2"/>
        <v>5908803</v>
      </c>
      <c r="O15" s="100">
        <f t="shared" si="2"/>
        <v>1731379</v>
      </c>
      <c r="P15" s="100">
        <f t="shared" si="2"/>
        <v>279537</v>
      </c>
      <c r="Q15" s="100">
        <f t="shared" si="2"/>
        <v>1201442</v>
      </c>
      <c r="R15" s="100">
        <f t="shared" si="2"/>
        <v>3212358</v>
      </c>
      <c r="S15" s="100">
        <f t="shared" si="2"/>
        <v>3236807</v>
      </c>
      <c r="T15" s="100">
        <f t="shared" si="2"/>
        <v>3496541</v>
      </c>
      <c r="U15" s="100">
        <f t="shared" si="2"/>
        <v>2688640</v>
      </c>
      <c r="V15" s="100">
        <f t="shared" si="2"/>
        <v>9421988</v>
      </c>
      <c r="W15" s="100">
        <f t="shared" si="2"/>
        <v>39613833</v>
      </c>
      <c r="X15" s="100">
        <f t="shared" si="2"/>
        <v>40391883</v>
      </c>
      <c r="Y15" s="100">
        <f t="shared" si="2"/>
        <v>-778050</v>
      </c>
      <c r="Z15" s="137">
        <f>+IF(X15&lt;&gt;0,+(Y15/X15)*100,0)</f>
        <v>-1.9262533514468736</v>
      </c>
      <c r="AA15" s="153">
        <f>SUM(AA16:AA18)</f>
        <v>47837969</v>
      </c>
    </row>
    <row r="16" spans="1:27" ht="12.75">
      <c r="A16" s="138" t="s">
        <v>85</v>
      </c>
      <c r="B16" s="136"/>
      <c r="C16" s="155">
        <v>4387901</v>
      </c>
      <c r="D16" s="155"/>
      <c r="E16" s="156">
        <v>4092300</v>
      </c>
      <c r="F16" s="60">
        <v>4955829</v>
      </c>
      <c r="G16" s="60">
        <v>169045</v>
      </c>
      <c r="H16" s="60">
        <v>381159</v>
      </c>
      <c r="I16" s="60">
        <v>565350</v>
      </c>
      <c r="J16" s="60">
        <v>1115554</v>
      </c>
      <c r="K16" s="60">
        <v>343088</v>
      </c>
      <c r="L16" s="60">
        <v>277782</v>
      </c>
      <c r="M16" s="60">
        <v>257062</v>
      </c>
      <c r="N16" s="60">
        <v>877932</v>
      </c>
      <c r="O16" s="60">
        <v>252376</v>
      </c>
      <c r="P16" s="60">
        <v>274509</v>
      </c>
      <c r="Q16" s="60">
        <v>380170</v>
      </c>
      <c r="R16" s="60">
        <v>907055</v>
      </c>
      <c r="S16" s="60">
        <v>386064</v>
      </c>
      <c r="T16" s="60">
        <v>650981</v>
      </c>
      <c r="U16" s="60">
        <v>476359</v>
      </c>
      <c r="V16" s="60">
        <v>1513404</v>
      </c>
      <c r="W16" s="60">
        <v>4413945</v>
      </c>
      <c r="X16" s="60">
        <v>4092300</v>
      </c>
      <c r="Y16" s="60">
        <v>321645</v>
      </c>
      <c r="Z16" s="140">
        <v>7.86</v>
      </c>
      <c r="AA16" s="155">
        <v>4955829</v>
      </c>
    </row>
    <row r="17" spans="1:27" ht="12.75">
      <c r="A17" s="138" t="s">
        <v>86</v>
      </c>
      <c r="B17" s="136"/>
      <c r="C17" s="155">
        <v>26497201</v>
      </c>
      <c r="D17" s="155"/>
      <c r="E17" s="156">
        <v>36299583</v>
      </c>
      <c r="F17" s="60">
        <v>42882140</v>
      </c>
      <c r="G17" s="60">
        <v>11267825</v>
      </c>
      <c r="H17" s="60">
        <v>7529962</v>
      </c>
      <c r="I17" s="60">
        <v>1157343</v>
      </c>
      <c r="J17" s="60">
        <v>19955130</v>
      </c>
      <c r="K17" s="60">
        <v>4364874</v>
      </c>
      <c r="L17" s="60">
        <v>348167</v>
      </c>
      <c r="M17" s="60">
        <v>317830</v>
      </c>
      <c r="N17" s="60">
        <v>5030871</v>
      </c>
      <c r="O17" s="60">
        <v>1479003</v>
      </c>
      <c r="P17" s="60">
        <v>5028</v>
      </c>
      <c r="Q17" s="60">
        <v>821272</v>
      </c>
      <c r="R17" s="60">
        <v>2305303</v>
      </c>
      <c r="S17" s="60">
        <v>2850743</v>
      </c>
      <c r="T17" s="60">
        <v>2845560</v>
      </c>
      <c r="U17" s="60">
        <v>2212281</v>
      </c>
      <c r="V17" s="60">
        <v>7908584</v>
      </c>
      <c r="W17" s="60">
        <v>35199888</v>
      </c>
      <c r="X17" s="60">
        <v>36299583</v>
      </c>
      <c r="Y17" s="60">
        <v>-1099695</v>
      </c>
      <c r="Z17" s="140">
        <v>-3.03</v>
      </c>
      <c r="AA17" s="155">
        <v>42882140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830747883</v>
      </c>
      <c r="D19" s="153">
        <f>SUM(D20:D23)</f>
        <v>0</v>
      </c>
      <c r="E19" s="154">
        <f t="shared" si="3"/>
        <v>917324406</v>
      </c>
      <c r="F19" s="100">
        <f t="shared" si="3"/>
        <v>953993042</v>
      </c>
      <c r="G19" s="100">
        <f t="shared" si="3"/>
        <v>112827143</v>
      </c>
      <c r="H19" s="100">
        <f t="shared" si="3"/>
        <v>80960192</v>
      </c>
      <c r="I19" s="100">
        <f t="shared" si="3"/>
        <v>72191990</v>
      </c>
      <c r="J19" s="100">
        <f t="shared" si="3"/>
        <v>265979325</v>
      </c>
      <c r="K19" s="100">
        <f t="shared" si="3"/>
        <v>70516739</v>
      </c>
      <c r="L19" s="100">
        <f t="shared" si="3"/>
        <v>61680067</v>
      </c>
      <c r="M19" s="100">
        <f t="shared" si="3"/>
        <v>93219621</v>
      </c>
      <c r="N19" s="100">
        <f t="shared" si="3"/>
        <v>225416427</v>
      </c>
      <c r="O19" s="100">
        <f t="shared" si="3"/>
        <v>69637228</v>
      </c>
      <c r="P19" s="100">
        <f t="shared" si="3"/>
        <v>63373864</v>
      </c>
      <c r="Q19" s="100">
        <f t="shared" si="3"/>
        <v>81550746</v>
      </c>
      <c r="R19" s="100">
        <f t="shared" si="3"/>
        <v>214561838</v>
      </c>
      <c r="S19" s="100">
        <f t="shared" si="3"/>
        <v>66009124</v>
      </c>
      <c r="T19" s="100">
        <f t="shared" si="3"/>
        <v>72304357</v>
      </c>
      <c r="U19" s="100">
        <f t="shared" si="3"/>
        <v>74100113</v>
      </c>
      <c r="V19" s="100">
        <f t="shared" si="3"/>
        <v>212413594</v>
      </c>
      <c r="W19" s="100">
        <f t="shared" si="3"/>
        <v>918371184</v>
      </c>
      <c r="X19" s="100">
        <f t="shared" si="3"/>
        <v>917324406</v>
      </c>
      <c r="Y19" s="100">
        <f t="shared" si="3"/>
        <v>1046778</v>
      </c>
      <c r="Z19" s="137">
        <f>+IF(X19&lt;&gt;0,+(Y19/X19)*100,0)</f>
        <v>0.11411208435677443</v>
      </c>
      <c r="AA19" s="153">
        <f>SUM(AA20:AA23)</f>
        <v>953993042</v>
      </c>
    </row>
    <row r="20" spans="1:27" ht="12.75">
      <c r="A20" s="138" t="s">
        <v>89</v>
      </c>
      <c r="B20" s="136"/>
      <c r="C20" s="155">
        <v>541019553</v>
      </c>
      <c r="D20" s="155"/>
      <c r="E20" s="156">
        <v>598104969</v>
      </c>
      <c r="F20" s="60">
        <v>623508200</v>
      </c>
      <c r="G20" s="60">
        <v>63012130</v>
      </c>
      <c r="H20" s="60">
        <v>62067302</v>
      </c>
      <c r="I20" s="60">
        <v>51743750</v>
      </c>
      <c r="J20" s="60">
        <v>176823182</v>
      </c>
      <c r="K20" s="60">
        <v>47670800</v>
      </c>
      <c r="L20" s="60">
        <v>46200135</v>
      </c>
      <c r="M20" s="60">
        <v>48978513</v>
      </c>
      <c r="N20" s="60">
        <v>142849448</v>
      </c>
      <c r="O20" s="60">
        <v>49378555</v>
      </c>
      <c r="P20" s="60">
        <v>43113194</v>
      </c>
      <c r="Q20" s="60">
        <v>46251596</v>
      </c>
      <c r="R20" s="60">
        <v>138743345</v>
      </c>
      <c r="S20" s="60">
        <v>45063646</v>
      </c>
      <c r="T20" s="60">
        <v>47729570</v>
      </c>
      <c r="U20" s="60">
        <v>50944778</v>
      </c>
      <c r="V20" s="60">
        <v>143737994</v>
      </c>
      <c r="W20" s="60">
        <v>602153969</v>
      </c>
      <c r="X20" s="60">
        <v>598104969</v>
      </c>
      <c r="Y20" s="60">
        <v>4049000</v>
      </c>
      <c r="Z20" s="140">
        <v>0.68</v>
      </c>
      <c r="AA20" s="155">
        <v>623508200</v>
      </c>
    </row>
    <row r="21" spans="1:27" ht="12.75">
      <c r="A21" s="138" t="s">
        <v>90</v>
      </c>
      <c r="B21" s="136"/>
      <c r="C21" s="155">
        <v>100572365</v>
      </c>
      <c r="D21" s="155"/>
      <c r="E21" s="156">
        <v>122399609</v>
      </c>
      <c r="F21" s="60">
        <v>132469381</v>
      </c>
      <c r="G21" s="60">
        <v>15826137</v>
      </c>
      <c r="H21" s="60">
        <v>7182054</v>
      </c>
      <c r="I21" s="60">
        <v>8606042</v>
      </c>
      <c r="J21" s="60">
        <v>31614233</v>
      </c>
      <c r="K21" s="60">
        <v>10962667</v>
      </c>
      <c r="L21" s="60">
        <v>3431379</v>
      </c>
      <c r="M21" s="60">
        <v>14723927</v>
      </c>
      <c r="N21" s="60">
        <v>29117973</v>
      </c>
      <c r="O21" s="60">
        <v>8553056</v>
      </c>
      <c r="P21" s="60">
        <v>7700121</v>
      </c>
      <c r="Q21" s="60">
        <v>11265242</v>
      </c>
      <c r="R21" s="60">
        <v>27518419</v>
      </c>
      <c r="S21" s="60">
        <v>7648748</v>
      </c>
      <c r="T21" s="60">
        <v>12134553</v>
      </c>
      <c r="U21" s="60">
        <v>9597709</v>
      </c>
      <c r="V21" s="60">
        <v>29381010</v>
      </c>
      <c r="W21" s="60">
        <v>117631635</v>
      </c>
      <c r="X21" s="60">
        <v>122399609</v>
      </c>
      <c r="Y21" s="60">
        <v>-4767974</v>
      </c>
      <c r="Z21" s="140">
        <v>-3.9</v>
      </c>
      <c r="AA21" s="155">
        <v>132469381</v>
      </c>
    </row>
    <row r="22" spans="1:27" ht="12.75">
      <c r="A22" s="138" t="s">
        <v>91</v>
      </c>
      <c r="B22" s="136"/>
      <c r="C22" s="157">
        <v>87949221</v>
      </c>
      <c r="D22" s="157"/>
      <c r="E22" s="158">
        <v>91036179</v>
      </c>
      <c r="F22" s="159">
        <v>90283549</v>
      </c>
      <c r="G22" s="159">
        <v>15731892</v>
      </c>
      <c r="H22" s="159">
        <v>5672716</v>
      </c>
      <c r="I22" s="159">
        <v>5630172</v>
      </c>
      <c r="J22" s="159">
        <v>27034780</v>
      </c>
      <c r="K22" s="159">
        <v>5392514</v>
      </c>
      <c r="L22" s="159">
        <v>5613618</v>
      </c>
      <c r="M22" s="159">
        <v>13177840</v>
      </c>
      <c r="N22" s="159">
        <v>24183972</v>
      </c>
      <c r="O22" s="159">
        <v>5586620</v>
      </c>
      <c r="P22" s="159">
        <v>5572668</v>
      </c>
      <c r="Q22" s="159">
        <v>10973111</v>
      </c>
      <c r="R22" s="159">
        <v>22132399</v>
      </c>
      <c r="S22" s="159">
        <v>5751385</v>
      </c>
      <c r="T22" s="159">
        <v>5737856</v>
      </c>
      <c r="U22" s="159">
        <v>5625787</v>
      </c>
      <c r="V22" s="159">
        <v>17115028</v>
      </c>
      <c r="W22" s="159">
        <v>90466179</v>
      </c>
      <c r="X22" s="159">
        <v>91036179</v>
      </c>
      <c r="Y22" s="159">
        <v>-570000</v>
      </c>
      <c r="Z22" s="141">
        <v>-0.63</v>
      </c>
      <c r="AA22" s="157">
        <v>90283549</v>
      </c>
    </row>
    <row r="23" spans="1:27" ht="12.75">
      <c r="A23" s="138" t="s">
        <v>92</v>
      </c>
      <c r="B23" s="136"/>
      <c r="C23" s="155">
        <v>101206744</v>
      </c>
      <c r="D23" s="155"/>
      <c r="E23" s="156">
        <v>105783649</v>
      </c>
      <c r="F23" s="60">
        <v>107731912</v>
      </c>
      <c r="G23" s="60">
        <v>18256984</v>
      </c>
      <c r="H23" s="60">
        <v>6038120</v>
      </c>
      <c r="I23" s="60">
        <v>6212026</v>
      </c>
      <c r="J23" s="60">
        <v>30507130</v>
      </c>
      <c r="K23" s="60">
        <v>6490758</v>
      </c>
      <c r="L23" s="60">
        <v>6434935</v>
      </c>
      <c r="M23" s="60">
        <v>16339341</v>
      </c>
      <c r="N23" s="60">
        <v>29265034</v>
      </c>
      <c r="O23" s="60">
        <v>6118997</v>
      </c>
      <c r="P23" s="60">
        <v>6987881</v>
      </c>
      <c r="Q23" s="60">
        <v>13060797</v>
      </c>
      <c r="R23" s="60">
        <v>26167675</v>
      </c>
      <c r="S23" s="60">
        <v>7545345</v>
      </c>
      <c r="T23" s="60">
        <v>6702378</v>
      </c>
      <c r="U23" s="60">
        <v>7931839</v>
      </c>
      <c r="V23" s="60">
        <v>22179562</v>
      </c>
      <c r="W23" s="60">
        <v>108119401</v>
      </c>
      <c r="X23" s="60">
        <v>105783649</v>
      </c>
      <c r="Y23" s="60">
        <v>2335752</v>
      </c>
      <c r="Z23" s="140">
        <v>2.21</v>
      </c>
      <c r="AA23" s="155">
        <v>107731912</v>
      </c>
    </row>
    <row r="24" spans="1:27" ht="12.75">
      <c r="A24" s="135" t="s">
        <v>93</v>
      </c>
      <c r="B24" s="142" t="s">
        <v>94</v>
      </c>
      <c r="C24" s="153">
        <v>30916107</v>
      </c>
      <c r="D24" s="153"/>
      <c r="E24" s="154">
        <v>29553413</v>
      </c>
      <c r="F24" s="100">
        <v>29497623</v>
      </c>
      <c r="G24" s="100"/>
      <c r="H24" s="100"/>
      <c r="I24" s="100">
        <v>508299</v>
      </c>
      <c r="J24" s="100">
        <v>508299</v>
      </c>
      <c r="K24" s="100">
        <v>705265</v>
      </c>
      <c r="L24" s="100">
        <v>633194</v>
      </c>
      <c r="M24" s="100">
        <v>465094</v>
      </c>
      <c r="N24" s="100">
        <v>1803553</v>
      </c>
      <c r="O24" s="100">
        <v>572168</v>
      </c>
      <c r="P24" s="100">
        <v>4082373</v>
      </c>
      <c r="Q24" s="100">
        <v>3146113</v>
      </c>
      <c r="R24" s="100">
        <v>7800654</v>
      </c>
      <c r="S24" s="100">
        <v>552442</v>
      </c>
      <c r="T24" s="100">
        <v>577626</v>
      </c>
      <c r="U24" s="100">
        <v>587154</v>
      </c>
      <c r="V24" s="100">
        <v>1717222</v>
      </c>
      <c r="W24" s="100">
        <v>11829728</v>
      </c>
      <c r="X24" s="100">
        <v>29553413</v>
      </c>
      <c r="Y24" s="100">
        <v>-17723685</v>
      </c>
      <c r="Z24" s="137">
        <v>-59.97</v>
      </c>
      <c r="AA24" s="153">
        <v>29497623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1473828918</v>
      </c>
      <c r="D25" s="168">
        <f>+D5+D9+D15+D19+D24</f>
        <v>0</v>
      </c>
      <c r="E25" s="169">
        <f t="shared" si="4"/>
        <v>1574551545</v>
      </c>
      <c r="F25" s="73">
        <f t="shared" si="4"/>
        <v>1625697214</v>
      </c>
      <c r="G25" s="73">
        <f t="shared" si="4"/>
        <v>203909131</v>
      </c>
      <c r="H25" s="73">
        <f t="shared" si="4"/>
        <v>122632402</v>
      </c>
      <c r="I25" s="73">
        <f t="shared" si="4"/>
        <v>109321609</v>
      </c>
      <c r="J25" s="73">
        <f t="shared" si="4"/>
        <v>435863142</v>
      </c>
      <c r="K25" s="73">
        <f t="shared" si="4"/>
        <v>127401761</v>
      </c>
      <c r="L25" s="73">
        <f t="shared" si="4"/>
        <v>101270853</v>
      </c>
      <c r="M25" s="73">
        <f t="shared" si="4"/>
        <v>173936207</v>
      </c>
      <c r="N25" s="73">
        <f t="shared" si="4"/>
        <v>402608821</v>
      </c>
      <c r="O25" s="73">
        <f t="shared" si="4"/>
        <v>112612832</v>
      </c>
      <c r="P25" s="73">
        <f t="shared" si="4"/>
        <v>105422245</v>
      </c>
      <c r="Q25" s="73">
        <f t="shared" si="4"/>
        <v>151178460</v>
      </c>
      <c r="R25" s="73">
        <f t="shared" si="4"/>
        <v>369213537</v>
      </c>
      <c r="S25" s="73">
        <f t="shared" si="4"/>
        <v>109570413</v>
      </c>
      <c r="T25" s="73">
        <f t="shared" si="4"/>
        <v>119894530</v>
      </c>
      <c r="U25" s="73">
        <f t="shared" si="4"/>
        <v>128978691</v>
      </c>
      <c r="V25" s="73">
        <f t="shared" si="4"/>
        <v>358443634</v>
      </c>
      <c r="W25" s="73">
        <f t="shared" si="4"/>
        <v>1566129134</v>
      </c>
      <c r="X25" s="73">
        <f t="shared" si="4"/>
        <v>1574551545</v>
      </c>
      <c r="Y25" s="73">
        <f t="shared" si="4"/>
        <v>-8422411</v>
      </c>
      <c r="Z25" s="170">
        <f>+IF(X25&lt;&gt;0,+(Y25/X25)*100,0)</f>
        <v>-0.5349085602656469</v>
      </c>
      <c r="AA25" s="168">
        <f>+AA5+AA9+AA15+AA19+AA24</f>
        <v>1625697214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315330472</v>
      </c>
      <c r="D28" s="153">
        <f>SUM(D29:D31)</f>
        <v>0</v>
      </c>
      <c r="E28" s="154">
        <f t="shared" si="5"/>
        <v>331969873</v>
      </c>
      <c r="F28" s="100">
        <f t="shared" si="5"/>
        <v>364051340</v>
      </c>
      <c r="G28" s="100">
        <f t="shared" si="5"/>
        <v>17937986</v>
      </c>
      <c r="H28" s="100">
        <f t="shared" si="5"/>
        <v>26028183</v>
      </c>
      <c r="I28" s="100">
        <f t="shared" si="5"/>
        <v>22107735</v>
      </c>
      <c r="J28" s="100">
        <f t="shared" si="5"/>
        <v>66073904</v>
      </c>
      <c r="K28" s="100">
        <f t="shared" si="5"/>
        <v>22398403</v>
      </c>
      <c r="L28" s="100">
        <f t="shared" si="5"/>
        <v>37999777</v>
      </c>
      <c r="M28" s="100">
        <f t="shared" si="5"/>
        <v>25237518</v>
      </c>
      <c r="N28" s="100">
        <f t="shared" si="5"/>
        <v>85635698</v>
      </c>
      <c r="O28" s="100">
        <f t="shared" si="5"/>
        <v>23552925</v>
      </c>
      <c r="P28" s="100">
        <f t="shared" si="5"/>
        <v>24045209</v>
      </c>
      <c r="Q28" s="100">
        <f t="shared" si="5"/>
        <v>27246787</v>
      </c>
      <c r="R28" s="100">
        <f t="shared" si="5"/>
        <v>74844921</v>
      </c>
      <c r="S28" s="100">
        <f t="shared" si="5"/>
        <v>39365653</v>
      </c>
      <c r="T28" s="100">
        <f t="shared" si="5"/>
        <v>23408440</v>
      </c>
      <c r="U28" s="100">
        <f t="shared" si="5"/>
        <v>30529997</v>
      </c>
      <c r="V28" s="100">
        <f t="shared" si="5"/>
        <v>93304090</v>
      </c>
      <c r="W28" s="100">
        <f t="shared" si="5"/>
        <v>319858613</v>
      </c>
      <c r="X28" s="100">
        <f t="shared" si="5"/>
        <v>331969873</v>
      </c>
      <c r="Y28" s="100">
        <f t="shared" si="5"/>
        <v>-12111260</v>
      </c>
      <c r="Z28" s="137">
        <f>+IF(X28&lt;&gt;0,+(Y28/X28)*100,0)</f>
        <v>-3.6483009408507376</v>
      </c>
      <c r="AA28" s="153">
        <f>SUM(AA29:AA31)</f>
        <v>364051340</v>
      </c>
    </row>
    <row r="29" spans="1:27" ht="12.75">
      <c r="A29" s="138" t="s">
        <v>75</v>
      </c>
      <c r="B29" s="136"/>
      <c r="C29" s="155">
        <v>84155846</v>
      </c>
      <c r="D29" s="155"/>
      <c r="E29" s="156">
        <v>72432681</v>
      </c>
      <c r="F29" s="60">
        <v>76438677</v>
      </c>
      <c r="G29" s="60">
        <v>4853383</v>
      </c>
      <c r="H29" s="60">
        <v>5377105</v>
      </c>
      <c r="I29" s="60">
        <v>5617320</v>
      </c>
      <c r="J29" s="60">
        <v>15847808</v>
      </c>
      <c r="K29" s="60">
        <v>5396338</v>
      </c>
      <c r="L29" s="60">
        <v>4819324</v>
      </c>
      <c r="M29" s="60">
        <v>5563468</v>
      </c>
      <c r="N29" s="60">
        <v>15779130</v>
      </c>
      <c r="O29" s="60">
        <v>5096259</v>
      </c>
      <c r="P29" s="60">
        <v>5632065</v>
      </c>
      <c r="Q29" s="60">
        <v>5509083</v>
      </c>
      <c r="R29" s="60">
        <v>16237407</v>
      </c>
      <c r="S29" s="60">
        <v>11364371</v>
      </c>
      <c r="T29" s="60">
        <v>5172135</v>
      </c>
      <c r="U29" s="60">
        <v>6505931</v>
      </c>
      <c r="V29" s="60">
        <v>23042437</v>
      </c>
      <c r="W29" s="60">
        <v>70906782</v>
      </c>
      <c r="X29" s="60">
        <v>72432681</v>
      </c>
      <c r="Y29" s="60">
        <v>-1525899</v>
      </c>
      <c r="Z29" s="140">
        <v>-2.11</v>
      </c>
      <c r="AA29" s="155">
        <v>76438677</v>
      </c>
    </row>
    <row r="30" spans="1:27" ht="12.75">
      <c r="A30" s="138" t="s">
        <v>76</v>
      </c>
      <c r="B30" s="136"/>
      <c r="C30" s="157">
        <v>115909969</v>
      </c>
      <c r="D30" s="157"/>
      <c r="E30" s="158">
        <v>256536474</v>
      </c>
      <c r="F30" s="159">
        <v>287612663</v>
      </c>
      <c r="G30" s="159">
        <v>6418801</v>
      </c>
      <c r="H30" s="159">
        <v>10701175</v>
      </c>
      <c r="I30" s="159">
        <v>16490415</v>
      </c>
      <c r="J30" s="159">
        <v>33610391</v>
      </c>
      <c r="K30" s="159">
        <v>17002065</v>
      </c>
      <c r="L30" s="159">
        <v>33180453</v>
      </c>
      <c r="M30" s="159">
        <v>19674050</v>
      </c>
      <c r="N30" s="159">
        <v>69856568</v>
      </c>
      <c r="O30" s="159">
        <v>18456666</v>
      </c>
      <c r="P30" s="159">
        <v>18413144</v>
      </c>
      <c r="Q30" s="159">
        <v>21737704</v>
      </c>
      <c r="R30" s="159">
        <v>58607514</v>
      </c>
      <c r="S30" s="159">
        <v>28001282</v>
      </c>
      <c r="T30" s="159">
        <v>18236305</v>
      </c>
      <c r="U30" s="159">
        <v>24024066</v>
      </c>
      <c r="V30" s="159">
        <v>70261653</v>
      </c>
      <c r="W30" s="159">
        <v>232336126</v>
      </c>
      <c r="X30" s="159">
        <v>256536474</v>
      </c>
      <c r="Y30" s="159">
        <v>-24200348</v>
      </c>
      <c r="Z30" s="141">
        <v>-9.43</v>
      </c>
      <c r="AA30" s="157">
        <v>287612663</v>
      </c>
    </row>
    <row r="31" spans="1:27" ht="12.75">
      <c r="A31" s="138" t="s">
        <v>77</v>
      </c>
      <c r="B31" s="136"/>
      <c r="C31" s="155">
        <v>115264657</v>
      </c>
      <c r="D31" s="155"/>
      <c r="E31" s="156">
        <v>3000718</v>
      </c>
      <c r="F31" s="60"/>
      <c r="G31" s="60">
        <v>6665802</v>
      </c>
      <c r="H31" s="60">
        <v>9949903</v>
      </c>
      <c r="I31" s="60"/>
      <c r="J31" s="60">
        <v>16615705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16615705</v>
      </c>
      <c r="X31" s="60">
        <v>3000718</v>
      </c>
      <c r="Y31" s="60">
        <v>13614987</v>
      </c>
      <c r="Z31" s="140">
        <v>453.72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205050192</v>
      </c>
      <c r="D32" s="153">
        <f>SUM(D33:D37)</f>
        <v>0</v>
      </c>
      <c r="E32" s="154">
        <f t="shared" si="6"/>
        <v>173941518</v>
      </c>
      <c r="F32" s="100">
        <f t="shared" si="6"/>
        <v>187665169</v>
      </c>
      <c r="G32" s="100">
        <f t="shared" si="6"/>
        <v>13393278</v>
      </c>
      <c r="H32" s="100">
        <f t="shared" si="6"/>
        <v>15694971</v>
      </c>
      <c r="I32" s="100">
        <f t="shared" si="6"/>
        <v>13248103</v>
      </c>
      <c r="J32" s="100">
        <f t="shared" si="6"/>
        <v>42336352</v>
      </c>
      <c r="K32" s="100">
        <f t="shared" si="6"/>
        <v>13006675</v>
      </c>
      <c r="L32" s="100">
        <f t="shared" si="6"/>
        <v>14047277</v>
      </c>
      <c r="M32" s="100">
        <f t="shared" si="6"/>
        <v>14351027</v>
      </c>
      <c r="N32" s="100">
        <f t="shared" si="6"/>
        <v>41404979</v>
      </c>
      <c r="O32" s="100">
        <f t="shared" si="6"/>
        <v>16518077</v>
      </c>
      <c r="P32" s="100">
        <f t="shared" si="6"/>
        <v>18145498</v>
      </c>
      <c r="Q32" s="100">
        <f t="shared" si="6"/>
        <v>19118909</v>
      </c>
      <c r="R32" s="100">
        <f t="shared" si="6"/>
        <v>53782484</v>
      </c>
      <c r="S32" s="100">
        <f t="shared" si="6"/>
        <v>20262054</v>
      </c>
      <c r="T32" s="100">
        <f t="shared" si="6"/>
        <v>20107216</v>
      </c>
      <c r="U32" s="100">
        <f t="shared" si="6"/>
        <v>20135853</v>
      </c>
      <c r="V32" s="100">
        <f t="shared" si="6"/>
        <v>60505123</v>
      </c>
      <c r="W32" s="100">
        <f t="shared" si="6"/>
        <v>198028938</v>
      </c>
      <c r="X32" s="100">
        <f t="shared" si="6"/>
        <v>173941518</v>
      </c>
      <c r="Y32" s="100">
        <f t="shared" si="6"/>
        <v>24087420</v>
      </c>
      <c r="Z32" s="137">
        <f>+IF(X32&lt;&gt;0,+(Y32/X32)*100,0)</f>
        <v>13.847999187864971</v>
      </c>
      <c r="AA32" s="153">
        <f>SUM(AA33:AA37)</f>
        <v>187665169</v>
      </c>
    </row>
    <row r="33" spans="1:27" ht="12.75">
      <c r="A33" s="138" t="s">
        <v>79</v>
      </c>
      <c r="B33" s="136"/>
      <c r="C33" s="155">
        <v>35066262</v>
      </c>
      <c r="D33" s="155"/>
      <c r="E33" s="156">
        <v>42489914</v>
      </c>
      <c r="F33" s="60">
        <v>41269293</v>
      </c>
      <c r="G33" s="60">
        <v>2454576</v>
      </c>
      <c r="H33" s="60">
        <v>3033493</v>
      </c>
      <c r="I33" s="60">
        <v>3777336</v>
      </c>
      <c r="J33" s="60">
        <v>9265405</v>
      </c>
      <c r="K33" s="60">
        <v>3209358</v>
      </c>
      <c r="L33" s="60">
        <v>3385567</v>
      </c>
      <c r="M33" s="60">
        <v>3308655</v>
      </c>
      <c r="N33" s="60">
        <v>9903580</v>
      </c>
      <c r="O33" s="60">
        <v>3392289</v>
      </c>
      <c r="P33" s="60">
        <v>3044592</v>
      </c>
      <c r="Q33" s="60">
        <v>2994601</v>
      </c>
      <c r="R33" s="60">
        <v>9431482</v>
      </c>
      <c r="S33" s="60">
        <v>3433744</v>
      </c>
      <c r="T33" s="60">
        <v>3601401</v>
      </c>
      <c r="U33" s="60">
        <v>3474106</v>
      </c>
      <c r="V33" s="60">
        <v>10509251</v>
      </c>
      <c r="W33" s="60">
        <v>39109718</v>
      </c>
      <c r="X33" s="60">
        <v>42489914</v>
      </c>
      <c r="Y33" s="60">
        <v>-3380196</v>
      </c>
      <c r="Z33" s="140">
        <v>-7.96</v>
      </c>
      <c r="AA33" s="155">
        <v>41269293</v>
      </c>
    </row>
    <row r="34" spans="1:27" ht="12.75">
      <c r="A34" s="138" t="s">
        <v>80</v>
      </c>
      <c r="B34" s="136"/>
      <c r="C34" s="155">
        <v>56747120</v>
      </c>
      <c r="D34" s="155"/>
      <c r="E34" s="156">
        <v>61636193</v>
      </c>
      <c r="F34" s="60">
        <v>62515404</v>
      </c>
      <c r="G34" s="60">
        <v>3117566</v>
      </c>
      <c r="H34" s="60">
        <v>3818134</v>
      </c>
      <c r="I34" s="60">
        <v>3627745</v>
      </c>
      <c r="J34" s="60">
        <v>10563445</v>
      </c>
      <c r="K34" s="60">
        <v>4030493</v>
      </c>
      <c r="L34" s="60">
        <v>5024693</v>
      </c>
      <c r="M34" s="60">
        <v>5704348</v>
      </c>
      <c r="N34" s="60">
        <v>14759534</v>
      </c>
      <c r="O34" s="60">
        <v>7201021</v>
      </c>
      <c r="P34" s="60">
        <v>6059794</v>
      </c>
      <c r="Q34" s="60">
        <v>6207381</v>
      </c>
      <c r="R34" s="60">
        <v>19468196</v>
      </c>
      <c r="S34" s="60">
        <v>7086894</v>
      </c>
      <c r="T34" s="60">
        <v>5956811</v>
      </c>
      <c r="U34" s="60">
        <v>5257120</v>
      </c>
      <c r="V34" s="60">
        <v>18300825</v>
      </c>
      <c r="W34" s="60">
        <v>63092000</v>
      </c>
      <c r="X34" s="60">
        <v>61636193</v>
      </c>
      <c r="Y34" s="60">
        <v>1455807</v>
      </c>
      <c r="Z34" s="140">
        <v>2.36</v>
      </c>
      <c r="AA34" s="155">
        <v>62515404</v>
      </c>
    </row>
    <row r="35" spans="1:27" ht="12.75">
      <c r="A35" s="138" t="s">
        <v>81</v>
      </c>
      <c r="B35" s="136"/>
      <c r="C35" s="155">
        <v>98737042</v>
      </c>
      <c r="D35" s="155"/>
      <c r="E35" s="156">
        <v>49335046</v>
      </c>
      <c r="F35" s="60">
        <v>62653293</v>
      </c>
      <c r="G35" s="60">
        <v>6612724</v>
      </c>
      <c r="H35" s="60">
        <v>7555154</v>
      </c>
      <c r="I35" s="60">
        <v>4217095</v>
      </c>
      <c r="J35" s="60">
        <v>18384973</v>
      </c>
      <c r="K35" s="60">
        <v>4250573</v>
      </c>
      <c r="L35" s="60">
        <v>4129754</v>
      </c>
      <c r="M35" s="60">
        <v>3957162</v>
      </c>
      <c r="N35" s="60">
        <v>12337489</v>
      </c>
      <c r="O35" s="60">
        <v>4294308</v>
      </c>
      <c r="P35" s="60">
        <v>7344578</v>
      </c>
      <c r="Q35" s="60">
        <v>8314713</v>
      </c>
      <c r="R35" s="60">
        <v>19953599</v>
      </c>
      <c r="S35" s="60">
        <v>8080539</v>
      </c>
      <c r="T35" s="60">
        <v>8838112</v>
      </c>
      <c r="U35" s="60">
        <v>8870218</v>
      </c>
      <c r="V35" s="60">
        <v>25788869</v>
      </c>
      <c r="W35" s="60">
        <v>76464930</v>
      </c>
      <c r="X35" s="60">
        <v>49335046</v>
      </c>
      <c r="Y35" s="60">
        <v>27129884</v>
      </c>
      <c r="Z35" s="140">
        <v>54.99</v>
      </c>
      <c r="AA35" s="155">
        <v>62653293</v>
      </c>
    </row>
    <row r="36" spans="1:27" ht="12.75">
      <c r="A36" s="138" t="s">
        <v>82</v>
      </c>
      <c r="B36" s="136"/>
      <c r="C36" s="155">
        <v>11060983</v>
      </c>
      <c r="D36" s="155"/>
      <c r="E36" s="156">
        <v>13353116</v>
      </c>
      <c r="F36" s="60">
        <v>14634382</v>
      </c>
      <c r="G36" s="60">
        <v>894366</v>
      </c>
      <c r="H36" s="60">
        <v>940251</v>
      </c>
      <c r="I36" s="60">
        <v>1197746</v>
      </c>
      <c r="J36" s="60">
        <v>3032363</v>
      </c>
      <c r="K36" s="60">
        <v>1143750</v>
      </c>
      <c r="L36" s="60">
        <v>999905</v>
      </c>
      <c r="M36" s="60">
        <v>994378</v>
      </c>
      <c r="N36" s="60">
        <v>3138033</v>
      </c>
      <c r="O36" s="60">
        <v>1193681</v>
      </c>
      <c r="P36" s="60">
        <v>1049879</v>
      </c>
      <c r="Q36" s="60">
        <v>1167544</v>
      </c>
      <c r="R36" s="60">
        <v>3411104</v>
      </c>
      <c r="S36" s="60">
        <v>1184571</v>
      </c>
      <c r="T36" s="60">
        <v>1066541</v>
      </c>
      <c r="U36" s="60">
        <v>1472132</v>
      </c>
      <c r="V36" s="60">
        <v>3723244</v>
      </c>
      <c r="W36" s="60">
        <v>13304744</v>
      </c>
      <c r="X36" s="60">
        <v>13353116</v>
      </c>
      <c r="Y36" s="60">
        <v>-48372</v>
      </c>
      <c r="Z36" s="140">
        <v>-0.36</v>
      </c>
      <c r="AA36" s="155">
        <v>14634382</v>
      </c>
    </row>
    <row r="37" spans="1:27" ht="12.75">
      <c r="A37" s="138" t="s">
        <v>83</v>
      </c>
      <c r="B37" s="136"/>
      <c r="C37" s="157">
        <v>3438785</v>
      </c>
      <c r="D37" s="157"/>
      <c r="E37" s="158">
        <v>7127249</v>
      </c>
      <c r="F37" s="159">
        <v>6592797</v>
      </c>
      <c r="G37" s="159">
        <v>314046</v>
      </c>
      <c r="H37" s="159">
        <v>347939</v>
      </c>
      <c r="I37" s="159">
        <v>428181</v>
      </c>
      <c r="J37" s="159">
        <v>1090166</v>
      </c>
      <c r="K37" s="159">
        <v>372501</v>
      </c>
      <c r="L37" s="159">
        <v>507358</v>
      </c>
      <c r="M37" s="159">
        <v>386484</v>
      </c>
      <c r="N37" s="159">
        <v>1266343</v>
      </c>
      <c r="O37" s="159">
        <v>436778</v>
      </c>
      <c r="P37" s="159">
        <v>646655</v>
      </c>
      <c r="Q37" s="159">
        <v>434670</v>
      </c>
      <c r="R37" s="159">
        <v>1518103</v>
      </c>
      <c r="S37" s="159">
        <v>476306</v>
      </c>
      <c r="T37" s="159">
        <v>644351</v>
      </c>
      <c r="U37" s="159">
        <v>1062277</v>
      </c>
      <c r="V37" s="159">
        <v>2182934</v>
      </c>
      <c r="W37" s="159">
        <v>6057546</v>
      </c>
      <c r="X37" s="159">
        <v>7127249</v>
      </c>
      <c r="Y37" s="159">
        <v>-1069703</v>
      </c>
      <c r="Z37" s="141">
        <v>-15.01</v>
      </c>
      <c r="AA37" s="157">
        <v>6592797</v>
      </c>
    </row>
    <row r="38" spans="1:27" ht="12.75">
      <c r="A38" s="135" t="s">
        <v>84</v>
      </c>
      <c r="B38" s="142"/>
      <c r="C38" s="153">
        <f aca="true" t="shared" si="7" ref="C38:Y38">SUM(C39:C41)</f>
        <v>92787983</v>
      </c>
      <c r="D38" s="153">
        <f>SUM(D39:D41)</f>
        <v>0</v>
      </c>
      <c r="E38" s="154">
        <f t="shared" si="7"/>
        <v>169580209</v>
      </c>
      <c r="F38" s="100">
        <f t="shared" si="7"/>
        <v>159627201</v>
      </c>
      <c r="G38" s="100">
        <f t="shared" si="7"/>
        <v>9448781</v>
      </c>
      <c r="H38" s="100">
        <f t="shared" si="7"/>
        <v>9668715</v>
      </c>
      <c r="I38" s="100">
        <f t="shared" si="7"/>
        <v>11572506</v>
      </c>
      <c r="J38" s="100">
        <f t="shared" si="7"/>
        <v>30690002</v>
      </c>
      <c r="K38" s="100">
        <f t="shared" si="7"/>
        <v>11641242</v>
      </c>
      <c r="L38" s="100">
        <f t="shared" si="7"/>
        <v>11979157</v>
      </c>
      <c r="M38" s="100">
        <f t="shared" si="7"/>
        <v>12130663</v>
      </c>
      <c r="N38" s="100">
        <f t="shared" si="7"/>
        <v>35751062</v>
      </c>
      <c r="O38" s="100">
        <f t="shared" si="7"/>
        <v>12920732</v>
      </c>
      <c r="P38" s="100">
        <f t="shared" si="7"/>
        <v>10595958</v>
      </c>
      <c r="Q38" s="100">
        <f t="shared" si="7"/>
        <v>8784871</v>
      </c>
      <c r="R38" s="100">
        <f t="shared" si="7"/>
        <v>32301561</v>
      </c>
      <c r="S38" s="100">
        <f t="shared" si="7"/>
        <v>9326712</v>
      </c>
      <c r="T38" s="100">
        <f t="shared" si="7"/>
        <v>9041608</v>
      </c>
      <c r="U38" s="100">
        <f t="shared" si="7"/>
        <v>12276273</v>
      </c>
      <c r="V38" s="100">
        <f t="shared" si="7"/>
        <v>30644593</v>
      </c>
      <c r="W38" s="100">
        <f t="shared" si="7"/>
        <v>129387218</v>
      </c>
      <c r="X38" s="100">
        <f t="shared" si="7"/>
        <v>169580209</v>
      </c>
      <c r="Y38" s="100">
        <f t="shared" si="7"/>
        <v>-40192991</v>
      </c>
      <c r="Z38" s="137">
        <f>+IF(X38&lt;&gt;0,+(Y38/X38)*100,0)</f>
        <v>-23.701463299883066</v>
      </c>
      <c r="AA38" s="153">
        <f>SUM(AA39:AA41)</f>
        <v>159627201</v>
      </c>
    </row>
    <row r="39" spans="1:27" ht="12.75">
      <c r="A39" s="138" t="s">
        <v>85</v>
      </c>
      <c r="B39" s="136"/>
      <c r="C39" s="155">
        <v>17575926</v>
      </c>
      <c r="D39" s="155"/>
      <c r="E39" s="156">
        <v>24660923</v>
      </c>
      <c r="F39" s="60">
        <v>23946659</v>
      </c>
      <c r="G39" s="60">
        <v>1367158</v>
      </c>
      <c r="H39" s="60">
        <v>1364690</v>
      </c>
      <c r="I39" s="60">
        <v>1916537</v>
      </c>
      <c r="J39" s="60">
        <v>4648385</v>
      </c>
      <c r="K39" s="60">
        <v>1439373</v>
      </c>
      <c r="L39" s="60">
        <v>1440389</v>
      </c>
      <c r="M39" s="60">
        <v>1434208</v>
      </c>
      <c r="N39" s="60">
        <v>4313970</v>
      </c>
      <c r="O39" s="60">
        <v>1924739</v>
      </c>
      <c r="P39" s="60">
        <v>1498690</v>
      </c>
      <c r="Q39" s="60">
        <v>1708835</v>
      </c>
      <c r="R39" s="60">
        <v>5132264</v>
      </c>
      <c r="S39" s="60">
        <v>1789200</v>
      </c>
      <c r="T39" s="60">
        <v>2215115</v>
      </c>
      <c r="U39" s="60">
        <v>2424808</v>
      </c>
      <c r="V39" s="60">
        <v>6429123</v>
      </c>
      <c r="W39" s="60">
        <v>20523742</v>
      </c>
      <c r="X39" s="60">
        <v>24660923</v>
      </c>
      <c r="Y39" s="60">
        <v>-4137181</v>
      </c>
      <c r="Z39" s="140">
        <v>-16.78</v>
      </c>
      <c r="AA39" s="155">
        <v>23946659</v>
      </c>
    </row>
    <row r="40" spans="1:27" ht="12.75">
      <c r="A40" s="138" t="s">
        <v>86</v>
      </c>
      <c r="B40" s="136"/>
      <c r="C40" s="155">
        <v>75212057</v>
      </c>
      <c r="D40" s="155"/>
      <c r="E40" s="156">
        <v>144919286</v>
      </c>
      <c r="F40" s="60">
        <v>135680542</v>
      </c>
      <c r="G40" s="60">
        <v>8081623</v>
      </c>
      <c r="H40" s="60">
        <v>8304025</v>
      </c>
      <c r="I40" s="60">
        <v>9655969</v>
      </c>
      <c r="J40" s="60">
        <v>26041617</v>
      </c>
      <c r="K40" s="60">
        <v>10201869</v>
      </c>
      <c r="L40" s="60">
        <v>10538768</v>
      </c>
      <c r="M40" s="60">
        <v>10696455</v>
      </c>
      <c r="N40" s="60">
        <v>31437092</v>
      </c>
      <c r="O40" s="60">
        <v>10995993</v>
      </c>
      <c r="P40" s="60">
        <v>9097268</v>
      </c>
      <c r="Q40" s="60">
        <v>7076036</v>
      </c>
      <c r="R40" s="60">
        <v>27169297</v>
      </c>
      <c r="S40" s="60">
        <v>7537512</v>
      </c>
      <c r="T40" s="60">
        <v>6826493</v>
      </c>
      <c r="U40" s="60">
        <v>9851465</v>
      </c>
      <c r="V40" s="60">
        <v>24215470</v>
      </c>
      <c r="W40" s="60">
        <v>108863476</v>
      </c>
      <c r="X40" s="60">
        <v>144919286</v>
      </c>
      <c r="Y40" s="60">
        <v>-36055810</v>
      </c>
      <c r="Z40" s="140">
        <v>-24.88</v>
      </c>
      <c r="AA40" s="155">
        <v>135680542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745452650</v>
      </c>
      <c r="D42" s="153">
        <f>SUM(D43:D46)</f>
        <v>0</v>
      </c>
      <c r="E42" s="154">
        <f t="shared" si="8"/>
        <v>858059272</v>
      </c>
      <c r="F42" s="100">
        <f t="shared" si="8"/>
        <v>864167961</v>
      </c>
      <c r="G42" s="100">
        <f t="shared" si="8"/>
        <v>21287682</v>
      </c>
      <c r="H42" s="100">
        <f t="shared" si="8"/>
        <v>80949414</v>
      </c>
      <c r="I42" s="100">
        <f t="shared" si="8"/>
        <v>82501536</v>
      </c>
      <c r="J42" s="100">
        <f t="shared" si="8"/>
        <v>184738632</v>
      </c>
      <c r="K42" s="100">
        <f t="shared" si="8"/>
        <v>60712262</v>
      </c>
      <c r="L42" s="100">
        <f t="shared" si="8"/>
        <v>61086950</v>
      </c>
      <c r="M42" s="100">
        <f t="shared" si="8"/>
        <v>62133878</v>
      </c>
      <c r="N42" s="100">
        <f t="shared" si="8"/>
        <v>183933090</v>
      </c>
      <c r="O42" s="100">
        <f t="shared" si="8"/>
        <v>62350329</v>
      </c>
      <c r="P42" s="100">
        <f t="shared" si="8"/>
        <v>67689568</v>
      </c>
      <c r="Q42" s="100">
        <f t="shared" si="8"/>
        <v>58758148</v>
      </c>
      <c r="R42" s="100">
        <f t="shared" si="8"/>
        <v>188798045</v>
      </c>
      <c r="S42" s="100">
        <f t="shared" si="8"/>
        <v>55401201</v>
      </c>
      <c r="T42" s="100">
        <f t="shared" si="8"/>
        <v>67759233</v>
      </c>
      <c r="U42" s="100">
        <f t="shared" si="8"/>
        <v>72331947</v>
      </c>
      <c r="V42" s="100">
        <f t="shared" si="8"/>
        <v>195492381</v>
      </c>
      <c r="W42" s="100">
        <f t="shared" si="8"/>
        <v>752962148</v>
      </c>
      <c r="X42" s="100">
        <f t="shared" si="8"/>
        <v>858059272</v>
      </c>
      <c r="Y42" s="100">
        <f t="shared" si="8"/>
        <v>-105097124</v>
      </c>
      <c r="Z42" s="137">
        <f>+IF(X42&lt;&gt;0,+(Y42/X42)*100,0)</f>
        <v>-12.248235923729988</v>
      </c>
      <c r="AA42" s="153">
        <f>SUM(AA43:AA46)</f>
        <v>864167961</v>
      </c>
    </row>
    <row r="43" spans="1:27" ht="12.75">
      <c r="A43" s="138" t="s">
        <v>89</v>
      </c>
      <c r="B43" s="136"/>
      <c r="C43" s="155">
        <v>515439969</v>
      </c>
      <c r="D43" s="155"/>
      <c r="E43" s="156">
        <v>560043392</v>
      </c>
      <c r="F43" s="60">
        <v>560501370</v>
      </c>
      <c r="G43" s="60">
        <v>6028761</v>
      </c>
      <c r="H43" s="60">
        <v>61675645</v>
      </c>
      <c r="I43" s="60">
        <v>59584152</v>
      </c>
      <c r="J43" s="60">
        <v>127288558</v>
      </c>
      <c r="K43" s="60">
        <v>42225052</v>
      </c>
      <c r="L43" s="60">
        <v>37838041</v>
      </c>
      <c r="M43" s="60">
        <v>39435006</v>
      </c>
      <c r="N43" s="60">
        <v>119498099</v>
      </c>
      <c r="O43" s="60">
        <v>36347145</v>
      </c>
      <c r="P43" s="60">
        <v>41252394</v>
      </c>
      <c r="Q43" s="60">
        <v>38937547</v>
      </c>
      <c r="R43" s="60">
        <v>116537086</v>
      </c>
      <c r="S43" s="60">
        <v>34295467</v>
      </c>
      <c r="T43" s="60">
        <v>41125707</v>
      </c>
      <c r="U43" s="60">
        <v>44739162</v>
      </c>
      <c r="V43" s="60">
        <v>120160336</v>
      </c>
      <c r="W43" s="60">
        <v>483484079</v>
      </c>
      <c r="X43" s="60">
        <v>560043392</v>
      </c>
      <c r="Y43" s="60">
        <v>-76559313</v>
      </c>
      <c r="Z43" s="140">
        <v>-13.67</v>
      </c>
      <c r="AA43" s="155">
        <v>560501370</v>
      </c>
    </row>
    <row r="44" spans="1:27" ht="12.75">
      <c r="A44" s="138" t="s">
        <v>90</v>
      </c>
      <c r="B44" s="136"/>
      <c r="C44" s="155">
        <v>81352095</v>
      </c>
      <c r="D44" s="155"/>
      <c r="E44" s="156">
        <v>119371363</v>
      </c>
      <c r="F44" s="60">
        <v>123094728</v>
      </c>
      <c r="G44" s="60">
        <v>4544831</v>
      </c>
      <c r="H44" s="60">
        <v>7380682</v>
      </c>
      <c r="I44" s="60">
        <v>9760166</v>
      </c>
      <c r="J44" s="60">
        <v>21685679</v>
      </c>
      <c r="K44" s="60">
        <v>6100560</v>
      </c>
      <c r="L44" s="60">
        <v>10122523</v>
      </c>
      <c r="M44" s="60">
        <v>9389413</v>
      </c>
      <c r="N44" s="60">
        <v>25612496</v>
      </c>
      <c r="O44" s="60">
        <v>11310113</v>
      </c>
      <c r="P44" s="60">
        <v>12134917</v>
      </c>
      <c r="Q44" s="60">
        <v>6438609</v>
      </c>
      <c r="R44" s="60">
        <v>29883639</v>
      </c>
      <c r="S44" s="60">
        <v>6486583</v>
      </c>
      <c r="T44" s="60">
        <v>11232203</v>
      </c>
      <c r="U44" s="60">
        <v>10858222</v>
      </c>
      <c r="V44" s="60">
        <v>28577008</v>
      </c>
      <c r="W44" s="60">
        <v>105758822</v>
      </c>
      <c r="X44" s="60">
        <v>119371363</v>
      </c>
      <c r="Y44" s="60">
        <v>-13612541</v>
      </c>
      <c r="Z44" s="140">
        <v>-11.4</v>
      </c>
      <c r="AA44" s="155">
        <v>123094728</v>
      </c>
    </row>
    <row r="45" spans="1:27" ht="12.75">
      <c r="A45" s="138" t="s">
        <v>91</v>
      </c>
      <c r="B45" s="136"/>
      <c r="C45" s="157">
        <v>61798241</v>
      </c>
      <c r="D45" s="157"/>
      <c r="E45" s="158">
        <v>83166154</v>
      </c>
      <c r="F45" s="159">
        <v>83178926</v>
      </c>
      <c r="G45" s="159">
        <v>4737679</v>
      </c>
      <c r="H45" s="159">
        <v>5088062</v>
      </c>
      <c r="I45" s="159">
        <v>5201555</v>
      </c>
      <c r="J45" s="159">
        <v>15027296</v>
      </c>
      <c r="K45" s="159">
        <v>5478113</v>
      </c>
      <c r="L45" s="159">
        <v>5491622</v>
      </c>
      <c r="M45" s="159">
        <v>6721095</v>
      </c>
      <c r="N45" s="159">
        <v>17690830</v>
      </c>
      <c r="O45" s="159">
        <v>6105467</v>
      </c>
      <c r="P45" s="159">
        <v>6828883</v>
      </c>
      <c r="Q45" s="159">
        <v>5411303</v>
      </c>
      <c r="R45" s="159">
        <v>18345653</v>
      </c>
      <c r="S45" s="159">
        <v>6522603</v>
      </c>
      <c r="T45" s="159">
        <v>5904445</v>
      </c>
      <c r="U45" s="159">
        <v>8346171</v>
      </c>
      <c r="V45" s="159">
        <v>20773219</v>
      </c>
      <c r="W45" s="159">
        <v>71836998</v>
      </c>
      <c r="X45" s="159">
        <v>83166154</v>
      </c>
      <c r="Y45" s="159">
        <v>-11329156</v>
      </c>
      <c r="Z45" s="141">
        <v>-13.62</v>
      </c>
      <c r="AA45" s="157">
        <v>83178926</v>
      </c>
    </row>
    <row r="46" spans="1:27" ht="12.75">
      <c r="A46" s="138" t="s">
        <v>92</v>
      </c>
      <c r="B46" s="136"/>
      <c r="C46" s="155">
        <v>86862345</v>
      </c>
      <c r="D46" s="155"/>
      <c r="E46" s="156">
        <v>95478363</v>
      </c>
      <c r="F46" s="60">
        <v>97392937</v>
      </c>
      <c r="G46" s="60">
        <v>5976411</v>
      </c>
      <c r="H46" s="60">
        <v>6805025</v>
      </c>
      <c r="I46" s="60">
        <v>7955663</v>
      </c>
      <c r="J46" s="60">
        <v>20737099</v>
      </c>
      <c r="K46" s="60">
        <v>6908537</v>
      </c>
      <c r="L46" s="60">
        <v>7634764</v>
      </c>
      <c r="M46" s="60">
        <v>6588364</v>
      </c>
      <c r="N46" s="60">
        <v>21131665</v>
      </c>
      <c r="O46" s="60">
        <v>8587604</v>
      </c>
      <c r="P46" s="60">
        <v>7473374</v>
      </c>
      <c r="Q46" s="60">
        <v>7970689</v>
      </c>
      <c r="R46" s="60">
        <v>24031667</v>
      </c>
      <c r="S46" s="60">
        <v>8096548</v>
      </c>
      <c r="T46" s="60">
        <v>9496878</v>
      </c>
      <c r="U46" s="60">
        <v>8388392</v>
      </c>
      <c r="V46" s="60">
        <v>25981818</v>
      </c>
      <c r="W46" s="60">
        <v>91882249</v>
      </c>
      <c r="X46" s="60">
        <v>95478363</v>
      </c>
      <c r="Y46" s="60">
        <v>-3596114</v>
      </c>
      <c r="Z46" s="140">
        <v>-3.77</v>
      </c>
      <c r="AA46" s="155">
        <v>97392937</v>
      </c>
    </row>
    <row r="47" spans="1:27" ht="12.75">
      <c r="A47" s="135" t="s">
        <v>93</v>
      </c>
      <c r="B47" s="142" t="s">
        <v>94</v>
      </c>
      <c r="C47" s="153">
        <v>19834115</v>
      </c>
      <c r="D47" s="153"/>
      <c r="E47" s="154">
        <v>23166461</v>
      </c>
      <c r="F47" s="100">
        <v>23114961</v>
      </c>
      <c r="G47" s="100"/>
      <c r="H47" s="100"/>
      <c r="I47" s="100">
        <v>1786686</v>
      </c>
      <c r="J47" s="100">
        <v>1786686</v>
      </c>
      <c r="K47" s="100">
        <v>2160307</v>
      </c>
      <c r="L47" s="100">
        <v>1876052</v>
      </c>
      <c r="M47" s="100">
        <v>1724129</v>
      </c>
      <c r="N47" s="100">
        <v>5760488</v>
      </c>
      <c r="O47" s="100">
        <v>1866873</v>
      </c>
      <c r="P47" s="100">
        <v>1749847</v>
      </c>
      <c r="Q47" s="100">
        <v>1818430</v>
      </c>
      <c r="R47" s="100">
        <v>5435150</v>
      </c>
      <c r="S47" s="100">
        <v>1888146</v>
      </c>
      <c r="T47" s="100">
        <v>1925968</v>
      </c>
      <c r="U47" s="100">
        <v>1815705</v>
      </c>
      <c r="V47" s="100">
        <v>5629819</v>
      </c>
      <c r="W47" s="100">
        <v>18612143</v>
      </c>
      <c r="X47" s="100">
        <v>23166461</v>
      </c>
      <c r="Y47" s="100">
        <v>-4554318</v>
      </c>
      <c r="Z47" s="137">
        <v>-19.66</v>
      </c>
      <c r="AA47" s="153">
        <v>23114961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1378455412</v>
      </c>
      <c r="D48" s="168">
        <f>+D28+D32+D38+D42+D47</f>
        <v>0</v>
      </c>
      <c r="E48" s="169">
        <f t="shared" si="9"/>
        <v>1556717333</v>
      </c>
      <c r="F48" s="73">
        <f t="shared" si="9"/>
        <v>1598626632</v>
      </c>
      <c r="G48" s="73">
        <f t="shared" si="9"/>
        <v>62067727</v>
      </c>
      <c r="H48" s="73">
        <f t="shared" si="9"/>
        <v>132341283</v>
      </c>
      <c r="I48" s="73">
        <f t="shared" si="9"/>
        <v>131216566</v>
      </c>
      <c r="J48" s="73">
        <f t="shared" si="9"/>
        <v>325625576</v>
      </c>
      <c r="K48" s="73">
        <f t="shared" si="9"/>
        <v>109918889</v>
      </c>
      <c r="L48" s="73">
        <f t="shared" si="9"/>
        <v>126989213</v>
      </c>
      <c r="M48" s="73">
        <f t="shared" si="9"/>
        <v>115577215</v>
      </c>
      <c r="N48" s="73">
        <f t="shared" si="9"/>
        <v>352485317</v>
      </c>
      <c r="O48" s="73">
        <f t="shared" si="9"/>
        <v>117208936</v>
      </c>
      <c r="P48" s="73">
        <f t="shared" si="9"/>
        <v>122226080</v>
      </c>
      <c r="Q48" s="73">
        <f t="shared" si="9"/>
        <v>115727145</v>
      </c>
      <c r="R48" s="73">
        <f t="shared" si="9"/>
        <v>355162161</v>
      </c>
      <c r="S48" s="73">
        <f t="shared" si="9"/>
        <v>126243766</v>
      </c>
      <c r="T48" s="73">
        <f t="shared" si="9"/>
        <v>122242465</v>
      </c>
      <c r="U48" s="73">
        <f t="shared" si="9"/>
        <v>137089775</v>
      </c>
      <c r="V48" s="73">
        <f t="shared" si="9"/>
        <v>385576006</v>
      </c>
      <c r="W48" s="73">
        <f t="shared" si="9"/>
        <v>1418849060</v>
      </c>
      <c r="X48" s="73">
        <f t="shared" si="9"/>
        <v>1556717333</v>
      </c>
      <c r="Y48" s="73">
        <f t="shared" si="9"/>
        <v>-137868273</v>
      </c>
      <c r="Z48" s="170">
        <f>+IF(X48&lt;&gt;0,+(Y48/X48)*100,0)</f>
        <v>-8.856345983783044</v>
      </c>
      <c r="AA48" s="168">
        <f>+AA28+AA32+AA38+AA42+AA47</f>
        <v>1598626632</v>
      </c>
    </row>
    <row r="49" spans="1:27" ht="12.75">
      <c r="A49" s="148" t="s">
        <v>49</v>
      </c>
      <c r="B49" s="149"/>
      <c r="C49" s="171">
        <f aca="true" t="shared" si="10" ref="C49:Y49">+C25-C48</f>
        <v>95373506</v>
      </c>
      <c r="D49" s="171">
        <f>+D25-D48</f>
        <v>0</v>
      </c>
      <c r="E49" s="172">
        <f t="shared" si="10"/>
        <v>17834212</v>
      </c>
      <c r="F49" s="173">
        <f t="shared" si="10"/>
        <v>27070582</v>
      </c>
      <c r="G49" s="173">
        <f t="shared" si="10"/>
        <v>141841404</v>
      </c>
      <c r="H49" s="173">
        <f t="shared" si="10"/>
        <v>-9708881</v>
      </c>
      <c r="I49" s="173">
        <f t="shared" si="10"/>
        <v>-21894957</v>
      </c>
      <c r="J49" s="173">
        <f t="shared" si="10"/>
        <v>110237566</v>
      </c>
      <c r="K49" s="173">
        <f t="shared" si="10"/>
        <v>17482872</v>
      </c>
      <c r="L49" s="173">
        <f t="shared" si="10"/>
        <v>-25718360</v>
      </c>
      <c r="M49" s="173">
        <f t="shared" si="10"/>
        <v>58358992</v>
      </c>
      <c r="N49" s="173">
        <f t="shared" si="10"/>
        <v>50123504</v>
      </c>
      <c r="O49" s="173">
        <f t="shared" si="10"/>
        <v>-4596104</v>
      </c>
      <c r="P49" s="173">
        <f t="shared" si="10"/>
        <v>-16803835</v>
      </c>
      <c r="Q49" s="173">
        <f t="shared" si="10"/>
        <v>35451315</v>
      </c>
      <c r="R49" s="173">
        <f t="shared" si="10"/>
        <v>14051376</v>
      </c>
      <c r="S49" s="173">
        <f t="shared" si="10"/>
        <v>-16673353</v>
      </c>
      <c r="T49" s="173">
        <f t="shared" si="10"/>
        <v>-2347935</v>
      </c>
      <c r="U49" s="173">
        <f t="shared" si="10"/>
        <v>-8111084</v>
      </c>
      <c r="V49" s="173">
        <f t="shared" si="10"/>
        <v>-27132372</v>
      </c>
      <c r="W49" s="173">
        <f t="shared" si="10"/>
        <v>147280074</v>
      </c>
      <c r="X49" s="173">
        <f>IF(F25=F48,0,X25-X48)</f>
        <v>17834212</v>
      </c>
      <c r="Y49" s="173">
        <f t="shared" si="10"/>
        <v>129445862</v>
      </c>
      <c r="Z49" s="174">
        <f>+IF(X49&lt;&gt;0,+(Y49/X49)*100,0)</f>
        <v>725.8288843936587</v>
      </c>
      <c r="AA49" s="171">
        <f>+AA25-AA48</f>
        <v>27070582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332769107</v>
      </c>
      <c r="D5" s="155">
        <v>0</v>
      </c>
      <c r="E5" s="156">
        <v>353052280</v>
      </c>
      <c r="F5" s="60">
        <v>357127298</v>
      </c>
      <c r="G5" s="60">
        <v>29863663</v>
      </c>
      <c r="H5" s="60">
        <v>29861957</v>
      </c>
      <c r="I5" s="60">
        <v>29850409</v>
      </c>
      <c r="J5" s="60">
        <v>89576029</v>
      </c>
      <c r="K5" s="60">
        <v>30086133</v>
      </c>
      <c r="L5" s="60">
        <v>29577645</v>
      </c>
      <c r="M5" s="60">
        <v>29435931</v>
      </c>
      <c r="N5" s="60">
        <v>89099709</v>
      </c>
      <c r="O5" s="60">
        <v>30067045</v>
      </c>
      <c r="P5" s="60">
        <v>30023738</v>
      </c>
      <c r="Q5" s="60">
        <v>29983249</v>
      </c>
      <c r="R5" s="60">
        <v>90074032</v>
      </c>
      <c r="S5" s="60">
        <v>29906879</v>
      </c>
      <c r="T5" s="60">
        <v>29892073</v>
      </c>
      <c r="U5" s="60">
        <v>29728696</v>
      </c>
      <c r="V5" s="60">
        <v>89527648</v>
      </c>
      <c r="W5" s="60">
        <v>358277418</v>
      </c>
      <c r="X5" s="60">
        <v>353052280</v>
      </c>
      <c r="Y5" s="60">
        <v>5225138</v>
      </c>
      <c r="Z5" s="140">
        <v>1.48</v>
      </c>
      <c r="AA5" s="155">
        <v>357127298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524363378</v>
      </c>
      <c r="D7" s="155">
        <v>0</v>
      </c>
      <c r="E7" s="156">
        <v>572991362</v>
      </c>
      <c r="F7" s="60">
        <v>584876197</v>
      </c>
      <c r="G7" s="60">
        <v>58548123</v>
      </c>
      <c r="H7" s="60">
        <v>61959248</v>
      </c>
      <c r="I7" s="60">
        <v>50229818</v>
      </c>
      <c r="J7" s="60">
        <v>170737189</v>
      </c>
      <c r="K7" s="60">
        <v>46286946</v>
      </c>
      <c r="L7" s="60">
        <v>44983650</v>
      </c>
      <c r="M7" s="60">
        <v>44978423</v>
      </c>
      <c r="N7" s="60">
        <v>136249019</v>
      </c>
      <c r="O7" s="60">
        <v>44601261</v>
      </c>
      <c r="P7" s="60">
        <v>42849206</v>
      </c>
      <c r="Q7" s="60">
        <v>43378854</v>
      </c>
      <c r="R7" s="60">
        <v>130829321</v>
      </c>
      <c r="S7" s="60">
        <v>44427749</v>
      </c>
      <c r="T7" s="60">
        <v>46206147</v>
      </c>
      <c r="U7" s="60">
        <v>49412167</v>
      </c>
      <c r="V7" s="60">
        <v>140046063</v>
      </c>
      <c r="W7" s="60">
        <v>577861592</v>
      </c>
      <c r="X7" s="60">
        <v>572991362</v>
      </c>
      <c r="Y7" s="60">
        <v>4870230</v>
      </c>
      <c r="Z7" s="140">
        <v>0.85</v>
      </c>
      <c r="AA7" s="155">
        <v>584876197</v>
      </c>
    </row>
    <row r="8" spans="1:27" ht="12.75">
      <c r="A8" s="183" t="s">
        <v>104</v>
      </c>
      <c r="B8" s="182"/>
      <c r="C8" s="155">
        <v>82509441</v>
      </c>
      <c r="D8" s="155">
        <v>0</v>
      </c>
      <c r="E8" s="156">
        <v>89184538</v>
      </c>
      <c r="F8" s="60">
        <v>92837010</v>
      </c>
      <c r="G8" s="60">
        <v>7282457</v>
      </c>
      <c r="H8" s="60">
        <v>7122235</v>
      </c>
      <c r="I8" s="60">
        <v>7824595</v>
      </c>
      <c r="J8" s="60">
        <v>22229287</v>
      </c>
      <c r="K8" s="60">
        <v>8025431</v>
      </c>
      <c r="L8" s="60">
        <v>7822703</v>
      </c>
      <c r="M8" s="60">
        <v>8315080</v>
      </c>
      <c r="N8" s="60">
        <v>24163214</v>
      </c>
      <c r="O8" s="60">
        <v>8227084</v>
      </c>
      <c r="P8" s="60">
        <v>7022427</v>
      </c>
      <c r="Q8" s="60">
        <v>6551880</v>
      </c>
      <c r="R8" s="60">
        <v>21801391</v>
      </c>
      <c r="S8" s="60">
        <v>7164557</v>
      </c>
      <c r="T8" s="60">
        <v>7320052</v>
      </c>
      <c r="U8" s="60">
        <v>7306445</v>
      </c>
      <c r="V8" s="60">
        <v>21791054</v>
      </c>
      <c r="W8" s="60">
        <v>89984946</v>
      </c>
      <c r="X8" s="60">
        <v>89184538</v>
      </c>
      <c r="Y8" s="60">
        <v>800408</v>
      </c>
      <c r="Z8" s="140">
        <v>0.9</v>
      </c>
      <c r="AA8" s="155">
        <v>92837010</v>
      </c>
    </row>
    <row r="9" spans="1:27" ht="12.75">
      <c r="A9" s="183" t="s">
        <v>105</v>
      </c>
      <c r="B9" s="182"/>
      <c r="C9" s="155">
        <v>63353101</v>
      </c>
      <c r="D9" s="155">
        <v>0</v>
      </c>
      <c r="E9" s="156">
        <v>64439882</v>
      </c>
      <c r="F9" s="60">
        <v>66550765</v>
      </c>
      <c r="G9" s="60">
        <v>5757485</v>
      </c>
      <c r="H9" s="60">
        <v>5576697</v>
      </c>
      <c r="I9" s="60">
        <v>5546178</v>
      </c>
      <c r="J9" s="60">
        <v>16880360</v>
      </c>
      <c r="K9" s="60">
        <v>5279007</v>
      </c>
      <c r="L9" s="60">
        <v>5556854</v>
      </c>
      <c r="M9" s="60">
        <v>5572908</v>
      </c>
      <c r="N9" s="60">
        <v>16408769</v>
      </c>
      <c r="O9" s="60">
        <v>5498427</v>
      </c>
      <c r="P9" s="60">
        <v>5487448</v>
      </c>
      <c r="Q9" s="60">
        <v>5091484</v>
      </c>
      <c r="R9" s="60">
        <v>16077359</v>
      </c>
      <c r="S9" s="60">
        <v>5662406</v>
      </c>
      <c r="T9" s="60">
        <v>5646856</v>
      </c>
      <c r="U9" s="60">
        <v>5530952</v>
      </c>
      <c r="V9" s="60">
        <v>16840214</v>
      </c>
      <c r="W9" s="60">
        <v>66206702</v>
      </c>
      <c r="X9" s="60">
        <v>64439882</v>
      </c>
      <c r="Y9" s="60">
        <v>1766820</v>
      </c>
      <c r="Z9" s="140">
        <v>2.74</v>
      </c>
      <c r="AA9" s="155">
        <v>66550765</v>
      </c>
    </row>
    <row r="10" spans="1:27" ht="12.75">
      <c r="A10" s="183" t="s">
        <v>106</v>
      </c>
      <c r="B10" s="182"/>
      <c r="C10" s="155">
        <v>68790472</v>
      </c>
      <c r="D10" s="155">
        <v>0</v>
      </c>
      <c r="E10" s="156">
        <v>72621449</v>
      </c>
      <c r="F10" s="54">
        <v>72969747</v>
      </c>
      <c r="G10" s="54">
        <v>6068830</v>
      </c>
      <c r="H10" s="54">
        <v>5983666</v>
      </c>
      <c r="I10" s="54">
        <v>6184849</v>
      </c>
      <c r="J10" s="54">
        <v>18237345</v>
      </c>
      <c r="K10" s="54">
        <v>6079687</v>
      </c>
      <c r="L10" s="54">
        <v>6091472</v>
      </c>
      <c r="M10" s="54">
        <v>6061783</v>
      </c>
      <c r="N10" s="54">
        <v>18232942</v>
      </c>
      <c r="O10" s="54">
        <v>6086129</v>
      </c>
      <c r="P10" s="54">
        <v>6068068</v>
      </c>
      <c r="Q10" s="54">
        <v>5902021</v>
      </c>
      <c r="R10" s="54">
        <v>18056218</v>
      </c>
      <c r="S10" s="54">
        <v>6120046</v>
      </c>
      <c r="T10" s="54">
        <v>5939230</v>
      </c>
      <c r="U10" s="54">
        <v>6057052</v>
      </c>
      <c r="V10" s="54">
        <v>18116328</v>
      </c>
      <c r="W10" s="54">
        <v>72642833</v>
      </c>
      <c r="X10" s="54">
        <v>72621449</v>
      </c>
      <c r="Y10" s="54">
        <v>21384</v>
      </c>
      <c r="Z10" s="184">
        <v>0.03</v>
      </c>
      <c r="AA10" s="130">
        <v>72969747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471676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35178</v>
      </c>
      <c r="M11" s="60">
        <v>0</v>
      </c>
      <c r="N11" s="60">
        <v>35178</v>
      </c>
      <c r="O11" s="60">
        <v>0</v>
      </c>
      <c r="P11" s="60">
        <v>0</v>
      </c>
      <c r="Q11" s="60">
        <v>0</v>
      </c>
      <c r="R11" s="60">
        <v>0</v>
      </c>
      <c r="S11" s="60">
        <v>57639</v>
      </c>
      <c r="T11" s="60">
        <v>320564</v>
      </c>
      <c r="U11" s="60">
        <v>116514</v>
      </c>
      <c r="V11" s="60">
        <v>494717</v>
      </c>
      <c r="W11" s="60">
        <v>529895</v>
      </c>
      <c r="X11" s="60"/>
      <c r="Y11" s="60">
        <v>529895</v>
      </c>
      <c r="Z11" s="140">
        <v>0</v>
      </c>
      <c r="AA11" s="155">
        <v>471676</v>
      </c>
    </row>
    <row r="12" spans="1:27" ht="12.75">
      <c r="A12" s="183" t="s">
        <v>108</v>
      </c>
      <c r="B12" s="185"/>
      <c r="C12" s="155">
        <v>16626936</v>
      </c>
      <c r="D12" s="155">
        <v>0</v>
      </c>
      <c r="E12" s="156">
        <v>2011345</v>
      </c>
      <c r="F12" s="60">
        <v>16509512</v>
      </c>
      <c r="G12" s="60">
        <v>202348</v>
      </c>
      <c r="H12" s="60">
        <v>262344</v>
      </c>
      <c r="I12" s="60">
        <v>152429</v>
      </c>
      <c r="J12" s="60">
        <v>617121</v>
      </c>
      <c r="K12" s="60">
        <v>1484063</v>
      </c>
      <c r="L12" s="60">
        <v>1996980</v>
      </c>
      <c r="M12" s="60">
        <v>602313</v>
      </c>
      <c r="N12" s="60">
        <v>4083356</v>
      </c>
      <c r="O12" s="60">
        <v>1283051</v>
      </c>
      <c r="P12" s="60">
        <v>17847</v>
      </c>
      <c r="Q12" s="60">
        <v>118872</v>
      </c>
      <c r="R12" s="60">
        <v>1419770</v>
      </c>
      <c r="S12" s="60">
        <v>97733</v>
      </c>
      <c r="T12" s="60">
        <v>128290</v>
      </c>
      <c r="U12" s="60">
        <v>221839</v>
      </c>
      <c r="V12" s="60">
        <v>447862</v>
      </c>
      <c r="W12" s="60">
        <v>6568109</v>
      </c>
      <c r="X12" s="60">
        <v>2011345</v>
      </c>
      <c r="Y12" s="60">
        <v>4556764</v>
      </c>
      <c r="Z12" s="140">
        <v>226.55</v>
      </c>
      <c r="AA12" s="155">
        <v>16509512</v>
      </c>
    </row>
    <row r="13" spans="1:27" ht="12.75">
      <c r="A13" s="181" t="s">
        <v>109</v>
      </c>
      <c r="B13" s="185"/>
      <c r="C13" s="155">
        <v>47049318</v>
      </c>
      <c r="D13" s="155">
        <v>0</v>
      </c>
      <c r="E13" s="156">
        <v>35071200</v>
      </c>
      <c r="F13" s="60">
        <v>36071200</v>
      </c>
      <c r="G13" s="60">
        <v>2493284</v>
      </c>
      <c r="H13" s="60">
        <v>-1579656</v>
      </c>
      <c r="I13" s="60">
        <v>0</v>
      </c>
      <c r="J13" s="60">
        <v>913628</v>
      </c>
      <c r="K13" s="60">
        <v>6327663</v>
      </c>
      <c r="L13" s="60">
        <v>3982264</v>
      </c>
      <c r="M13" s="60">
        <v>6870670</v>
      </c>
      <c r="N13" s="60">
        <v>17180597</v>
      </c>
      <c r="O13" s="60">
        <v>8064838</v>
      </c>
      <c r="P13" s="60">
        <v>3751381</v>
      </c>
      <c r="Q13" s="60">
        <v>3351645</v>
      </c>
      <c r="R13" s="60">
        <v>15167864</v>
      </c>
      <c r="S13" s="60">
        <v>1209667</v>
      </c>
      <c r="T13" s="60">
        <v>991618</v>
      </c>
      <c r="U13" s="60">
        <v>0</v>
      </c>
      <c r="V13" s="60">
        <v>2201285</v>
      </c>
      <c r="W13" s="60">
        <v>35463374</v>
      </c>
      <c r="X13" s="60">
        <v>35071200</v>
      </c>
      <c r="Y13" s="60">
        <v>392174</v>
      </c>
      <c r="Z13" s="140">
        <v>1.12</v>
      </c>
      <c r="AA13" s="155">
        <v>36071200</v>
      </c>
    </row>
    <row r="14" spans="1:27" ht="12.75">
      <c r="A14" s="181" t="s">
        <v>110</v>
      </c>
      <c r="B14" s="185"/>
      <c r="C14" s="155">
        <v>3230717</v>
      </c>
      <c r="D14" s="155">
        <v>0</v>
      </c>
      <c r="E14" s="156">
        <v>3414027</v>
      </c>
      <c r="F14" s="60">
        <v>4292184</v>
      </c>
      <c r="G14" s="60">
        <v>323763</v>
      </c>
      <c r="H14" s="60">
        <v>331570</v>
      </c>
      <c r="I14" s="60">
        <v>371173</v>
      </c>
      <c r="J14" s="60">
        <v>1026506</v>
      </c>
      <c r="K14" s="60">
        <v>366894</v>
      </c>
      <c r="L14" s="60">
        <v>363660</v>
      </c>
      <c r="M14" s="60">
        <v>395379</v>
      </c>
      <c r="N14" s="60">
        <v>1125933</v>
      </c>
      <c r="O14" s="60">
        <v>421687</v>
      </c>
      <c r="P14" s="60">
        <v>439422</v>
      </c>
      <c r="Q14" s="60">
        <v>480643</v>
      </c>
      <c r="R14" s="60">
        <v>1341752</v>
      </c>
      <c r="S14" s="60">
        <v>4135456</v>
      </c>
      <c r="T14" s="60">
        <v>4023732</v>
      </c>
      <c r="U14" s="60">
        <v>9388090</v>
      </c>
      <c r="V14" s="60">
        <v>17547278</v>
      </c>
      <c r="W14" s="60">
        <v>21041469</v>
      </c>
      <c r="X14" s="60">
        <v>3414027</v>
      </c>
      <c r="Y14" s="60">
        <v>17627442</v>
      </c>
      <c r="Z14" s="140">
        <v>516.32</v>
      </c>
      <c r="AA14" s="155">
        <v>4292184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18772873</v>
      </c>
      <c r="D16" s="155">
        <v>0</v>
      </c>
      <c r="E16" s="156">
        <v>21601491</v>
      </c>
      <c r="F16" s="60">
        <v>21801476</v>
      </c>
      <c r="G16" s="60">
        <v>387609</v>
      </c>
      <c r="H16" s="60">
        <v>412173</v>
      </c>
      <c r="I16" s="60">
        <v>442966</v>
      </c>
      <c r="J16" s="60">
        <v>1242748</v>
      </c>
      <c r="K16" s="60">
        <v>501803</v>
      </c>
      <c r="L16" s="60">
        <v>375994</v>
      </c>
      <c r="M16" s="60">
        <v>341870</v>
      </c>
      <c r="N16" s="60">
        <v>1219667</v>
      </c>
      <c r="O16" s="60">
        <v>351618</v>
      </c>
      <c r="P16" s="60">
        <v>465209</v>
      </c>
      <c r="Q16" s="60">
        <v>409721</v>
      </c>
      <c r="R16" s="60">
        <v>1226548</v>
      </c>
      <c r="S16" s="60">
        <v>430637</v>
      </c>
      <c r="T16" s="60">
        <v>323513</v>
      </c>
      <c r="U16" s="60">
        <v>342379</v>
      </c>
      <c r="V16" s="60">
        <v>1096529</v>
      </c>
      <c r="W16" s="60">
        <v>4785492</v>
      </c>
      <c r="X16" s="60">
        <v>21601491</v>
      </c>
      <c r="Y16" s="60">
        <v>-16815999</v>
      </c>
      <c r="Z16" s="140">
        <v>-77.85</v>
      </c>
      <c r="AA16" s="155">
        <v>21801476</v>
      </c>
    </row>
    <row r="17" spans="1:27" ht="12.75">
      <c r="A17" s="181" t="s">
        <v>113</v>
      </c>
      <c r="B17" s="185"/>
      <c r="C17" s="155">
        <v>8707796</v>
      </c>
      <c r="D17" s="155">
        <v>0</v>
      </c>
      <c r="E17" s="156">
        <v>9045690</v>
      </c>
      <c r="F17" s="60">
        <v>9036900</v>
      </c>
      <c r="G17" s="60">
        <v>695334</v>
      </c>
      <c r="H17" s="60">
        <v>608678</v>
      </c>
      <c r="I17" s="60">
        <v>498495</v>
      </c>
      <c r="J17" s="60">
        <v>1802507</v>
      </c>
      <c r="K17" s="60">
        <v>692943</v>
      </c>
      <c r="L17" s="60">
        <v>621945</v>
      </c>
      <c r="M17" s="60">
        <v>459078</v>
      </c>
      <c r="N17" s="60">
        <v>1773966</v>
      </c>
      <c r="O17" s="60">
        <v>640142</v>
      </c>
      <c r="P17" s="60">
        <v>644247</v>
      </c>
      <c r="Q17" s="60">
        <v>677523</v>
      </c>
      <c r="R17" s="60">
        <v>1961912</v>
      </c>
      <c r="S17" s="60">
        <v>545642</v>
      </c>
      <c r="T17" s="60">
        <v>562560</v>
      </c>
      <c r="U17" s="60">
        <v>575343</v>
      </c>
      <c r="V17" s="60">
        <v>1683545</v>
      </c>
      <c r="W17" s="60">
        <v>7221930</v>
      </c>
      <c r="X17" s="60">
        <v>9045690</v>
      </c>
      <c r="Y17" s="60">
        <v>-1823760</v>
      </c>
      <c r="Z17" s="140">
        <v>-20.16</v>
      </c>
      <c r="AA17" s="155">
        <v>9036900</v>
      </c>
    </row>
    <row r="18" spans="1:27" ht="12.75">
      <c r="A18" s="183" t="s">
        <v>114</v>
      </c>
      <c r="B18" s="182"/>
      <c r="C18" s="155">
        <v>21999471</v>
      </c>
      <c r="D18" s="155">
        <v>0</v>
      </c>
      <c r="E18" s="156">
        <v>20331648</v>
      </c>
      <c r="F18" s="60">
        <v>20331648</v>
      </c>
      <c r="G18" s="60">
        <v>10555443</v>
      </c>
      <c r="H18" s="60">
        <v>0</v>
      </c>
      <c r="I18" s="60">
        <v>0</v>
      </c>
      <c r="J18" s="60">
        <v>10555443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3425849</v>
      </c>
      <c r="Q18" s="60">
        <v>2463688</v>
      </c>
      <c r="R18" s="60">
        <v>5889537</v>
      </c>
      <c r="S18" s="60">
        <v>0</v>
      </c>
      <c r="T18" s="60">
        <v>0</v>
      </c>
      <c r="U18" s="60">
        <v>0</v>
      </c>
      <c r="V18" s="60">
        <v>0</v>
      </c>
      <c r="W18" s="60">
        <v>16444980</v>
      </c>
      <c r="X18" s="60">
        <v>20331648</v>
      </c>
      <c r="Y18" s="60">
        <v>-3886668</v>
      </c>
      <c r="Z18" s="140">
        <v>-19.12</v>
      </c>
      <c r="AA18" s="155">
        <v>20331648</v>
      </c>
    </row>
    <row r="19" spans="1:27" ht="12.75">
      <c r="A19" s="181" t="s">
        <v>34</v>
      </c>
      <c r="B19" s="185"/>
      <c r="C19" s="155">
        <v>162433203</v>
      </c>
      <c r="D19" s="155">
        <v>0</v>
      </c>
      <c r="E19" s="156">
        <v>186876767</v>
      </c>
      <c r="F19" s="60">
        <v>187825063</v>
      </c>
      <c r="G19" s="60">
        <v>74738000</v>
      </c>
      <c r="H19" s="60">
        <v>378754</v>
      </c>
      <c r="I19" s="60">
        <v>498119</v>
      </c>
      <c r="J19" s="60">
        <v>75614873</v>
      </c>
      <c r="K19" s="60">
        <v>841394</v>
      </c>
      <c r="L19" s="60">
        <v>691444</v>
      </c>
      <c r="M19" s="60">
        <v>60580539</v>
      </c>
      <c r="N19" s="60">
        <v>62113377</v>
      </c>
      <c r="O19" s="60">
        <v>123890</v>
      </c>
      <c r="P19" s="60">
        <v>765502</v>
      </c>
      <c r="Q19" s="60">
        <v>45193476</v>
      </c>
      <c r="R19" s="60">
        <v>46082868</v>
      </c>
      <c r="S19" s="60">
        <v>329274</v>
      </c>
      <c r="T19" s="60">
        <v>379006</v>
      </c>
      <c r="U19" s="60">
        <v>332322</v>
      </c>
      <c r="V19" s="60">
        <v>1040602</v>
      </c>
      <c r="W19" s="60">
        <v>184851720</v>
      </c>
      <c r="X19" s="60">
        <v>186876767</v>
      </c>
      <c r="Y19" s="60">
        <v>-2025047</v>
      </c>
      <c r="Z19" s="140">
        <v>-1.08</v>
      </c>
      <c r="AA19" s="155">
        <v>187825063</v>
      </c>
    </row>
    <row r="20" spans="1:27" ht="12.75">
      <c r="A20" s="181" t="s">
        <v>35</v>
      </c>
      <c r="B20" s="185"/>
      <c r="C20" s="155">
        <v>70043966</v>
      </c>
      <c r="D20" s="155">
        <v>0</v>
      </c>
      <c r="E20" s="156">
        <v>55706066</v>
      </c>
      <c r="F20" s="54">
        <v>59973420</v>
      </c>
      <c r="G20" s="54">
        <v>2644958</v>
      </c>
      <c r="H20" s="54">
        <v>2060023</v>
      </c>
      <c r="I20" s="54">
        <v>4229988</v>
      </c>
      <c r="J20" s="54">
        <v>8934969</v>
      </c>
      <c r="K20" s="54">
        <v>8814907</v>
      </c>
      <c r="L20" s="54">
        <v>1653734</v>
      </c>
      <c r="M20" s="54">
        <v>5419607</v>
      </c>
      <c r="N20" s="54">
        <v>15888248</v>
      </c>
      <c r="O20" s="54">
        <v>1326352</v>
      </c>
      <c r="P20" s="54">
        <v>2183214</v>
      </c>
      <c r="Q20" s="54">
        <v>4137474</v>
      </c>
      <c r="R20" s="54">
        <v>7647040</v>
      </c>
      <c r="S20" s="54">
        <v>2086029</v>
      </c>
      <c r="T20" s="54">
        <v>7536716</v>
      </c>
      <c r="U20" s="54">
        <v>11718358</v>
      </c>
      <c r="V20" s="54">
        <v>21341103</v>
      </c>
      <c r="W20" s="54">
        <v>53811360</v>
      </c>
      <c r="X20" s="54">
        <v>55706066</v>
      </c>
      <c r="Y20" s="54">
        <v>-1894706</v>
      </c>
      <c r="Z20" s="184">
        <v>-3.4</v>
      </c>
      <c r="AA20" s="130">
        <v>59973420</v>
      </c>
    </row>
    <row r="21" spans="1:27" ht="12.75">
      <c r="A21" s="181" t="s">
        <v>115</v>
      </c>
      <c r="B21" s="185"/>
      <c r="C21" s="155">
        <v>415577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1421065356</v>
      </c>
      <c r="D22" s="188">
        <f>SUM(D5:D21)</f>
        <v>0</v>
      </c>
      <c r="E22" s="189">
        <f t="shared" si="0"/>
        <v>1486347745</v>
      </c>
      <c r="F22" s="190">
        <f t="shared" si="0"/>
        <v>1530674096</v>
      </c>
      <c r="G22" s="190">
        <f t="shared" si="0"/>
        <v>199561297</v>
      </c>
      <c r="H22" s="190">
        <f t="shared" si="0"/>
        <v>112977689</v>
      </c>
      <c r="I22" s="190">
        <f t="shared" si="0"/>
        <v>105829019</v>
      </c>
      <c r="J22" s="190">
        <f t="shared" si="0"/>
        <v>418368005</v>
      </c>
      <c r="K22" s="190">
        <f t="shared" si="0"/>
        <v>114786871</v>
      </c>
      <c r="L22" s="190">
        <f t="shared" si="0"/>
        <v>103753523</v>
      </c>
      <c r="M22" s="190">
        <f t="shared" si="0"/>
        <v>169033581</v>
      </c>
      <c r="N22" s="190">
        <f t="shared" si="0"/>
        <v>387573975</v>
      </c>
      <c r="O22" s="190">
        <f t="shared" si="0"/>
        <v>106691524</v>
      </c>
      <c r="P22" s="190">
        <f t="shared" si="0"/>
        <v>103143558</v>
      </c>
      <c r="Q22" s="190">
        <f t="shared" si="0"/>
        <v>147740530</v>
      </c>
      <c r="R22" s="190">
        <f t="shared" si="0"/>
        <v>357575612</v>
      </c>
      <c r="S22" s="190">
        <f t="shared" si="0"/>
        <v>102173714</v>
      </c>
      <c r="T22" s="190">
        <f t="shared" si="0"/>
        <v>109270357</v>
      </c>
      <c r="U22" s="190">
        <f t="shared" si="0"/>
        <v>120730157</v>
      </c>
      <c r="V22" s="190">
        <f t="shared" si="0"/>
        <v>332174228</v>
      </c>
      <c r="W22" s="190">
        <f t="shared" si="0"/>
        <v>1495691820</v>
      </c>
      <c r="X22" s="190">
        <f t="shared" si="0"/>
        <v>1486347745</v>
      </c>
      <c r="Y22" s="190">
        <f t="shared" si="0"/>
        <v>9344075</v>
      </c>
      <c r="Z22" s="191">
        <f>+IF(X22&lt;&gt;0,+(Y22/X22)*100,0)</f>
        <v>0.6286600851942625</v>
      </c>
      <c r="AA22" s="188">
        <f>SUM(AA5:AA21)</f>
        <v>1530674096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468134310</v>
      </c>
      <c r="D25" s="155">
        <v>0</v>
      </c>
      <c r="E25" s="156">
        <v>545555593</v>
      </c>
      <c r="F25" s="60">
        <v>537163975</v>
      </c>
      <c r="G25" s="60">
        <v>39612669</v>
      </c>
      <c r="H25" s="60">
        <v>38576621</v>
      </c>
      <c r="I25" s="60">
        <v>45474472</v>
      </c>
      <c r="J25" s="60">
        <v>123663762</v>
      </c>
      <c r="K25" s="60">
        <v>43242811</v>
      </c>
      <c r="L25" s="60">
        <v>42187003</v>
      </c>
      <c r="M25" s="60">
        <v>42898701</v>
      </c>
      <c r="N25" s="60">
        <v>128328515</v>
      </c>
      <c r="O25" s="60">
        <v>45668010</v>
      </c>
      <c r="P25" s="60">
        <v>43639905</v>
      </c>
      <c r="Q25" s="60">
        <v>43951995</v>
      </c>
      <c r="R25" s="60">
        <v>133259910</v>
      </c>
      <c r="S25" s="60">
        <v>45039220</v>
      </c>
      <c r="T25" s="60">
        <v>43929596</v>
      </c>
      <c r="U25" s="60">
        <v>44232678</v>
      </c>
      <c r="V25" s="60">
        <v>133201494</v>
      </c>
      <c r="W25" s="60">
        <v>518453681</v>
      </c>
      <c r="X25" s="60">
        <v>545555593</v>
      </c>
      <c r="Y25" s="60">
        <v>-27101912</v>
      </c>
      <c r="Z25" s="140">
        <v>-4.97</v>
      </c>
      <c r="AA25" s="155">
        <v>537163975</v>
      </c>
    </row>
    <row r="26" spans="1:27" ht="12.75">
      <c r="A26" s="183" t="s">
        <v>38</v>
      </c>
      <c r="B26" s="182"/>
      <c r="C26" s="155">
        <v>21891024</v>
      </c>
      <c r="D26" s="155">
        <v>0</v>
      </c>
      <c r="E26" s="156">
        <v>23152857</v>
      </c>
      <c r="F26" s="60">
        <v>23401880</v>
      </c>
      <c r="G26" s="60">
        <v>1800242</v>
      </c>
      <c r="H26" s="60">
        <v>1813967</v>
      </c>
      <c r="I26" s="60">
        <v>1809160</v>
      </c>
      <c r="J26" s="60">
        <v>5423369</v>
      </c>
      <c r="K26" s="60">
        <v>1861673</v>
      </c>
      <c r="L26" s="60">
        <v>1824591</v>
      </c>
      <c r="M26" s="60">
        <v>1814101</v>
      </c>
      <c r="N26" s="60">
        <v>5500365</v>
      </c>
      <c r="O26" s="60">
        <v>2303852</v>
      </c>
      <c r="P26" s="60">
        <v>1902137</v>
      </c>
      <c r="Q26" s="60">
        <v>1904594</v>
      </c>
      <c r="R26" s="60">
        <v>6110583</v>
      </c>
      <c r="S26" s="60">
        <v>1904594</v>
      </c>
      <c r="T26" s="60">
        <v>1904594</v>
      </c>
      <c r="U26" s="60">
        <v>1904594</v>
      </c>
      <c r="V26" s="60">
        <v>5713782</v>
      </c>
      <c r="W26" s="60">
        <v>22748099</v>
      </c>
      <c r="X26" s="60">
        <v>23152857</v>
      </c>
      <c r="Y26" s="60">
        <v>-404758</v>
      </c>
      <c r="Z26" s="140">
        <v>-1.75</v>
      </c>
      <c r="AA26" s="155">
        <v>23401880</v>
      </c>
    </row>
    <row r="27" spans="1:27" ht="12.75">
      <c r="A27" s="183" t="s">
        <v>118</v>
      </c>
      <c r="B27" s="182"/>
      <c r="C27" s="155">
        <v>32782886</v>
      </c>
      <c r="D27" s="155">
        <v>0</v>
      </c>
      <c r="E27" s="156">
        <v>20133952</v>
      </c>
      <c r="F27" s="60">
        <v>20133952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314426</v>
      </c>
      <c r="V27" s="60">
        <v>314426</v>
      </c>
      <c r="W27" s="60">
        <v>314426</v>
      </c>
      <c r="X27" s="60">
        <v>20133952</v>
      </c>
      <c r="Y27" s="60">
        <v>-19819526</v>
      </c>
      <c r="Z27" s="140">
        <v>-98.44</v>
      </c>
      <c r="AA27" s="155">
        <v>20133952</v>
      </c>
    </row>
    <row r="28" spans="1:27" ht="12.75">
      <c r="A28" s="183" t="s">
        <v>39</v>
      </c>
      <c r="B28" s="182"/>
      <c r="C28" s="155">
        <v>153413961</v>
      </c>
      <c r="D28" s="155">
        <v>0</v>
      </c>
      <c r="E28" s="156">
        <v>162601862</v>
      </c>
      <c r="F28" s="60">
        <v>162491275</v>
      </c>
      <c r="G28" s="60">
        <v>13542966</v>
      </c>
      <c r="H28" s="60">
        <v>13542966</v>
      </c>
      <c r="I28" s="60">
        <v>13564566</v>
      </c>
      <c r="J28" s="60">
        <v>40650498</v>
      </c>
      <c r="K28" s="60">
        <v>13550166</v>
      </c>
      <c r="L28" s="60">
        <v>13576966</v>
      </c>
      <c r="M28" s="60">
        <v>13550166</v>
      </c>
      <c r="N28" s="60">
        <v>40677298</v>
      </c>
      <c r="O28" s="60">
        <v>13559632</v>
      </c>
      <c r="P28" s="60">
        <v>13568696</v>
      </c>
      <c r="Q28" s="60">
        <v>13550166</v>
      </c>
      <c r="R28" s="60">
        <v>40678494</v>
      </c>
      <c r="S28" s="60">
        <v>13550166</v>
      </c>
      <c r="T28" s="60">
        <v>13550166</v>
      </c>
      <c r="U28" s="60">
        <v>13550166</v>
      </c>
      <c r="V28" s="60">
        <v>40650498</v>
      </c>
      <c r="W28" s="60">
        <v>162656788</v>
      </c>
      <c r="X28" s="60">
        <v>162601862</v>
      </c>
      <c r="Y28" s="60">
        <v>54926</v>
      </c>
      <c r="Z28" s="140">
        <v>0.03</v>
      </c>
      <c r="AA28" s="155">
        <v>162491275</v>
      </c>
    </row>
    <row r="29" spans="1:27" ht="12.75">
      <c r="A29" s="183" t="s">
        <v>40</v>
      </c>
      <c r="B29" s="182"/>
      <c r="C29" s="155">
        <v>10694435</v>
      </c>
      <c r="D29" s="155">
        <v>0</v>
      </c>
      <c r="E29" s="156">
        <v>19132479</v>
      </c>
      <c r="F29" s="60">
        <v>19132479</v>
      </c>
      <c r="G29" s="60">
        <v>0</v>
      </c>
      <c r="H29" s="60">
        <v>848</v>
      </c>
      <c r="I29" s="60">
        <v>694</v>
      </c>
      <c r="J29" s="60">
        <v>1542</v>
      </c>
      <c r="K29" s="60">
        <v>1024</v>
      </c>
      <c r="L29" s="60">
        <v>104</v>
      </c>
      <c r="M29" s="60">
        <v>0</v>
      </c>
      <c r="N29" s="60">
        <v>1128</v>
      </c>
      <c r="O29" s="60">
        <v>10620</v>
      </c>
      <c r="P29" s="60">
        <v>8740487</v>
      </c>
      <c r="Q29" s="60">
        <v>0</v>
      </c>
      <c r="R29" s="60">
        <v>8751107</v>
      </c>
      <c r="S29" s="60">
        <v>0</v>
      </c>
      <c r="T29" s="60">
        <v>0</v>
      </c>
      <c r="U29" s="60">
        <v>8401126</v>
      </c>
      <c r="V29" s="60">
        <v>8401126</v>
      </c>
      <c r="W29" s="60">
        <v>17154903</v>
      </c>
      <c r="X29" s="60">
        <v>19132480</v>
      </c>
      <c r="Y29" s="60">
        <v>-1977577</v>
      </c>
      <c r="Z29" s="140">
        <v>-10.34</v>
      </c>
      <c r="AA29" s="155">
        <v>19132479</v>
      </c>
    </row>
    <row r="30" spans="1:27" ht="12.75">
      <c r="A30" s="183" t="s">
        <v>119</v>
      </c>
      <c r="B30" s="182"/>
      <c r="C30" s="155">
        <v>420156597</v>
      </c>
      <c r="D30" s="155">
        <v>0</v>
      </c>
      <c r="E30" s="156">
        <v>456548422</v>
      </c>
      <c r="F30" s="60">
        <v>470365850</v>
      </c>
      <c r="G30" s="60">
        <v>25389</v>
      </c>
      <c r="H30" s="60">
        <v>56364388</v>
      </c>
      <c r="I30" s="60">
        <v>55988274</v>
      </c>
      <c r="J30" s="60">
        <v>112378051</v>
      </c>
      <c r="K30" s="60">
        <v>35041245</v>
      </c>
      <c r="L30" s="60">
        <v>33420927</v>
      </c>
      <c r="M30" s="60">
        <v>31723827</v>
      </c>
      <c r="N30" s="60">
        <v>100185999</v>
      </c>
      <c r="O30" s="60">
        <v>32461454</v>
      </c>
      <c r="P30" s="60">
        <v>33588136</v>
      </c>
      <c r="Q30" s="60">
        <v>31627096</v>
      </c>
      <c r="R30" s="60">
        <v>97676686</v>
      </c>
      <c r="S30" s="60">
        <v>26522256</v>
      </c>
      <c r="T30" s="60">
        <v>31141197</v>
      </c>
      <c r="U30" s="60">
        <v>33827377</v>
      </c>
      <c r="V30" s="60">
        <v>91490830</v>
      </c>
      <c r="W30" s="60">
        <v>401731566</v>
      </c>
      <c r="X30" s="60">
        <v>456548422</v>
      </c>
      <c r="Y30" s="60">
        <v>-54816856</v>
      </c>
      <c r="Z30" s="140">
        <v>-12.01</v>
      </c>
      <c r="AA30" s="155">
        <v>470365850</v>
      </c>
    </row>
    <row r="31" spans="1:27" ht="12.75">
      <c r="A31" s="183" t="s">
        <v>120</v>
      </c>
      <c r="B31" s="182"/>
      <c r="C31" s="155">
        <v>40554910</v>
      </c>
      <c r="D31" s="155">
        <v>0</v>
      </c>
      <c r="E31" s="156">
        <v>43419870</v>
      </c>
      <c r="F31" s="60">
        <v>50790784</v>
      </c>
      <c r="G31" s="60">
        <v>0</v>
      </c>
      <c r="H31" s="60">
        <v>0</v>
      </c>
      <c r="I31" s="60">
        <v>0</v>
      </c>
      <c r="J31" s="60">
        <v>0</v>
      </c>
      <c r="K31" s="60">
        <v>1818280</v>
      </c>
      <c r="L31" s="60">
        <v>4974979</v>
      </c>
      <c r="M31" s="60">
        <v>2028557</v>
      </c>
      <c r="N31" s="60">
        <v>8821816</v>
      </c>
      <c r="O31" s="60">
        <v>3566416</v>
      </c>
      <c r="P31" s="60">
        <v>2116215</v>
      </c>
      <c r="Q31" s="60">
        <v>2740253</v>
      </c>
      <c r="R31" s="60">
        <v>8422884</v>
      </c>
      <c r="S31" s="60">
        <v>5161076</v>
      </c>
      <c r="T31" s="60">
        <v>3695666</v>
      </c>
      <c r="U31" s="60">
        <v>5701314</v>
      </c>
      <c r="V31" s="60">
        <v>14558056</v>
      </c>
      <c r="W31" s="60">
        <v>31802756</v>
      </c>
      <c r="X31" s="60">
        <v>43419870</v>
      </c>
      <c r="Y31" s="60">
        <v>-11617114</v>
      </c>
      <c r="Z31" s="140">
        <v>-26.76</v>
      </c>
      <c r="AA31" s="155">
        <v>50790784</v>
      </c>
    </row>
    <row r="32" spans="1:27" ht="12.75">
      <c r="A32" s="183" t="s">
        <v>121</v>
      </c>
      <c r="B32" s="182"/>
      <c r="C32" s="155">
        <v>142123741</v>
      </c>
      <c r="D32" s="155">
        <v>0</v>
      </c>
      <c r="E32" s="156">
        <v>193502483</v>
      </c>
      <c r="F32" s="60">
        <v>219643571</v>
      </c>
      <c r="G32" s="60">
        <v>2739970</v>
      </c>
      <c r="H32" s="60">
        <v>11180620</v>
      </c>
      <c r="I32" s="60">
        <v>8770561</v>
      </c>
      <c r="J32" s="60">
        <v>22691151</v>
      </c>
      <c r="K32" s="60">
        <v>9982137</v>
      </c>
      <c r="L32" s="60">
        <v>26455282</v>
      </c>
      <c r="M32" s="60">
        <v>17876382</v>
      </c>
      <c r="N32" s="60">
        <v>54313801</v>
      </c>
      <c r="O32" s="60">
        <v>13852138</v>
      </c>
      <c r="P32" s="60">
        <v>12262670</v>
      </c>
      <c r="Q32" s="60">
        <v>16952790</v>
      </c>
      <c r="R32" s="60">
        <v>43067598</v>
      </c>
      <c r="S32" s="60">
        <v>13429203</v>
      </c>
      <c r="T32" s="60">
        <v>24056888</v>
      </c>
      <c r="U32" s="60">
        <v>18700225</v>
      </c>
      <c r="V32" s="60">
        <v>56186316</v>
      </c>
      <c r="W32" s="60">
        <v>176258866</v>
      </c>
      <c r="X32" s="60">
        <v>193502483</v>
      </c>
      <c r="Y32" s="60">
        <v>-17243617</v>
      </c>
      <c r="Z32" s="140">
        <v>-8.91</v>
      </c>
      <c r="AA32" s="155">
        <v>219643571</v>
      </c>
    </row>
    <row r="33" spans="1:27" ht="12.75">
      <c r="A33" s="183" t="s">
        <v>42</v>
      </c>
      <c r="B33" s="182"/>
      <c r="C33" s="155">
        <v>1819386</v>
      </c>
      <c r="D33" s="155">
        <v>0</v>
      </c>
      <c r="E33" s="156">
        <v>1910000</v>
      </c>
      <c r="F33" s="60">
        <v>0</v>
      </c>
      <c r="G33" s="60">
        <v>45000</v>
      </c>
      <c r="H33" s="60">
        <v>30000</v>
      </c>
      <c r="I33" s="60">
        <v>270000</v>
      </c>
      <c r="J33" s="60">
        <v>345000</v>
      </c>
      <c r="K33" s="60">
        <v>0</v>
      </c>
      <c r="L33" s="60">
        <v>0</v>
      </c>
      <c r="M33" s="60">
        <v>900000</v>
      </c>
      <c r="N33" s="60">
        <v>900000</v>
      </c>
      <c r="O33" s="60">
        <v>575000</v>
      </c>
      <c r="P33" s="60">
        <v>-570000</v>
      </c>
      <c r="Q33" s="60">
        <v>575000</v>
      </c>
      <c r="R33" s="60">
        <v>580000</v>
      </c>
      <c r="S33" s="60">
        <v>37847</v>
      </c>
      <c r="T33" s="60">
        <v>0</v>
      </c>
      <c r="U33" s="60">
        <v>0</v>
      </c>
      <c r="V33" s="60">
        <v>37847</v>
      </c>
      <c r="W33" s="60">
        <v>1862847</v>
      </c>
      <c r="X33" s="60">
        <v>1910000</v>
      </c>
      <c r="Y33" s="60">
        <v>-47153</v>
      </c>
      <c r="Z33" s="140">
        <v>-2.47</v>
      </c>
      <c r="AA33" s="155">
        <v>0</v>
      </c>
    </row>
    <row r="34" spans="1:27" ht="12.75">
      <c r="A34" s="183" t="s">
        <v>43</v>
      </c>
      <c r="B34" s="182"/>
      <c r="C34" s="155">
        <v>75905724</v>
      </c>
      <c r="D34" s="155">
        <v>0</v>
      </c>
      <c r="E34" s="156">
        <v>90759815</v>
      </c>
      <c r="F34" s="60">
        <v>95502866</v>
      </c>
      <c r="G34" s="60">
        <v>4301491</v>
      </c>
      <c r="H34" s="60">
        <v>10831873</v>
      </c>
      <c r="I34" s="60">
        <v>5338839</v>
      </c>
      <c r="J34" s="60">
        <v>20472203</v>
      </c>
      <c r="K34" s="60">
        <v>4421553</v>
      </c>
      <c r="L34" s="60">
        <v>4549361</v>
      </c>
      <c r="M34" s="60">
        <v>4785481</v>
      </c>
      <c r="N34" s="60">
        <v>13756395</v>
      </c>
      <c r="O34" s="60">
        <v>5211814</v>
      </c>
      <c r="P34" s="60">
        <v>6977834</v>
      </c>
      <c r="Q34" s="60">
        <v>4425251</v>
      </c>
      <c r="R34" s="60">
        <v>16614899</v>
      </c>
      <c r="S34" s="60">
        <v>20599404</v>
      </c>
      <c r="T34" s="60">
        <v>3964358</v>
      </c>
      <c r="U34" s="60">
        <v>10457869</v>
      </c>
      <c r="V34" s="60">
        <v>35021631</v>
      </c>
      <c r="W34" s="60">
        <v>85865128</v>
      </c>
      <c r="X34" s="60">
        <v>90759815</v>
      </c>
      <c r="Y34" s="60">
        <v>-4894687</v>
      </c>
      <c r="Z34" s="140">
        <v>-5.39</v>
      </c>
      <c r="AA34" s="155">
        <v>95502866</v>
      </c>
    </row>
    <row r="35" spans="1:27" ht="12.75">
      <c r="A35" s="181" t="s">
        <v>122</v>
      </c>
      <c r="B35" s="185"/>
      <c r="C35" s="155">
        <v>10978438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1378455412</v>
      </c>
      <c r="D36" s="188">
        <f>SUM(D25:D35)</f>
        <v>0</v>
      </c>
      <c r="E36" s="189">
        <f t="shared" si="1"/>
        <v>1556717333</v>
      </c>
      <c r="F36" s="190">
        <f t="shared" si="1"/>
        <v>1598626632</v>
      </c>
      <c r="G36" s="190">
        <f t="shared" si="1"/>
        <v>62067727</v>
      </c>
      <c r="H36" s="190">
        <f t="shared" si="1"/>
        <v>132341283</v>
      </c>
      <c r="I36" s="190">
        <f t="shared" si="1"/>
        <v>131216566</v>
      </c>
      <c r="J36" s="190">
        <f t="shared" si="1"/>
        <v>325625576</v>
      </c>
      <c r="K36" s="190">
        <f t="shared" si="1"/>
        <v>109918889</v>
      </c>
      <c r="L36" s="190">
        <f t="shared" si="1"/>
        <v>126989213</v>
      </c>
      <c r="M36" s="190">
        <f t="shared" si="1"/>
        <v>115577215</v>
      </c>
      <c r="N36" s="190">
        <f t="shared" si="1"/>
        <v>352485317</v>
      </c>
      <c r="O36" s="190">
        <f t="shared" si="1"/>
        <v>117208936</v>
      </c>
      <c r="P36" s="190">
        <f t="shared" si="1"/>
        <v>122226080</v>
      </c>
      <c r="Q36" s="190">
        <f t="shared" si="1"/>
        <v>115727145</v>
      </c>
      <c r="R36" s="190">
        <f t="shared" si="1"/>
        <v>355162161</v>
      </c>
      <c r="S36" s="190">
        <f t="shared" si="1"/>
        <v>126243766</v>
      </c>
      <c r="T36" s="190">
        <f t="shared" si="1"/>
        <v>122242465</v>
      </c>
      <c r="U36" s="190">
        <f t="shared" si="1"/>
        <v>137089775</v>
      </c>
      <c r="V36" s="190">
        <f t="shared" si="1"/>
        <v>385576006</v>
      </c>
      <c r="W36" s="190">
        <f t="shared" si="1"/>
        <v>1418849060</v>
      </c>
      <c r="X36" s="190">
        <f t="shared" si="1"/>
        <v>1556717334</v>
      </c>
      <c r="Y36" s="190">
        <f t="shared" si="1"/>
        <v>-137868274</v>
      </c>
      <c r="Z36" s="191">
        <f>+IF(X36&lt;&gt;0,+(Y36/X36)*100,0)</f>
        <v>-8.856346042331664</v>
      </c>
      <c r="AA36" s="188">
        <f>SUM(AA25:AA35)</f>
        <v>1598626632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42609944</v>
      </c>
      <c r="D38" s="199">
        <f>+D22-D36</f>
        <v>0</v>
      </c>
      <c r="E38" s="200">
        <f t="shared" si="2"/>
        <v>-70369588</v>
      </c>
      <c r="F38" s="106">
        <f t="shared" si="2"/>
        <v>-67952536</v>
      </c>
      <c r="G38" s="106">
        <f t="shared" si="2"/>
        <v>137493570</v>
      </c>
      <c r="H38" s="106">
        <f t="shared" si="2"/>
        <v>-19363594</v>
      </c>
      <c r="I38" s="106">
        <f t="shared" si="2"/>
        <v>-25387547</v>
      </c>
      <c r="J38" s="106">
        <f t="shared" si="2"/>
        <v>92742429</v>
      </c>
      <c r="K38" s="106">
        <f t="shared" si="2"/>
        <v>4867982</v>
      </c>
      <c r="L38" s="106">
        <f t="shared" si="2"/>
        <v>-23235690</v>
      </c>
      <c r="M38" s="106">
        <f t="shared" si="2"/>
        <v>53456366</v>
      </c>
      <c r="N38" s="106">
        <f t="shared" si="2"/>
        <v>35088658</v>
      </c>
      <c r="O38" s="106">
        <f t="shared" si="2"/>
        <v>-10517412</v>
      </c>
      <c r="P38" s="106">
        <f t="shared" si="2"/>
        <v>-19082522</v>
      </c>
      <c r="Q38" s="106">
        <f t="shared" si="2"/>
        <v>32013385</v>
      </c>
      <c r="R38" s="106">
        <f t="shared" si="2"/>
        <v>2413451</v>
      </c>
      <c r="S38" s="106">
        <f t="shared" si="2"/>
        <v>-24070052</v>
      </c>
      <c r="T38" s="106">
        <f t="shared" si="2"/>
        <v>-12972108</v>
      </c>
      <c r="U38" s="106">
        <f t="shared" si="2"/>
        <v>-16359618</v>
      </c>
      <c r="V38" s="106">
        <f t="shared" si="2"/>
        <v>-53401778</v>
      </c>
      <c r="W38" s="106">
        <f t="shared" si="2"/>
        <v>76842760</v>
      </c>
      <c r="X38" s="106">
        <f>IF(F22=F36,0,X22-X36)</f>
        <v>-70369589</v>
      </c>
      <c r="Y38" s="106">
        <f t="shared" si="2"/>
        <v>147212349</v>
      </c>
      <c r="Z38" s="201">
        <f>+IF(X38&lt;&gt;0,+(Y38/X38)*100,0)</f>
        <v>-209.19881882498984</v>
      </c>
      <c r="AA38" s="199">
        <f>+AA22-AA36</f>
        <v>-67952536</v>
      </c>
    </row>
    <row r="39" spans="1:27" ht="12.75">
      <c r="A39" s="181" t="s">
        <v>46</v>
      </c>
      <c r="B39" s="185"/>
      <c r="C39" s="155">
        <v>52763562</v>
      </c>
      <c r="D39" s="155">
        <v>0</v>
      </c>
      <c r="E39" s="156">
        <v>68203800</v>
      </c>
      <c r="F39" s="60">
        <v>95023118</v>
      </c>
      <c r="G39" s="60">
        <v>4347834</v>
      </c>
      <c r="H39" s="60">
        <v>9654713</v>
      </c>
      <c r="I39" s="60">
        <v>3492590</v>
      </c>
      <c r="J39" s="60">
        <v>17495137</v>
      </c>
      <c r="K39" s="60">
        <v>12614890</v>
      </c>
      <c r="L39" s="60">
        <v>-2482670</v>
      </c>
      <c r="M39" s="60">
        <v>4902626</v>
      </c>
      <c r="N39" s="60">
        <v>15034846</v>
      </c>
      <c r="O39" s="60">
        <v>5921308</v>
      </c>
      <c r="P39" s="60">
        <v>2278687</v>
      </c>
      <c r="Q39" s="60">
        <v>3437930</v>
      </c>
      <c r="R39" s="60">
        <v>11637925</v>
      </c>
      <c r="S39" s="60">
        <v>7396699</v>
      </c>
      <c r="T39" s="60">
        <v>10624173</v>
      </c>
      <c r="U39" s="60">
        <v>8248534</v>
      </c>
      <c r="V39" s="60">
        <v>26269406</v>
      </c>
      <c r="W39" s="60">
        <v>70437314</v>
      </c>
      <c r="X39" s="60">
        <v>68203800</v>
      </c>
      <c r="Y39" s="60">
        <v>2233514</v>
      </c>
      <c r="Z39" s="140">
        <v>3.27</v>
      </c>
      <c r="AA39" s="155">
        <v>95023118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20000000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20000000</v>
      </c>
      <c r="Y41" s="202">
        <v>-20000000</v>
      </c>
      <c r="Z41" s="203">
        <v>-100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95373506</v>
      </c>
      <c r="D42" s="206">
        <f>SUM(D38:D41)</f>
        <v>0</v>
      </c>
      <c r="E42" s="207">
        <f t="shared" si="3"/>
        <v>17834212</v>
      </c>
      <c r="F42" s="88">
        <f t="shared" si="3"/>
        <v>27070582</v>
      </c>
      <c r="G42" s="88">
        <f t="shared" si="3"/>
        <v>141841404</v>
      </c>
      <c r="H42" s="88">
        <f t="shared" si="3"/>
        <v>-9708881</v>
      </c>
      <c r="I42" s="88">
        <f t="shared" si="3"/>
        <v>-21894957</v>
      </c>
      <c r="J42" s="88">
        <f t="shared" si="3"/>
        <v>110237566</v>
      </c>
      <c r="K42" s="88">
        <f t="shared" si="3"/>
        <v>17482872</v>
      </c>
      <c r="L42" s="88">
        <f t="shared" si="3"/>
        <v>-25718360</v>
      </c>
      <c r="M42" s="88">
        <f t="shared" si="3"/>
        <v>58358992</v>
      </c>
      <c r="N42" s="88">
        <f t="shared" si="3"/>
        <v>50123504</v>
      </c>
      <c r="O42" s="88">
        <f t="shared" si="3"/>
        <v>-4596104</v>
      </c>
      <c r="P42" s="88">
        <f t="shared" si="3"/>
        <v>-16803835</v>
      </c>
      <c r="Q42" s="88">
        <f t="shared" si="3"/>
        <v>35451315</v>
      </c>
      <c r="R42" s="88">
        <f t="shared" si="3"/>
        <v>14051376</v>
      </c>
      <c r="S42" s="88">
        <f t="shared" si="3"/>
        <v>-16673353</v>
      </c>
      <c r="T42" s="88">
        <f t="shared" si="3"/>
        <v>-2347935</v>
      </c>
      <c r="U42" s="88">
        <f t="shared" si="3"/>
        <v>-8111084</v>
      </c>
      <c r="V42" s="88">
        <f t="shared" si="3"/>
        <v>-27132372</v>
      </c>
      <c r="W42" s="88">
        <f t="shared" si="3"/>
        <v>147280074</v>
      </c>
      <c r="X42" s="88">
        <f t="shared" si="3"/>
        <v>17834211</v>
      </c>
      <c r="Y42" s="88">
        <f t="shared" si="3"/>
        <v>129445863</v>
      </c>
      <c r="Z42" s="208">
        <f>+IF(X42&lt;&gt;0,+(Y42/X42)*100,0)</f>
        <v>725.8289306995414</v>
      </c>
      <c r="AA42" s="206">
        <f>SUM(AA38:AA41)</f>
        <v>27070582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95373506</v>
      </c>
      <c r="D44" s="210">
        <f>+D42-D43</f>
        <v>0</v>
      </c>
      <c r="E44" s="211">
        <f t="shared" si="4"/>
        <v>17834212</v>
      </c>
      <c r="F44" s="77">
        <f t="shared" si="4"/>
        <v>27070582</v>
      </c>
      <c r="G44" s="77">
        <f t="shared" si="4"/>
        <v>141841404</v>
      </c>
      <c r="H44" s="77">
        <f t="shared" si="4"/>
        <v>-9708881</v>
      </c>
      <c r="I44" s="77">
        <f t="shared" si="4"/>
        <v>-21894957</v>
      </c>
      <c r="J44" s="77">
        <f t="shared" si="4"/>
        <v>110237566</v>
      </c>
      <c r="K44" s="77">
        <f t="shared" si="4"/>
        <v>17482872</v>
      </c>
      <c r="L44" s="77">
        <f t="shared" si="4"/>
        <v>-25718360</v>
      </c>
      <c r="M44" s="77">
        <f t="shared" si="4"/>
        <v>58358992</v>
      </c>
      <c r="N44" s="77">
        <f t="shared" si="4"/>
        <v>50123504</v>
      </c>
      <c r="O44" s="77">
        <f t="shared" si="4"/>
        <v>-4596104</v>
      </c>
      <c r="P44" s="77">
        <f t="shared" si="4"/>
        <v>-16803835</v>
      </c>
      <c r="Q44" s="77">
        <f t="shared" si="4"/>
        <v>35451315</v>
      </c>
      <c r="R44" s="77">
        <f t="shared" si="4"/>
        <v>14051376</v>
      </c>
      <c r="S44" s="77">
        <f t="shared" si="4"/>
        <v>-16673353</v>
      </c>
      <c r="T44" s="77">
        <f t="shared" si="4"/>
        <v>-2347935</v>
      </c>
      <c r="U44" s="77">
        <f t="shared" si="4"/>
        <v>-8111084</v>
      </c>
      <c r="V44" s="77">
        <f t="shared" si="4"/>
        <v>-27132372</v>
      </c>
      <c r="W44" s="77">
        <f t="shared" si="4"/>
        <v>147280074</v>
      </c>
      <c r="X44" s="77">
        <f t="shared" si="4"/>
        <v>17834211</v>
      </c>
      <c r="Y44" s="77">
        <f t="shared" si="4"/>
        <v>129445863</v>
      </c>
      <c r="Z44" s="212">
        <f>+IF(X44&lt;&gt;0,+(Y44/X44)*100,0)</f>
        <v>725.8289306995414</v>
      </c>
      <c r="AA44" s="210">
        <f>+AA42-AA43</f>
        <v>27070582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95373506</v>
      </c>
      <c r="D46" s="206">
        <f>SUM(D44:D45)</f>
        <v>0</v>
      </c>
      <c r="E46" s="207">
        <f t="shared" si="5"/>
        <v>17834212</v>
      </c>
      <c r="F46" s="88">
        <f t="shared" si="5"/>
        <v>27070582</v>
      </c>
      <c r="G46" s="88">
        <f t="shared" si="5"/>
        <v>141841404</v>
      </c>
      <c r="H46" s="88">
        <f t="shared" si="5"/>
        <v>-9708881</v>
      </c>
      <c r="I46" s="88">
        <f t="shared" si="5"/>
        <v>-21894957</v>
      </c>
      <c r="J46" s="88">
        <f t="shared" si="5"/>
        <v>110237566</v>
      </c>
      <c r="K46" s="88">
        <f t="shared" si="5"/>
        <v>17482872</v>
      </c>
      <c r="L46" s="88">
        <f t="shared" si="5"/>
        <v>-25718360</v>
      </c>
      <c r="M46" s="88">
        <f t="shared" si="5"/>
        <v>58358992</v>
      </c>
      <c r="N46" s="88">
        <f t="shared" si="5"/>
        <v>50123504</v>
      </c>
      <c r="O46" s="88">
        <f t="shared" si="5"/>
        <v>-4596104</v>
      </c>
      <c r="P46" s="88">
        <f t="shared" si="5"/>
        <v>-16803835</v>
      </c>
      <c r="Q46" s="88">
        <f t="shared" si="5"/>
        <v>35451315</v>
      </c>
      <c r="R46" s="88">
        <f t="shared" si="5"/>
        <v>14051376</v>
      </c>
      <c r="S46" s="88">
        <f t="shared" si="5"/>
        <v>-16673353</v>
      </c>
      <c r="T46" s="88">
        <f t="shared" si="5"/>
        <v>-2347935</v>
      </c>
      <c r="U46" s="88">
        <f t="shared" si="5"/>
        <v>-8111084</v>
      </c>
      <c r="V46" s="88">
        <f t="shared" si="5"/>
        <v>-27132372</v>
      </c>
      <c r="W46" s="88">
        <f t="shared" si="5"/>
        <v>147280074</v>
      </c>
      <c r="X46" s="88">
        <f t="shared" si="5"/>
        <v>17834211</v>
      </c>
      <c r="Y46" s="88">
        <f t="shared" si="5"/>
        <v>129445863</v>
      </c>
      <c r="Z46" s="208">
        <f>+IF(X46&lt;&gt;0,+(Y46/X46)*100,0)</f>
        <v>725.8289306995414</v>
      </c>
      <c r="AA46" s="206">
        <f>SUM(AA44:AA45)</f>
        <v>27070582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95373506</v>
      </c>
      <c r="D48" s="217">
        <f>SUM(D46:D47)</f>
        <v>0</v>
      </c>
      <c r="E48" s="218">
        <f t="shared" si="6"/>
        <v>17834212</v>
      </c>
      <c r="F48" s="219">
        <f t="shared" si="6"/>
        <v>27070582</v>
      </c>
      <c r="G48" s="219">
        <f t="shared" si="6"/>
        <v>141841404</v>
      </c>
      <c r="H48" s="220">
        <f t="shared" si="6"/>
        <v>-9708881</v>
      </c>
      <c r="I48" s="220">
        <f t="shared" si="6"/>
        <v>-21894957</v>
      </c>
      <c r="J48" s="220">
        <f t="shared" si="6"/>
        <v>110237566</v>
      </c>
      <c r="K48" s="220">
        <f t="shared" si="6"/>
        <v>17482872</v>
      </c>
      <c r="L48" s="220">
        <f t="shared" si="6"/>
        <v>-25718360</v>
      </c>
      <c r="M48" s="219">
        <f t="shared" si="6"/>
        <v>58358992</v>
      </c>
      <c r="N48" s="219">
        <f t="shared" si="6"/>
        <v>50123504</v>
      </c>
      <c r="O48" s="220">
        <f t="shared" si="6"/>
        <v>-4596104</v>
      </c>
      <c r="P48" s="220">
        <f t="shared" si="6"/>
        <v>-16803835</v>
      </c>
      <c r="Q48" s="220">
        <f t="shared" si="6"/>
        <v>35451315</v>
      </c>
      <c r="R48" s="220">
        <f t="shared" si="6"/>
        <v>14051376</v>
      </c>
      <c r="S48" s="220">
        <f t="shared" si="6"/>
        <v>-16673353</v>
      </c>
      <c r="T48" s="219">
        <f t="shared" si="6"/>
        <v>-2347935</v>
      </c>
      <c r="U48" s="219">
        <f t="shared" si="6"/>
        <v>-8111084</v>
      </c>
      <c r="V48" s="220">
        <f t="shared" si="6"/>
        <v>-27132372</v>
      </c>
      <c r="W48" s="220">
        <f t="shared" si="6"/>
        <v>147280074</v>
      </c>
      <c r="X48" s="220">
        <f t="shared" si="6"/>
        <v>17834211</v>
      </c>
      <c r="Y48" s="220">
        <f t="shared" si="6"/>
        <v>129445863</v>
      </c>
      <c r="Z48" s="221">
        <f>+IF(X48&lt;&gt;0,+(Y48/X48)*100,0)</f>
        <v>725.8289306995414</v>
      </c>
      <c r="AA48" s="222">
        <f>SUM(AA46:AA47)</f>
        <v>27070582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21564731</v>
      </c>
      <c r="D5" s="153">
        <f>SUM(D6:D8)</f>
        <v>0</v>
      </c>
      <c r="E5" s="154">
        <f t="shared" si="0"/>
        <v>80870400</v>
      </c>
      <c r="F5" s="100">
        <f t="shared" si="0"/>
        <v>74286039</v>
      </c>
      <c r="G5" s="100">
        <f t="shared" si="0"/>
        <v>0</v>
      </c>
      <c r="H5" s="100">
        <f t="shared" si="0"/>
        <v>52325</v>
      </c>
      <c r="I5" s="100">
        <f t="shared" si="0"/>
        <v>611086</v>
      </c>
      <c r="J5" s="100">
        <f t="shared" si="0"/>
        <v>663411</v>
      </c>
      <c r="K5" s="100">
        <f t="shared" si="0"/>
        <v>1094401</v>
      </c>
      <c r="L5" s="100">
        <f t="shared" si="0"/>
        <v>1312728</v>
      </c>
      <c r="M5" s="100">
        <f t="shared" si="0"/>
        <v>8171680</v>
      </c>
      <c r="N5" s="100">
        <f t="shared" si="0"/>
        <v>10578809</v>
      </c>
      <c r="O5" s="100">
        <f t="shared" si="0"/>
        <v>4219669</v>
      </c>
      <c r="P5" s="100">
        <f t="shared" si="0"/>
        <v>2774356</v>
      </c>
      <c r="Q5" s="100">
        <f t="shared" si="0"/>
        <v>9948255</v>
      </c>
      <c r="R5" s="100">
        <f t="shared" si="0"/>
        <v>16942280</v>
      </c>
      <c r="S5" s="100">
        <f t="shared" si="0"/>
        <v>3181109</v>
      </c>
      <c r="T5" s="100">
        <f t="shared" si="0"/>
        <v>5957412</v>
      </c>
      <c r="U5" s="100">
        <f t="shared" si="0"/>
        <v>7635492</v>
      </c>
      <c r="V5" s="100">
        <f t="shared" si="0"/>
        <v>16774013</v>
      </c>
      <c r="W5" s="100">
        <f t="shared" si="0"/>
        <v>44958513</v>
      </c>
      <c r="X5" s="100">
        <f t="shared" si="0"/>
        <v>80870400</v>
      </c>
      <c r="Y5" s="100">
        <f t="shared" si="0"/>
        <v>-35911887</v>
      </c>
      <c r="Z5" s="137">
        <f>+IF(X5&lt;&gt;0,+(Y5/X5)*100,0)</f>
        <v>-44.40671370489079</v>
      </c>
      <c r="AA5" s="153">
        <f>SUM(AA6:AA8)</f>
        <v>74286039</v>
      </c>
    </row>
    <row r="6" spans="1:27" ht="12.75">
      <c r="A6" s="138" t="s">
        <v>75</v>
      </c>
      <c r="B6" s="136"/>
      <c r="C6" s="155">
        <v>254917</v>
      </c>
      <c r="D6" s="155"/>
      <c r="E6" s="156">
        <v>700000</v>
      </c>
      <c r="F6" s="60">
        <v>1035000</v>
      </c>
      <c r="G6" s="60"/>
      <c r="H6" s="60"/>
      <c r="I6" s="60"/>
      <c r="J6" s="60"/>
      <c r="K6" s="60"/>
      <c r="L6" s="60"/>
      <c r="M6" s="60"/>
      <c r="N6" s="60"/>
      <c r="O6" s="60">
        <v>593537</v>
      </c>
      <c r="P6" s="60"/>
      <c r="Q6" s="60">
        <v>13518</v>
      </c>
      <c r="R6" s="60">
        <v>607055</v>
      </c>
      <c r="S6" s="60"/>
      <c r="T6" s="60">
        <v>5957412</v>
      </c>
      <c r="U6" s="60">
        <v>96411</v>
      </c>
      <c r="V6" s="60">
        <v>6053823</v>
      </c>
      <c r="W6" s="60">
        <v>6660878</v>
      </c>
      <c r="X6" s="60">
        <v>700000</v>
      </c>
      <c r="Y6" s="60">
        <v>5960878</v>
      </c>
      <c r="Z6" s="140">
        <v>851.55</v>
      </c>
      <c r="AA6" s="62">
        <v>1035000</v>
      </c>
    </row>
    <row r="7" spans="1:27" ht="12.75">
      <c r="A7" s="138" t="s">
        <v>76</v>
      </c>
      <c r="B7" s="136"/>
      <c r="C7" s="157">
        <v>9860605</v>
      </c>
      <c r="D7" s="157"/>
      <c r="E7" s="158">
        <v>79840900</v>
      </c>
      <c r="F7" s="159">
        <v>73251039</v>
      </c>
      <c r="G7" s="159"/>
      <c r="H7" s="159">
        <v>52325</v>
      </c>
      <c r="I7" s="159">
        <v>611086</v>
      </c>
      <c r="J7" s="159">
        <v>663411</v>
      </c>
      <c r="K7" s="159">
        <v>1094401</v>
      </c>
      <c r="L7" s="159">
        <v>1312728</v>
      </c>
      <c r="M7" s="159">
        <v>8171680</v>
      </c>
      <c r="N7" s="159">
        <v>10578809</v>
      </c>
      <c r="O7" s="159">
        <v>3626132</v>
      </c>
      <c r="P7" s="159">
        <v>2774356</v>
      </c>
      <c r="Q7" s="159">
        <v>9934737</v>
      </c>
      <c r="R7" s="159">
        <v>16335225</v>
      </c>
      <c r="S7" s="159">
        <v>3181109</v>
      </c>
      <c r="T7" s="159"/>
      <c r="U7" s="159">
        <v>7539081</v>
      </c>
      <c r="V7" s="159">
        <v>10720190</v>
      </c>
      <c r="W7" s="159">
        <v>38297635</v>
      </c>
      <c r="X7" s="159">
        <v>79840900</v>
      </c>
      <c r="Y7" s="159">
        <v>-41543265</v>
      </c>
      <c r="Z7" s="141">
        <v>-52.03</v>
      </c>
      <c r="AA7" s="225">
        <v>73251039</v>
      </c>
    </row>
    <row r="8" spans="1:27" ht="12.75">
      <c r="A8" s="138" t="s">
        <v>77</v>
      </c>
      <c r="B8" s="136"/>
      <c r="C8" s="155">
        <v>11449209</v>
      </c>
      <c r="D8" s="155"/>
      <c r="E8" s="156">
        <v>329500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329500</v>
      </c>
      <c r="Y8" s="60">
        <v>-329500</v>
      </c>
      <c r="Z8" s="140">
        <v>-100</v>
      </c>
      <c r="AA8" s="62"/>
    </row>
    <row r="9" spans="1:27" ht="12.75">
      <c r="A9" s="135" t="s">
        <v>78</v>
      </c>
      <c r="B9" s="136"/>
      <c r="C9" s="153">
        <f aca="true" t="shared" si="1" ref="C9:Y9">SUM(C10:C14)</f>
        <v>24925018</v>
      </c>
      <c r="D9" s="153">
        <f>SUM(D10:D14)</f>
        <v>0</v>
      </c>
      <c r="E9" s="154">
        <f t="shared" si="1"/>
        <v>37277800</v>
      </c>
      <c r="F9" s="100">
        <f t="shared" si="1"/>
        <v>38175520</v>
      </c>
      <c r="G9" s="100">
        <f t="shared" si="1"/>
        <v>0</v>
      </c>
      <c r="H9" s="100">
        <f t="shared" si="1"/>
        <v>3615760</v>
      </c>
      <c r="I9" s="100">
        <f t="shared" si="1"/>
        <v>1956489</v>
      </c>
      <c r="J9" s="100">
        <f t="shared" si="1"/>
        <v>5572249</v>
      </c>
      <c r="K9" s="100">
        <f t="shared" si="1"/>
        <v>4362872</v>
      </c>
      <c r="L9" s="100">
        <f t="shared" si="1"/>
        <v>3572272</v>
      </c>
      <c r="M9" s="100">
        <f t="shared" si="1"/>
        <v>3237801</v>
      </c>
      <c r="N9" s="100">
        <f t="shared" si="1"/>
        <v>11172945</v>
      </c>
      <c r="O9" s="100">
        <f t="shared" si="1"/>
        <v>1271338</v>
      </c>
      <c r="P9" s="100">
        <f t="shared" si="1"/>
        <v>2283602</v>
      </c>
      <c r="Q9" s="100">
        <f t="shared" si="1"/>
        <v>4519222</v>
      </c>
      <c r="R9" s="100">
        <f t="shared" si="1"/>
        <v>8074162</v>
      </c>
      <c r="S9" s="100">
        <f t="shared" si="1"/>
        <v>4636595</v>
      </c>
      <c r="T9" s="100">
        <f t="shared" si="1"/>
        <v>2257984</v>
      </c>
      <c r="U9" s="100">
        <f t="shared" si="1"/>
        <v>3960418</v>
      </c>
      <c r="V9" s="100">
        <f t="shared" si="1"/>
        <v>10854997</v>
      </c>
      <c r="W9" s="100">
        <f t="shared" si="1"/>
        <v>35674353</v>
      </c>
      <c r="X9" s="100">
        <f t="shared" si="1"/>
        <v>37277800</v>
      </c>
      <c r="Y9" s="100">
        <f t="shared" si="1"/>
        <v>-1603447</v>
      </c>
      <c r="Z9" s="137">
        <f>+IF(X9&lt;&gt;0,+(Y9/X9)*100,0)</f>
        <v>-4.301345572968362</v>
      </c>
      <c r="AA9" s="102">
        <f>SUM(AA10:AA14)</f>
        <v>38175520</v>
      </c>
    </row>
    <row r="10" spans="1:27" ht="12.75">
      <c r="A10" s="138" t="s">
        <v>79</v>
      </c>
      <c r="B10" s="136"/>
      <c r="C10" s="155">
        <v>8308219</v>
      </c>
      <c r="D10" s="155"/>
      <c r="E10" s="156">
        <v>18800000</v>
      </c>
      <c r="F10" s="60">
        <v>17805478</v>
      </c>
      <c r="G10" s="60"/>
      <c r="H10" s="60">
        <v>2751183</v>
      </c>
      <c r="I10" s="60">
        <v>1148973</v>
      </c>
      <c r="J10" s="60">
        <v>3900156</v>
      </c>
      <c r="K10" s="60">
        <v>2377379</v>
      </c>
      <c r="L10" s="60">
        <v>614398</v>
      </c>
      <c r="M10" s="60">
        <v>1292394</v>
      </c>
      <c r="N10" s="60">
        <v>4284171</v>
      </c>
      <c r="O10" s="60">
        <v>242963</v>
      </c>
      <c r="P10" s="60">
        <v>1893850</v>
      </c>
      <c r="Q10" s="60">
        <v>1048022</v>
      </c>
      <c r="R10" s="60">
        <v>3184835</v>
      </c>
      <c r="S10" s="60">
        <v>3676206</v>
      </c>
      <c r="T10" s="60">
        <v>862346</v>
      </c>
      <c r="U10" s="60">
        <v>2018036</v>
      </c>
      <c r="V10" s="60">
        <v>6556588</v>
      </c>
      <c r="W10" s="60">
        <v>17925750</v>
      </c>
      <c r="X10" s="60">
        <v>18800000</v>
      </c>
      <c r="Y10" s="60">
        <v>-874250</v>
      </c>
      <c r="Z10" s="140">
        <v>-4.65</v>
      </c>
      <c r="AA10" s="62">
        <v>17805478</v>
      </c>
    </row>
    <row r="11" spans="1:27" ht="12.75">
      <c r="A11" s="138" t="s">
        <v>80</v>
      </c>
      <c r="B11" s="136"/>
      <c r="C11" s="155">
        <v>13120704</v>
      </c>
      <c r="D11" s="155"/>
      <c r="E11" s="156">
        <v>14075000</v>
      </c>
      <c r="F11" s="60">
        <v>13075235</v>
      </c>
      <c r="G11" s="60"/>
      <c r="H11" s="60">
        <v>600000</v>
      </c>
      <c r="I11" s="60">
        <v>714997</v>
      </c>
      <c r="J11" s="60">
        <v>1314997</v>
      </c>
      <c r="K11" s="60">
        <v>1339267</v>
      </c>
      <c r="L11" s="60">
        <v>2691499</v>
      </c>
      <c r="M11" s="60">
        <v>1849233</v>
      </c>
      <c r="N11" s="60">
        <v>5879999</v>
      </c>
      <c r="O11" s="60">
        <v>512970</v>
      </c>
      <c r="P11" s="60">
        <v>389752</v>
      </c>
      <c r="Q11" s="60">
        <v>2556022</v>
      </c>
      <c r="R11" s="60">
        <v>3458744</v>
      </c>
      <c r="S11" s="60">
        <v>508604</v>
      </c>
      <c r="T11" s="60">
        <v>253288</v>
      </c>
      <c r="U11" s="60">
        <v>1383130</v>
      </c>
      <c r="V11" s="60">
        <v>2145022</v>
      </c>
      <c r="W11" s="60">
        <v>12798762</v>
      </c>
      <c r="X11" s="60">
        <v>14075000</v>
      </c>
      <c r="Y11" s="60">
        <v>-1276238</v>
      </c>
      <c r="Z11" s="140">
        <v>-9.07</v>
      </c>
      <c r="AA11" s="62">
        <v>13075235</v>
      </c>
    </row>
    <row r="12" spans="1:27" ht="12.75">
      <c r="A12" s="138" t="s">
        <v>81</v>
      </c>
      <c r="B12" s="136"/>
      <c r="C12" s="155">
        <v>2634814</v>
      </c>
      <c r="D12" s="155"/>
      <c r="E12" s="156">
        <v>2655000</v>
      </c>
      <c r="F12" s="60">
        <v>5547007</v>
      </c>
      <c r="G12" s="60"/>
      <c r="H12" s="60">
        <v>260497</v>
      </c>
      <c r="I12" s="60">
        <v>92519</v>
      </c>
      <c r="J12" s="60">
        <v>353016</v>
      </c>
      <c r="K12" s="60">
        <v>646226</v>
      </c>
      <c r="L12" s="60">
        <v>266375</v>
      </c>
      <c r="M12" s="60">
        <v>96174</v>
      </c>
      <c r="N12" s="60">
        <v>1008775</v>
      </c>
      <c r="O12" s="60">
        <v>391575</v>
      </c>
      <c r="P12" s="60"/>
      <c r="Q12" s="60">
        <v>915178</v>
      </c>
      <c r="R12" s="60">
        <v>1306753</v>
      </c>
      <c r="S12" s="60">
        <v>157091</v>
      </c>
      <c r="T12" s="60">
        <v>518550</v>
      </c>
      <c r="U12" s="60">
        <v>533912</v>
      </c>
      <c r="V12" s="60">
        <v>1209553</v>
      </c>
      <c r="W12" s="60">
        <v>3878097</v>
      </c>
      <c r="X12" s="60">
        <v>2655000</v>
      </c>
      <c r="Y12" s="60">
        <v>1223097</v>
      </c>
      <c r="Z12" s="140">
        <v>46.07</v>
      </c>
      <c r="AA12" s="62">
        <v>5547007</v>
      </c>
    </row>
    <row r="13" spans="1:27" ht="12.75">
      <c r="A13" s="138" t="s">
        <v>82</v>
      </c>
      <c r="B13" s="136"/>
      <c r="C13" s="155">
        <v>686155</v>
      </c>
      <c r="D13" s="155"/>
      <c r="E13" s="156">
        <v>742800</v>
      </c>
      <c r="F13" s="60">
        <v>742800</v>
      </c>
      <c r="G13" s="60"/>
      <c r="H13" s="60"/>
      <c r="I13" s="60"/>
      <c r="J13" s="60"/>
      <c r="K13" s="60"/>
      <c r="L13" s="60"/>
      <c r="M13" s="60"/>
      <c r="N13" s="60"/>
      <c r="O13" s="60">
        <v>123830</v>
      </c>
      <c r="P13" s="60"/>
      <c r="Q13" s="60"/>
      <c r="R13" s="60">
        <v>123830</v>
      </c>
      <c r="S13" s="60"/>
      <c r="T13" s="60">
        <v>451800</v>
      </c>
      <c r="U13" s="60"/>
      <c r="V13" s="60">
        <v>451800</v>
      </c>
      <c r="W13" s="60">
        <v>575630</v>
      </c>
      <c r="X13" s="60">
        <v>742800</v>
      </c>
      <c r="Y13" s="60">
        <v>-167170</v>
      </c>
      <c r="Z13" s="140">
        <v>-22.51</v>
      </c>
      <c r="AA13" s="62">
        <v>742800</v>
      </c>
    </row>
    <row r="14" spans="1:27" ht="12.75">
      <c r="A14" s="138" t="s">
        <v>83</v>
      </c>
      <c r="B14" s="136"/>
      <c r="C14" s="157">
        <v>175126</v>
      </c>
      <c r="D14" s="157"/>
      <c r="E14" s="158">
        <v>1005000</v>
      </c>
      <c r="F14" s="159">
        <v>1005000</v>
      </c>
      <c r="G14" s="159"/>
      <c r="H14" s="159">
        <v>4080</v>
      </c>
      <c r="I14" s="159"/>
      <c r="J14" s="159">
        <v>4080</v>
      </c>
      <c r="K14" s="159"/>
      <c r="L14" s="159"/>
      <c r="M14" s="159"/>
      <c r="N14" s="159"/>
      <c r="O14" s="159"/>
      <c r="P14" s="159"/>
      <c r="Q14" s="159"/>
      <c r="R14" s="159"/>
      <c r="S14" s="159">
        <v>294694</v>
      </c>
      <c r="T14" s="159">
        <v>172000</v>
      </c>
      <c r="U14" s="159">
        <v>25340</v>
      </c>
      <c r="V14" s="159">
        <v>492034</v>
      </c>
      <c r="W14" s="159">
        <v>496114</v>
      </c>
      <c r="X14" s="159">
        <v>1005000</v>
      </c>
      <c r="Y14" s="159">
        <v>-508886</v>
      </c>
      <c r="Z14" s="141">
        <v>-50.64</v>
      </c>
      <c r="AA14" s="225">
        <v>1005000</v>
      </c>
    </row>
    <row r="15" spans="1:27" ht="12.75">
      <c r="A15" s="135" t="s">
        <v>84</v>
      </c>
      <c r="B15" s="142"/>
      <c r="C15" s="153">
        <f aca="true" t="shared" si="2" ref="C15:Y15">SUM(C16:C18)</f>
        <v>86092933</v>
      </c>
      <c r="D15" s="153">
        <f>SUM(D16:D18)</f>
        <v>0</v>
      </c>
      <c r="E15" s="154">
        <f t="shared" si="2"/>
        <v>59796800</v>
      </c>
      <c r="F15" s="100">
        <f t="shared" si="2"/>
        <v>77159282</v>
      </c>
      <c r="G15" s="100">
        <f t="shared" si="2"/>
        <v>0</v>
      </c>
      <c r="H15" s="100">
        <f t="shared" si="2"/>
        <v>7160119</v>
      </c>
      <c r="I15" s="100">
        <f t="shared" si="2"/>
        <v>5877183</v>
      </c>
      <c r="J15" s="100">
        <f t="shared" si="2"/>
        <v>13037302</v>
      </c>
      <c r="K15" s="100">
        <f t="shared" si="2"/>
        <v>9711012</v>
      </c>
      <c r="L15" s="100">
        <f t="shared" si="2"/>
        <v>4420308</v>
      </c>
      <c r="M15" s="100">
        <f t="shared" si="2"/>
        <v>7267845</v>
      </c>
      <c r="N15" s="100">
        <f t="shared" si="2"/>
        <v>21399165</v>
      </c>
      <c r="O15" s="100">
        <f t="shared" si="2"/>
        <v>2320801</v>
      </c>
      <c r="P15" s="100">
        <f t="shared" si="2"/>
        <v>1966754</v>
      </c>
      <c r="Q15" s="100">
        <f t="shared" si="2"/>
        <v>4310632</v>
      </c>
      <c r="R15" s="100">
        <f t="shared" si="2"/>
        <v>8598187</v>
      </c>
      <c r="S15" s="100">
        <f t="shared" si="2"/>
        <v>15213178</v>
      </c>
      <c r="T15" s="100">
        <f t="shared" si="2"/>
        <v>9802702</v>
      </c>
      <c r="U15" s="100">
        <f t="shared" si="2"/>
        <v>6589938</v>
      </c>
      <c r="V15" s="100">
        <f t="shared" si="2"/>
        <v>31605818</v>
      </c>
      <c r="W15" s="100">
        <f t="shared" si="2"/>
        <v>74640472</v>
      </c>
      <c r="X15" s="100">
        <f t="shared" si="2"/>
        <v>59796800</v>
      </c>
      <c r="Y15" s="100">
        <f t="shared" si="2"/>
        <v>14843672</v>
      </c>
      <c r="Z15" s="137">
        <f>+IF(X15&lt;&gt;0,+(Y15/X15)*100,0)</f>
        <v>24.82352232895406</v>
      </c>
      <c r="AA15" s="102">
        <f>SUM(AA16:AA18)</f>
        <v>77159282</v>
      </c>
    </row>
    <row r="16" spans="1:27" ht="12.75">
      <c r="A16" s="138" t="s">
        <v>85</v>
      </c>
      <c r="B16" s="136"/>
      <c r="C16" s="155">
        <v>371844</v>
      </c>
      <c r="D16" s="155"/>
      <c r="E16" s="156">
        <v>7000</v>
      </c>
      <c r="F16" s="60">
        <v>620017</v>
      </c>
      <c r="G16" s="60"/>
      <c r="H16" s="60"/>
      <c r="I16" s="60"/>
      <c r="J16" s="60"/>
      <c r="K16" s="60"/>
      <c r="L16" s="60">
        <v>19871</v>
      </c>
      <c r="M16" s="60"/>
      <c r="N16" s="60">
        <v>19871</v>
      </c>
      <c r="O16" s="60"/>
      <c r="P16" s="60">
        <v>7000</v>
      </c>
      <c r="Q16" s="60"/>
      <c r="R16" s="60">
        <v>7000</v>
      </c>
      <c r="S16" s="60">
        <v>3200</v>
      </c>
      <c r="T16" s="60"/>
      <c r="U16" s="60"/>
      <c r="V16" s="60">
        <v>3200</v>
      </c>
      <c r="W16" s="60">
        <v>30071</v>
      </c>
      <c r="X16" s="60">
        <v>7000</v>
      </c>
      <c r="Y16" s="60">
        <v>23071</v>
      </c>
      <c r="Z16" s="140">
        <v>329.59</v>
      </c>
      <c r="AA16" s="62">
        <v>620017</v>
      </c>
    </row>
    <row r="17" spans="1:27" ht="12.75">
      <c r="A17" s="138" t="s">
        <v>86</v>
      </c>
      <c r="B17" s="136"/>
      <c r="C17" s="155">
        <v>85721089</v>
      </c>
      <c r="D17" s="155"/>
      <c r="E17" s="156">
        <v>59789800</v>
      </c>
      <c r="F17" s="60">
        <v>76539265</v>
      </c>
      <c r="G17" s="60"/>
      <c r="H17" s="60">
        <v>7160119</v>
      </c>
      <c r="I17" s="60">
        <v>5877183</v>
      </c>
      <c r="J17" s="60">
        <v>13037302</v>
      </c>
      <c r="K17" s="60">
        <v>9711012</v>
      </c>
      <c r="L17" s="60">
        <v>4400437</v>
      </c>
      <c r="M17" s="60">
        <v>7267845</v>
      </c>
      <c r="N17" s="60">
        <v>21379294</v>
      </c>
      <c r="O17" s="60">
        <v>2320801</v>
      </c>
      <c r="P17" s="60">
        <v>1959754</v>
      </c>
      <c r="Q17" s="60">
        <v>4310632</v>
      </c>
      <c r="R17" s="60">
        <v>8591187</v>
      </c>
      <c r="S17" s="60">
        <v>15209978</v>
      </c>
      <c r="T17" s="60">
        <v>9802702</v>
      </c>
      <c r="U17" s="60">
        <v>6589938</v>
      </c>
      <c r="V17" s="60">
        <v>31602618</v>
      </c>
      <c r="W17" s="60">
        <v>74610401</v>
      </c>
      <c r="X17" s="60">
        <v>59789800</v>
      </c>
      <c r="Y17" s="60">
        <v>14820601</v>
      </c>
      <c r="Z17" s="140">
        <v>24.79</v>
      </c>
      <c r="AA17" s="62">
        <v>76539265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135269048</v>
      </c>
      <c r="D19" s="153">
        <f>SUM(D20:D23)</f>
        <v>0</v>
      </c>
      <c r="E19" s="154">
        <f t="shared" si="3"/>
        <v>195327544</v>
      </c>
      <c r="F19" s="100">
        <f t="shared" si="3"/>
        <v>200254220</v>
      </c>
      <c r="G19" s="100">
        <f t="shared" si="3"/>
        <v>789764</v>
      </c>
      <c r="H19" s="100">
        <f t="shared" si="3"/>
        <v>2097472</v>
      </c>
      <c r="I19" s="100">
        <f t="shared" si="3"/>
        <v>8187810</v>
      </c>
      <c r="J19" s="100">
        <f t="shared" si="3"/>
        <v>11075046</v>
      </c>
      <c r="K19" s="100">
        <f t="shared" si="3"/>
        <v>5405681</v>
      </c>
      <c r="L19" s="100">
        <f t="shared" si="3"/>
        <v>12961871</v>
      </c>
      <c r="M19" s="100">
        <f t="shared" si="3"/>
        <v>19435900</v>
      </c>
      <c r="N19" s="100">
        <f t="shared" si="3"/>
        <v>37803452</v>
      </c>
      <c r="O19" s="100">
        <f t="shared" si="3"/>
        <v>2787919</v>
      </c>
      <c r="P19" s="100">
        <f t="shared" si="3"/>
        <v>7325784</v>
      </c>
      <c r="Q19" s="100">
        <f t="shared" si="3"/>
        <v>11005433</v>
      </c>
      <c r="R19" s="100">
        <f t="shared" si="3"/>
        <v>21119136</v>
      </c>
      <c r="S19" s="100">
        <f t="shared" si="3"/>
        <v>28982234</v>
      </c>
      <c r="T19" s="100">
        <f t="shared" si="3"/>
        <v>58430614</v>
      </c>
      <c r="U19" s="100">
        <f t="shared" si="3"/>
        <v>23018258</v>
      </c>
      <c r="V19" s="100">
        <f t="shared" si="3"/>
        <v>110431106</v>
      </c>
      <c r="W19" s="100">
        <f t="shared" si="3"/>
        <v>180428740</v>
      </c>
      <c r="X19" s="100">
        <f t="shared" si="3"/>
        <v>195327544</v>
      </c>
      <c r="Y19" s="100">
        <f t="shared" si="3"/>
        <v>-14898804</v>
      </c>
      <c r="Z19" s="137">
        <f>+IF(X19&lt;&gt;0,+(Y19/X19)*100,0)</f>
        <v>-7.627600129964261</v>
      </c>
      <c r="AA19" s="102">
        <f>SUM(AA20:AA23)</f>
        <v>200254220</v>
      </c>
    </row>
    <row r="20" spans="1:27" ht="12.75">
      <c r="A20" s="138" t="s">
        <v>89</v>
      </c>
      <c r="B20" s="136"/>
      <c r="C20" s="155">
        <v>68342903</v>
      </c>
      <c r="D20" s="155"/>
      <c r="E20" s="156">
        <v>77322424</v>
      </c>
      <c r="F20" s="60">
        <v>80802424</v>
      </c>
      <c r="G20" s="60">
        <v>547683</v>
      </c>
      <c r="H20" s="60">
        <v>158009</v>
      </c>
      <c r="I20" s="60">
        <v>1550065</v>
      </c>
      <c r="J20" s="60">
        <v>2255757</v>
      </c>
      <c r="K20" s="60">
        <v>4460103</v>
      </c>
      <c r="L20" s="60">
        <v>2580928</v>
      </c>
      <c r="M20" s="60">
        <v>8347113</v>
      </c>
      <c r="N20" s="60">
        <v>15388144</v>
      </c>
      <c r="O20" s="60">
        <v>738452</v>
      </c>
      <c r="P20" s="60">
        <v>4029257</v>
      </c>
      <c r="Q20" s="60">
        <v>459072</v>
      </c>
      <c r="R20" s="60">
        <v>5226781</v>
      </c>
      <c r="S20" s="60">
        <v>16260917</v>
      </c>
      <c r="T20" s="60">
        <v>33774630</v>
      </c>
      <c r="U20" s="60">
        <v>5031501</v>
      </c>
      <c r="V20" s="60">
        <v>55067048</v>
      </c>
      <c r="W20" s="60">
        <v>77937730</v>
      </c>
      <c r="X20" s="60">
        <v>77322424</v>
      </c>
      <c r="Y20" s="60">
        <v>615306</v>
      </c>
      <c r="Z20" s="140">
        <v>0.8</v>
      </c>
      <c r="AA20" s="62">
        <v>80802424</v>
      </c>
    </row>
    <row r="21" spans="1:27" ht="12.75">
      <c r="A21" s="138" t="s">
        <v>90</v>
      </c>
      <c r="B21" s="136"/>
      <c r="C21" s="155">
        <v>27680859</v>
      </c>
      <c r="D21" s="155"/>
      <c r="E21" s="156">
        <v>44243120</v>
      </c>
      <c r="F21" s="60">
        <v>71747218</v>
      </c>
      <c r="G21" s="60">
        <v>242081</v>
      </c>
      <c r="H21" s="60">
        <v>187045</v>
      </c>
      <c r="I21" s="60">
        <v>5083789</v>
      </c>
      <c r="J21" s="60">
        <v>5512915</v>
      </c>
      <c r="K21" s="60">
        <v>-607754</v>
      </c>
      <c r="L21" s="60">
        <v>8252683</v>
      </c>
      <c r="M21" s="60">
        <v>7284388</v>
      </c>
      <c r="N21" s="60">
        <v>14929317</v>
      </c>
      <c r="O21" s="60">
        <v>360032</v>
      </c>
      <c r="P21" s="60">
        <v>1504473</v>
      </c>
      <c r="Q21" s="60">
        <v>4777452</v>
      </c>
      <c r="R21" s="60">
        <v>6641957</v>
      </c>
      <c r="S21" s="60">
        <v>7405373</v>
      </c>
      <c r="T21" s="60">
        <v>13896345</v>
      </c>
      <c r="U21" s="60">
        <v>5580741</v>
      </c>
      <c r="V21" s="60">
        <v>26882459</v>
      </c>
      <c r="W21" s="60">
        <v>53966648</v>
      </c>
      <c r="X21" s="60">
        <v>44243120</v>
      </c>
      <c r="Y21" s="60">
        <v>9723528</v>
      </c>
      <c r="Z21" s="140">
        <v>21.98</v>
      </c>
      <c r="AA21" s="62">
        <v>71747218</v>
      </c>
    </row>
    <row r="22" spans="1:27" ht="12.75">
      <c r="A22" s="138" t="s">
        <v>91</v>
      </c>
      <c r="B22" s="136"/>
      <c r="C22" s="157">
        <v>24988460</v>
      </c>
      <c r="D22" s="157"/>
      <c r="E22" s="158">
        <v>50027000</v>
      </c>
      <c r="F22" s="159">
        <v>20441303</v>
      </c>
      <c r="G22" s="159"/>
      <c r="H22" s="159">
        <v>1752418</v>
      </c>
      <c r="I22" s="159">
        <v>837556</v>
      </c>
      <c r="J22" s="159">
        <v>2589974</v>
      </c>
      <c r="K22" s="159">
        <v>1250612</v>
      </c>
      <c r="L22" s="159">
        <v>1890860</v>
      </c>
      <c r="M22" s="159">
        <v>2785954</v>
      </c>
      <c r="N22" s="159">
        <v>5927426</v>
      </c>
      <c r="O22" s="159">
        <v>371885</v>
      </c>
      <c r="P22" s="159">
        <v>656985</v>
      </c>
      <c r="Q22" s="159">
        <v>1793414</v>
      </c>
      <c r="R22" s="159">
        <v>2822284</v>
      </c>
      <c r="S22" s="159">
        <v>3019446</v>
      </c>
      <c r="T22" s="159">
        <v>6661710</v>
      </c>
      <c r="U22" s="159">
        <v>1398814</v>
      </c>
      <c r="V22" s="159">
        <v>11079970</v>
      </c>
      <c r="W22" s="159">
        <v>22419654</v>
      </c>
      <c r="X22" s="159">
        <v>50027000</v>
      </c>
      <c r="Y22" s="159">
        <v>-27607346</v>
      </c>
      <c r="Z22" s="141">
        <v>-55.18</v>
      </c>
      <c r="AA22" s="225">
        <v>20441303</v>
      </c>
    </row>
    <row r="23" spans="1:27" ht="12.75">
      <c r="A23" s="138" t="s">
        <v>92</v>
      </c>
      <c r="B23" s="136"/>
      <c r="C23" s="155">
        <v>14256826</v>
      </c>
      <c r="D23" s="155"/>
      <c r="E23" s="156">
        <v>23735000</v>
      </c>
      <c r="F23" s="60">
        <v>27263275</v>
      </c>
      <c r="G23" s="60"/>
      <c r="H23" s="60"/>
      <c r="I23" s="60">
        <v>716400</v>
      </c>
      <c r="J23" s="60">
        <v>716400</v>
      </c>
      <c r="K23" s="60">
        <v>302720</v>
      </c>
      <c r="L23" s="60">
        <v>237400</v>
      </c>
      <c r="M23" s="60">
        <v>1018445</v>
      </c>
      <c r="N23" s="60">
        <v>1558565</v>
      </c>
      <c r="O23" s="60">
        <v>1317550</v>
      </c>
      <c r="P23" s="60">
        <v>1135069</v>
      </c>
      <c r="Q23" s="60">
        <v>3975495</v>
      </c>
      <c r="R23" s="60">
        <v>6428114</v>
      </c>
      <c r="S23" s="60">
        <v>2296498</v>
      </c>
      <c r="T23" s="60">
        <v>4097929</v>
      </c>
      <c r="U23" s="60">
        <v>11007202</v>
      </c>
      <c r="V23" s="60">
        <v>17401629</v>
      </c>
      <c r="W23" s="60">
        <v>26104708</v>
      </c>
      <c r="X23" s="60">
        <v>23735000</v>
      </c>
      <c r="Y23" s="60">
        <v>2369708</v>
      </c>
      <c r="Z23" s="140">
        <v>9.98</v>
      </c>
      <c r="AA23" s="62">
        <v>27263275</v>
      </c>
    </row>
    <row r="24" spans="1:27" ht="12.75">
      <c r="A24" s="135" t="s">
        <v>93</v>
      </c>
      <c r="B24" s="142"/>
      <c r="C24" s="153">
        <v>277316</v>
      </c>
      <c r="D24" s="153"/>
      <c r="E24" s="154">
        <v>1137000</v>
      </c>
      <c r="F24" s="100">
        <v>1269698</v>
      </c>
      <c r="G24" s="100"/>
      <c r="H24" s="100">
        <v>7950</v>
      </c>
      <c r="I24" s="100"/>
      <c r="J24" s="100">
        <v>7950</v>
      </c>
      <c r="K24" s="100">
        <v>4438</v>
      </c>
      <c r="L24" s="100">
        <v>27714</v>
      </c>
      <c r="M24" s="100"/>
      <c r="N24" s="100">
        <v>32152</v>
      </c>
      <c r="O24" s="100">
        <v>397658</v>
      </c>
      <c r="P24" s="100"/>
      <c r="Q24" s="100">
        <v>352999</v>
      </c>
      <c r="R24" s="100">
        <v>750657</v>
      </c>
      <c r="S24" s="100"/>
      <c r="T24" s="100">
        <v>1800</v>
      </c>
      <c r="U24" s="100">
        <v>200921</v>
      </c>
      <c r="V24" s="100">
        <v>202721</v>
      </c>
      <c r="W24" s="100">
        <v>993480</v>
      </c>
      <c r="X24" s="100">
        <v>1137000</v>
      </c>
      <c r="Y24" s="100">
        <v>-143520</v>
      </c>
      <c r="Z24" s="137">
        <v>-12.62</v>
      </c>
      <c r="AA24" s="102">
        <v>1269698</v>
      </c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268129046</v>
      </c>
      <c r="D25" s="217">
        <f>+D5+D9+D15+D19+D24</f>
        <v>0</v>
      </c>
      <c r="E25" s="230">
        <f t="shared" si="4"/>
        <v>374409544</v>
      </c>
      <c r="F25" s="219">
        <f t="shared" si="4"/>
        <v>391144759</v>
      </c>
      <c r="G25" s="219">
        <f t="shared" si="4"/>
        <v>789764</v>
      </c>
      <c r="H25" s="219">
        <f t="shared" si="4"/>
        <v>12933626</v>
      </c>
      <c r="I25" s="219">
        <f t="shared" si="4"/>
        <v>16632568</v>
      </c>
      <c r="J25" s="219">
        <f t="shared" si="4"/>
        <v>30355958</v>
      </c>
      <c r="K25" s="219">
        <f t="shared" si="4"/>
        <v>20578404</v>
      </c>
      <c r="L25" s="219">
        <f t="shared" si="4"/>
        <v>22294893</v>
      </c>
      <c r="M25" s="219">
        <f t="shared" si="4"/>
        <v>38113226</v>
      </c>
      <c r="N25" s="219">
        <f t="shared" si="4"/>
        <v>80986523</v>
      </c>
      <c r="O25" s="219">
        <f t="shared" si="4"/>
        <v>10997385</v>
      </c>
      <c r="P25" s="219">
        <f t="shared" si="4"/>
        <v>14350496</v>
      </c>
      <c r="Q25" s="219">
        <f t="shared" si="4"/>
        <v>30136541</v>
      </c>
      <c r="R25" s="219">
        <f t="shared" si="4"/>
        <v>55484422</v>
      </c>
      <c r="S25" s="219">
        <f t="shared" si="4"/>
        <v>52013116</v>
      </c>
      <c r="T25" s="219">
        <f t="shared" si="4"/>
        <v>76450512</v>
      </c>
      <c r="U25" s="219">
        <f t="shared" si="4"/>
        <v>41405027</v>
      </c>
      <c r="V25" s="219">
        <f t="shared" si="4"/>
        <v>169868655</v>
      </c>
      <c r="W25" s="219">
        <f t="shared" si="4"/>
        <v>336695558</v>
      </c>
      <c r="X25" s="219">
        <f t="shared" si="4"/>
        <v>374409544</v>
      </c>
      <c r="Y25" s="219">
        <f t="shared" si="4"/>
        <v>-37713986</v>
      </c>
      <c r="Z25" s="231">
        <f>+IF(X25&lt;&gt;0,+(Y25/X25)*100,0)</f>
        <v>-10.07292324791806</v>
      </c>
      <c r="AA25" s="232">
        <f>+AA5+AA9+AA15+AA19+AA24</f>
        <v>391144759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52634862</v>
      </c>
      <c r="D28" s="155"/>
      <c r="E28" s="156">
        <v>65933800</v>
      </c>
      <c r="F28" s="60">
        <v>72591000</v>
      </c>
      <c r="G28" s="60"/>
      <c r="H28" s="60">
        <v>9654713</v>
      </c>
      <c r="I28" s="60">
        <v>5076867</v>
      </c>
      <c r="J28" s="60">
        <v>14731580</v>
      </c>
      <c r="K28" s="60">
        <v>8132528</v>
      </c>
      <c r="L28" s="60">
        <v>6045501</v>
      </c>
      <c r="M28" s="60">
        <v>6793218</v>
      </c>
      <c r="N28" s="60">
        <v>20971247</v>
      </c>
      <c r="O28" s="60">
        <v>1620454</v>
      </c>
      <c r="P28" s="60">
        <v>2190058</v>
      </c>
      <c r="Q28" s="60">
        <v>3200830</v>
      </c>
      <c r="R28" s="60">
        <v>7011342</v>
      </c>
      <c r="S28" s="60">
        <v>6835004</v>
      </c>
      <c r="T28" s="60">
        <v>10534156</v>
      </c>
      <c r="U28" s="60">
        <v>8148532</v>
      </c>
      <c r="V28" s="60">
        <v>25517692</v>
      </c>
      <c r="W28" s="60">
        <v>68231861</v>
      </c>
      <c r="X28" s="60">
        <v>65933800</v>
      </c>
      <c r="Y28" s="60">
        <v>2298061</v>
      </c>
      <c r="Z28" s="140">
        <v>3.49</v>
      </c>
      <c r="AA28" s="155">
        <v>72591000</v>
      </c>
    </row>
    <row r="29" spans="1:27" ht="12.75">
      <c r="A29" s="234" t="s">
        <v>134</v>
      </c>
      <c r="B29" s="136"/>
      <c r="C29" s="155">
        <v>128700</v>
      </c>
      <c r="D29" s="155"/>
      <c r="E29" s="156">
        <v>2270000</v>
      </c>
      <c r="F29" s="60">
        <v>2412800</v>
      </c>
      <c r="G29" s="60"/>
      <c r="H29" s="60"/>
      <c r="I29" s="60"/>
      <c r="J29" s="60"/>
      <c r="K29" s="60"/>
      <c r="L29" s="60"/>
      <c r="M29" s="60">
        <v>1128000</v>
      </c>
      <c r="N29" s="60">
        <v>1128000</v>
      </c>
      <c r="O29" s="60">
        <v>123830</v>
      </c>
      <c r="P29" s="60"/>
      <c r="Q29" s="60">
        <v>491595</v>
      </c>
      <c r="R29" s="60">
        <v>615425</v>
      </c>
      <c r="S29" s="60">
        <v>72391</v>
      </c>
      <c r="T29" s="60">
        <v>577052</v>
      </c>
      <c r="U29" s="60"/>
      <c r="V29" s="60">
        <v>649443</v>
      </c>
      <c r="W29" s="60">
        <v>2392868</v>
      </c>
      <c r="X29" s="60">
        <v>2270000</v>
      </c>
      <c r="Y29" s="60">
        <v>122868</v>
      </c>
      <c r="Z29" s="140">
        <v>5.41</v>
      </c>
      <c r="AA29" s="62">
        <v>2412800</v>
      </c>
    </row>
    <row r="30" spans="1:27" ht="12.75">
      <c r="A30" s="234" t="s">
        <v>135</v>
      </c>
      <c r="B30" s="136"/>
      <c r="C30" s="157"/>
      <c r="D30" s="157"/>
      <c r="E30" s="158">
        <v>20000000</v>
      </c>
      <c r="F30" s="159">
        <v>20019318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>
        <v>20000000</v>
      </c>
      <c r="Y30" s="159">
        <v>-20000000</v>
      </c>
      <c r="Z30" s="141">
        <v>-100</v>
      </c>
      <c r="AA30" s="225">
        <v>20019318</v>
      </c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52763562</v>
      </c>
      <c r="D32" s="210">
        <f>SUM(D28:D31)</f>
        <v>0</v>
      </c>
      <c r="E32" s="211">
        <f t="shared" si="5"/>
        <v>88203800</v>
      </c>
      <c r="F32" s="77">
        <f t="shared" si="5"/>
        <v>95023118</v>
      </c>
      <c r="G32" s="77">
        <f t="shared" si="5"/>
        <v>0</v>
      </c>
      <c r="H32" s="77">
        <f t="shared" si="5"/>
        <v>9654713</v>
      </c>
      <c r="I32" s="77">
        <f t="shared" si="5"/>
        <v>5076867</v>
      </c>
      <c r="J32" s="77">
        <f t="shared" si="5"/>
        <v>14731580</v>
      </c>
      <c r="K32" s="77">
        <f t="shared" si="5"/>
        <v>8132528</v>
      </c>
      <c r="L32" s="77">
        <f t="shared" si="5"/>
        <v>6045501</v>
      </c>
      <c r="M32" s="77">
        <f t="shared" si="5"/>
        <v>7921218</v>
      </c>
      <c r="N32" s="77">
        <f t="shared" si="5"/>
        <v>22099247</v>
      </c>
      <c r="O32" s="77">
        <f t="shared" si="5"/>
        <v>1744284</v>
      </c>
      <c r="P32" s="77">
        <f t="shared" si="5"/>
        <v>2190058</v>
      </c>
      <c r="Q32" s="77">
        <f t="shared" si="5"/>
        <v>3692425</v>
      </c>
      <c r="R32" s="77">
        <f t="shared" si="5"/>
        <v>7626767</v>
      </c>
      <c r="S32" s="77">
        <f t="shared" si="5"/>
        <v>6907395</v>
      </c>
      <c r="T32" s="77">
        <f t="shared" si="5"/>
        <v>11111208</v>
      </c>
      <c r="U32" s="77">
        <f t="shared" si="5"/>
        <v>8148532</v>
      </c>
      <c r="V32" s="77">
        <f t="shared" si="5"/>
        <v>26167135</v>
      </c>
      <c r="W32" s="77">
        <f t="shared" si="5"/>
        <v>70624729</v>
      </c>
      <c r="X32" s="77">
        <f t="shared" si="5"/>
        <v>88203800</v>
      </c>
      <c r="Y32" s="77">
        <f t="shared" si="5"/>
        <v>-17579071</v>
      </c>
      <c r="Z32" s="212">
        <f>+IF(X32&lt;&gt;0,+(Y32/X32)*100,0)</f>
        <v>-19.930060836381198</v>
      </c>
      <c r="AA32" s="79">
        <f>SUM(AA28:AA31)</f>
        <v>95023118</v>
      </c>
    </row>
    <row r="33" spans="1:27" ht="12.75">
      <c r="A33" s="237" t="s">
        <v>51</v>
      </c>
      <c r="B33" s="136" t="s">
        <v>137</v>
      </c>
      <c r="C33" s="155">
        <v>143112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>
        <v>118639344</v>
      </c>
      <c r="D34" s="155"/>
      <c r="E34" s="156">
        <v>153224424</v>
      </c>
      <c r="F34" s="60">
        <v>155016120</v>
      </c>
      <c r="G34" s="60">
        <v>416720</v>
      </c>
      <c r="H34" s="60">
        <v>256590</v>
      </c>
      <c r="I34" s="60">
        <v>8645239</v>
      </c>
      <c r="J34" s="60">
        <v>9318549</v>
      </c>
      <c r="K34" s="60">
        <v>7087238</v>
      </c>
      <c r="L34" s="60">
        <v>9179043</v>
      </c>
      <c r="M34" s="60">
        <v>16215959</v>
      </c>
      <c r="N34" s="60">
        <v>32482240</v>
      </c>
      <c r="O34" s="60">
        <v>1828149</v>
      </c>
      <c r="P34" s="60">
        <v>6892257</v>
      </c>
      <c r="Q34" s="60">
        <v>8144701</v>
      </c>
      <c r="R34" s="60">
        <v>16865107</v>
      </c>
      <c r="S34" s="60">
        <v>33321365</v>
      </c>
      <c r="T34" s="60">
        <v>44926723</v>
      </c>
      <c r="U34" s="60">
        <v>8683078</v>
      </c>
      <c r="V34" s="60">
        <v>86931166</v>
      </c>
      <c r="W34" s="60">
        <v>145597062</v>
      </c>
      <c r="X34" s="60">
        <v>153224424</v>
      </c>
      <c r="Y34" s="60">
        <v>-7627362</v>
      </c>
      <c r="Z34" s="140">
        <v>-4.98</v>
      </c>
      <c r="AA34" s="62">
        <v>155016120</v>
      </c>
    </row>
    <row r="35" spans="1:27" ht="12.75">
      <c r="A35" s="237" t="s">
        <v>53</v>
      </c>
      <c r="B35" s="136"/>
      <c r="C35" s="155">
        <v>96583028</v>
      </c>
      <c r="D35" s="155"/>
      <c r="E35" s="156">
        <v>132981320</v>
      </c>
      <c r="F35" s="60">
        <v>141105521</v>
      </c>
      <c r="G35" s="60">
        <v>373043</v>
      </c>
      <c r="H35" s="60">
        <v>3022324</v>
      </c>
      <c r="I35" s="60">
        <v>2910463</v>
      </c>
      <c r="J35" s="60">
        <v>6305830</v>
      </c>
      <c r="K35" s="60">
        <v>5358639</v>
      </c>
      <c r="L35" s="60">
        <v>7070349</v>
      </c>
      <c r="M35" s="60">
        <v>13976047</v>
      </c>
      <c r="N35" s="60">
        <v>26405035</v>
      </c>
      <c r="O35" s="60">
        <v>7424952</v>
      </c>
      <c r="P35" s="60">
        <v>5268180</v>
      </c>
      <c r="Q35" s="60">
        <v>18299414</v>
      </c>
      <c r="R35" s="60">
        <v>30992546</v>
      </c>
      <c r="S35" s="60">
        <v>11784359</v>
      </c>
      <c r="T35" s="60">
        <v>20412577</v>
      </c>
      <c r="U35" s="60">
        <v>24573417</v>
      </c>
      <c r="V35" s="60">
        <v>56770353</v>
      </c>
      <c r="W35" s="60">
        <v>120473764</v>
      </c>
      <c r="X35" s="60">
        <v>132981320</v>
      </c>
      <c r="Y35" s="60">
        <v>-12507556</v>
      </c>
      <c r="Z35" s="140">
        <v>-9.41</v>
      </c>
      <c r="AA35" s="62">
        <v>141105521</v>
      </c>
    </row>
    <row r="36" spans="1:27" ht="12.75">
      <c r="A36" s="238" t="s">
        <v>139</v>
      </c>
      <c r="B36" s="149"/>
      <c r="C36" s="222">
        <f aca="true" t="shared" si="6" ref="C36:Y36">SUM(C32:C35)</f>
        <v>268129046</v>
      </c>
      <c r="D36" s="222">
        <f>SUM(D32:D35)</f>
        <v>0</v>
      </c>
      <c r="E36" s="218">
        <f t="shared" si="6"/>
        <v>374409544</v>
      </c>
      <c r="F36" s="220">
        <f t="shared" si="6"/>
        <v>391144759</v>
      </c>
      <c r="G36" s="220">
        <f t="shared" si="6"/>
        <v>789763</v>
      </c>
      <c r="H36" s="220">
        <f t="shared" si="6"/>
        <v>12933627</v>
      </c>
      <c r="I36" s="220">
        <f t="shared" si="6"/>
        <v>16632569</v>
      </c>
      <c r="J36" s="220">
        <f t="shared" si="6"/>
        <v>30355959</v>
      </c>
      <c r="K36" s="220">
        <f t="shared" si="6"/>
        <v>20578405</v>
      </c>
      <c r="L36" s="220">
        <f t="shared" si="6"/>
        <v>22294893</v>
      </c>
      <c r="M36" s="220">
        <f t="shared" si="6"/>
        <v>38113224</v>
      </c>
      <c r="N36" s="220">
        <f t="shared" si="6"/>
        <v>80986522</v>
      </c>
      <c r="O36" s="220">
        <f t="shared" si="6"/>
        <v>10997385</v>
      </c>
      <c r="P36" s="220">
        <f t="shared" si="6"/>
        <v>14350495</v>
      </c>
      <c r="Q36" s="220">
        <f t="shared" si="6"/>
        <v>30136540</v>
      </c>
      <c r="R36" s="220">
        <f t="shared" si="6"/>
        <v>55484420</v>
      </c>
      <c r="S36" s="220">
        <f t="shared" si="6"/>
        <v>52013119</v>
      </c>
      <c r="T36" s="220">
        <f t="shared" si="6"/>
        <v>76450508</v>
      </c>
      <c r="U36" s="220">
        <f t="shared" si="6"/>
        <v>41405027</v>
      </c>
      <c r="V36" s="220">
        <f t="shared" si="6"/>
        <v>169868654</v>
      </c>
      <c r="W36" s="220">
        <f t="shared" si="6"/>
        <v>336695555</v>
      </c>
      <c r="X36" s="220">
        <f t="shared" si="6"/>
        <v>374409544</v>
      </c>
      <c r="Y36" s="220">
        <f t="shared" si="6"/>
        <v>-37713989</v>
      </c>
      <c r="Z36" s="221">
        <f>+IF(X36&lt;&gt;0,+(Y36/X36)*100,0)</f>
        <v>-10.072924049179687</v>
      </c>
      <c r="AA36" s="239">
        <f>SUM(AA32:AA35)</f>
        <v>391144759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75343976</v>
      </c>
      <c r="D6" s="155"/>
      <c r="E6" s="59">
        <v>76971664</v>
      </c>
      <c r="F6" s="60">
        <v>51712508</v>
      </c>
      <c r="G6" s="60">
        <v>205926515</v>
      </c>
      <c r="H6" s="60">
        <v>148986338</v>
      </c>
      <c r="I6" s="60">
        <v>108968875</v>
      </c>
      <c r="J6" s="60">
        <v>108968875</v>
      </c>
      <c r="K6" s="60">
        <v>379810715</v>
      </c>
      <c r="L6" s="60">
        <v>364619177</v>
      </c>
      <c r="M6" s="60">
        <v>593513086</v>
      </c>
      <c r="N6" s="60">
        <v>593513086</v>
      </c>
      <c r="O6" s="60">
        <v>681470283</v>
      </c>
      <c r="P6" s="60">
        <v>630304437</v>
      </c>
      <c r="Q6" s="60">
        <v>634255799</v>
      </c>
      <c r="R6" s="60">
        <v>634255799</v>
      </c>
      <c r="S6" s="60">
        <v>609796876</v>
      </c>
      <c r="T6" s="60">
        <v>527617555</v>
      </c>
      <c r="U6" s="60">
        <v>209874516</v>
      </c>
      <c r="V6" s="60">
        <v>209874516</v>
      </c>
      <c r="W6" s="60">
        <v>209874516</v>
      </c>
      <c r="X6" s="60">
        <v>51712508</v>
      </c>
      <c r="Y6" s="60">
        <v>158162008</v>
      </c>
      <c r="Z6" s="140">
        <v>305.85</v>
      </c>
      <c r="AA6" s="62">
        <v>51712508</v>
      </c>
    </row>
    <row r="7" spans="1:27" ht="12.75">
      <c r="A7" s="249" t="s">
        <v>144</v>
      </c>
      <c r="B7" s="182"/>
      <c r="C7" s="155">
        <v>597711000</v>
      </c>
      <c r="D7" s="155"/>
      <c r="E7" s="59">
        <v>428000000</v>
      </c>
      <c r="F7" s="60">
        <v>563711000</v>
      </c>
      <c r="G7" s="60">
        <v>597711609</v>
      </c>
      <c r="H7" s="60">
        <v>597711609</v>
      </c>
      <c r="I7" s="60">
        <v>597711609</v>
      </c>
      <c r="J7" s="60">
        <v>597711609</v>
      </c>
      <c r="K7" s="60">
        <v>344000000</v>
      </c>
      <c r="L7" s="60">
        <v>344000000</v>
      </c>
      <c r="M7" s="60">
        <v>134000000</v>
      </c>
      <c r="N7" s="60">
        <v>134000000</v>
      </c>
      <c r="O7" s="60">
        <v>50000000</v>
      </c>
      <c r="P7" s="60">
        <v>50000000</v>
      </c>
      <c r="Q7" s="60">
        <v>50000000</v>
      </c>
      <c r="R7" s="60">
        <v>50000000</v>
      </c>
      <c r="S7" s="60">
        <v>50000000</v>
      </c>
      <c r="T7" s="60">
        <v>50000000</v>
      </c>
      <c r="U7" s="60">
        <v>450000000</v>
      </c>
      <c r="V7" s="60">
        <v>450000000</v>
      </c>
      <c r="W7" s="60">
        <v>450000000</v>
      </c>
      <c r="X7" s="60">
        <v>563711000</v>
      </c>
      <c r="Y7" s="60">
        <v>-113711000</v>
      </c>
      <c r="Z7" s="140">
        <v>-20.17</v>
      </c>
      <c r="AA7" s="62">
        <v>563711000</v>
      </c>
    </row>
    <row r="8" spans="1:27" ht="12.75">
      <c r="A8" s="249" t="s">
        <v>145</v>
      </c>
      <c r="B8" s="182"/>
      <c r="C8" s="155">
        <v>64146903</v>
      </c>
      <c r="D8" s="155"/>
      <c r="E8" s="59">
        <v>84416166</v>
      </c>
      <c r="F8" s="60">
        <v>84416166</v>
      </c>
      <c r="G8" s="60">
        <v>52975829</v>
      </c>
      <c r="H8" s="60">
        <v>64729289</v>
      </c>
      <c r="I8" s="60">
        <v>67186340</v>
      </c>
      <c r="J8" s="60">
        <v>67186340</v>
      </c>
      <c r="K8" s="60">
        <v>59200625</v>
      </c>
      <c r="L8" s="60">
        <v>60649953</v>
      </c>
      <c r="M8" s="60">
        <v>81061751</v>
      </c>
      <c r="N8" s="60">
        <v>81061751</v>
      </c>
      <c r="O8" s="60">
        <v>89190807</v>
      </c>
      <c r="P8" s="60">
        <v>102896121</v>
      </c>
      <c r="Q8" s="60">
        <v>109882281</v>
      </c>
      <c r="R8" s="60">
        <v>109882281</v>
      </c>
      <c r="S8" s="60">
        <v>76637202</v>
      </c>
      <c r="T8" s="60">
        <v>85807557</v>
      </c>
      <c r="U8" s="60">
        <v>108573240</v>
      </c>
      <c r="V8" s="60">
        <v>108573240</v>
      </c>
      <c r="W8" s="60">
        <v>108573240</v>
      </c>
      <c r="X8" s="60">
        <v>84416166</v>
      </c>
      <c r="Y8" s="60">
        <v>24157074</v>
      </c>
      <c r="Z8" s="140">
        <v>28.62</v>
      </c>
      <c r="AA8" s="62">
        <v>84416166</v>
      </c>
    </row>
    <row r="9" spans="1:27" ht="12.75">
      <c r="A9" s="249" t="s">
        <v>146</v>
      </c>
      <c r="B9" s="182"/>
      <c r="C9" s="155">
        <v>67438642</v>
      </c>
      <c r="D9" s="155"/>
      <c r="E9" s="59">
        <v>42775042</v>
      </c>
      <c r="F9" s="60">
        <v>42775042</v>
      </c>
      <c r="G9" s="60">
        <v>14789626</v>
      </c>
      <c r="H9" s="60">
        <v>29808719</v>
      </c>
      <c r="I9" s="60">
        <v>5854550</v>
      </c>
      <c r="J9" s="60">
        <v>5854550</v>
      </c>
      <c r="K9" s="60">
        <v>15669266</v>
      </c>
      <c r="L9" s="60">
        <v>15029331</v>
      </c>
      <c r="M9" s="60">
        <v>16366117</v>
      </c>
      <c r="N9" s="60">
        <v>16366117</v>
      </c>
      <c r="O9" s="60">
        <v>14010003</v>
      </c>
      <c r="P9" s="60">
        <v>3415846</v>
      </c>
      <c r="Q9" s="60">
        <v>3706834</v>
      </c>
      <c r="R9" s="60">
        <v>3706834</v>
      </c>
      <c r="S9" s="60">
        <v>5293727</v>
      </c>
      <c r="T9" s="60">
        <v>4678387</v>
      </c>
      <c r="U9" s="60">
        <v>5712654</v>
      </c>
      <c r="V9" s="60">
        <v>5712654</v>
      </c>
      <c r="W9" s="60">
        <v>5712654</v>
      </c>
      <c r="X9" s="60">
        <v>42775042</v>
      </c>
      <c r="Y9" s="60">
        <v>-37062388</v>
      </c>
      <c r="Z9" s="140">
        <v>-86.64</v>
      </c>
      <c r="AA9" s="62">
        <v>42775042</v>
      </c>
    </row>
    <row r="10" spans="1:27" ht="12.75">
      <c r="A10" s="249" t="s">
        <v>147</v>
      </c>
      <c r="B10" s="182"/>
      <c r="C10" s="155">
        <v>11364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165282758</v>
      </c>
      <c r="D11" s="155"/>
      <c r="E11" s="59">
        <v>170000000</v>
      </c>
      <c r="F11" s="60">
        <v>170000000</v>
      </c>
      <c r="G11" s="60">
        <v>168799807</v>
      </c>
      <c r="H11" s="60">
        <v>165106480</v>
      </c>
      <c r="I11" s="60">
        <v>165461288</v>
      </c>
      <c r="J11" s="60">
        <v>165461288</v>
      </c>
      <c r="K11" s="60">
        <v>167906604</v>
      </c>
      <c r="L11" s="60">
        <v>169361623</v>
      </c>
      <c r="M11" s="60">
        <v>174880805</v>
      </c>
      <c r="N11" s="60">
        <v>174880805</v>
      </c>
      <c r="O11" s="60">
        <v>173724848</v>
      </c>
      <c r="P11" s="60">
        <v>174712529</v>
      </c>
      <c r="Q11" s="60">
        <v>173892865</v>
      </c>
      <c r="R11" s="60">
        <v>173892865</v>
      </c>
      <c r="S11" s="60">
        <v>171578504</v>
      </c>
      <c r="T11" s="60">
        <v>171902589</v>
      </c>
      <c r="U11" s="60">
        <v>171077844</v>
      </c>
      <c r="V11" s="60">
        <v>171077844</v>
      </c>
      <c r="W11" s="60">
        <v>171077844</v>
      </c>
      <c r="X11" s="60">
        <v>170000000</v>
      </c>
      <c r="Y11" s="60">
        <v>1077844</v>
      </c>
      <c r="Z11" s="140">
        <v>0.63</v>
      </c>
      <c r="AA11" s="62">
        <v>170000000</v>
      </c>
    </row>
    <row r="12" spans="1:27" ht="12.75">
      <c r="A12" s="250" t="s">
        <v>56</v>
      </c>
      <c r="B12" s="251"/>
      <c r="C12" s="168">
        <f aca="true" t="shared" si="0" ref="C12:Y12">SUM(C6:C11)</f>
        <v>969934643</v>
      </c>
      <c r="D12" s="168">
        <f>SUM(D6:D11)</f>
        <v>0</v>
      </c>
      <c r="E12" s="72">
        <f t="shared" si="0"/>
        <v>802162872</v>
      </c>
      <c r="F12" s="73">
        <f t="shared" si="0"/>
        <v>912614716</v>
      </c>
      <c r="G12" s="73">
        <f t="shared" si="0"/>
        <v>1040203386</v>
      </c>
      <c r="H12" s="73">
        <f t="shared" si="0"/>
        <v>1006342435</v>
      </c>
      <c r="I12" s="73">
        <f t="shared" si="0"/>
        <v>945182662</v>
      </c>
      <c r="J12" s="73">
        <f t="shared" si="0"/>
        <v>945182662</v>
      </c>
      <c r="K12" s="73">
        <f t="shared" si="0"/>
        <v>966587210</v>
      </c>
      <c r="L12" s="73">
        <f t="shared" si="0"/>
        <v>953660084</v>
      </c>
      <c r="M12" s="73">
        <f t="shared" si="0"/>
        <v>999821759</v>
      </c>
      <c r="N12" s="73">
        <f t="shared" si="0"/>
        <v>999821759</v>
      </c>
      <c r="O12" s="73">
        <f t="shared" si="0"/>
        <v>1008395941</v>
      </c>
      <c r="P12" s="73">
        <f t="shared" si="0"/>
        <v>961328933</v>
      </c>
      <c r="Q12" s="73">
        <f t="shared" si="0"/>
        <v>971737779</v>
      </c>
      <c r="R12" s="73">
        <f t="shared" si="0"/>
        <v>971737779</v>
      </c>
      <c r="S12" s="73">
        <f t="shared" si="0"/>
        <v>913306309</v>
      </c>
      <c r="T12" s="73">
        <f t="shared" si="0"/>
        <v>840006088</v>
      </c>
      <c r="U12" s="73">
        <f t="shared" si="0"/>
        <v>945238254</v>
      </c>
      <c r="V12" s="73">
        <f t="shared" si="0"/>
        <v>945238254</v>
      </c>
      <c r="W12" s="73">
        <f t="shared" si="0"/>
        <v>945238254</v>
      </c>
      <c r="X12" s="73">
        <f t="shared" si="0"/>
        <v>912614716</v>
      </c>
      <c r="Y12" s="73">
        <f t="shared" si="0"/>
        <v>32623538</v>
      </c>
      <c r="Z12" s="170">
        <f>+IF(X12&lt;&gt;0,+(Y12/X12)*100,0)</f>
        <v>3.574732844873389</v>
      </c>
      <c r="AA12" s="74">
        <f>SUM(AA6:AA11)</f>
        <v>912614716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25895021</v>
      </c>
      <c r="D17" s="155"/>
      <c r="E17" s="59">
        <v>26072128</v>
      </c>
      <c r="F17" s="60">
        <v>26065128</v>
      </c>
      <c r="G17" s="60">
        <v>24937113</v>
      </c>
      <c r="H17" s="60">
        <v>24937113</v>
      </c>
      <c r="I17" s="60">
        <v>24937113</v>
      </c>
      <c r="J17" s="60">
        <v>24937113</v>
      </c>
      <c r="K17" s="60">
        <v>24937113</v>
      </c>
      <c r="L17" s="60">
        <v>24937113</v>
      </c>
      <c r="M17" s="60">
        <v>24937113</v>
      </c>
      <c r="N17" s="60">
        <v>24937113</v>
      </c>
      <c r="O17" s="60">
        <v>24937113</v>
      </c>
      <c r="P17" s="60">
        <v>24937113</v>
      </c>
      <c r="Q17" s="60">
        <v>24937113</v>
      </c>
      <c r="R17" s="60">
        <v>24937113</v>
      </c>
      <c r="S17" s="60">
        <v>24937113</v>
      </c>
      <c r="T17" s="60">
        <v>24937113</v>
      </c>
      <c r="U17" s="60">
        <v>24937113</v>
      </c>
      <c r="V17" s="60">
        <v>24937113</v>
      </c>
      <c r="W17" s="60">
        <v>24937113</v>
      </c>
      <c r="X17" s="60">
        <v>26065128</v>
      </c>
      <c r="Y17" s="60">
        <v>-1128015</v>
      </c>
      <c r="Z17" s="140">
        <v>-4.33</v>
      </c>
      <c r="AA17" s="62">
        <v>26065128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6330640493</v>
      </c>
      <c r="D19" s="155"/>
      <c r="E19" s="59">
        <v>6542580890</v>
      </c>
      <c r="F19" s="60">
        <v>6559623105</v>
      </c>
      <c r="G19" s="60">
        <v>6173406307</v>
      </c>
      <c r="H19" s="60">
        <v>6172867369</v>
      </c>
      <c r="I19" s="60">
        <v>6176045190</v>
      </c>
      <c r="J19" s="60">
        <v>6176045190</v>
      </c>
      <c r="K19" s="60">
        <v>6183159944</v>
      </c>
      <c r="L19" s="60">
        <v>6191964385</v>
      </c>
      <c r="M19" s="60">
        <v>6216613959</v>
      </c>
      <c r="N19" s="60">
        <v>6216613959</v>
      </c>
      <c r="O19" s="60">
        <v>6214138228</v>
      </c>
      <c r="P19" s="60">
        <v>6215006543</v>
      </c>
      <c r="Q19" s="60">
        <v>6231734332</v>
      </c>
      <c r="R19" s="60">
        <v>6231734332</v>
      </c>
      <c r="S19" s="60">
        <v>6126801581</v>
      </c>
      <c r="T19" s="60">
        <v>6331046007</v>
      </c>
      <c r="U19" s="60">
        <v>6395109355</v>
      </c>
      <c r="V19" s="60">
        <v>6395109355</v>
      </c>
      <c r="W19" s="60">
        <v>6395109355</v>
      </c>
      <c r="X19" s="60">
        <v>6559623105</v>
      </c>
      <c r="Y19" s="60">
        <v>-164513750</v>
      </c>
      <c r="Z19" s="140">
        <v>-2.51</v>
      </c>
      <c r="AA19" s="62">
        <v>6559623105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8031062</v>
      </c>
      <c r="D22" s="155"/>
      <c r="E22" s="59">
        <v>12234069</v>
      </c>
      <c r="F22" s="60">
        <v>11934069</v>
      </c>
      <c r="G22" s="60">
        <v>9911849</v>
      </c>
      <c r="H22" s="60">
        <v>9848637</v>
      </c>
      <c r="I22" s="60">
        <v>9738820</v>
      </c>
      <c r="J22" s="60">
        <v>9738820</v>
      </c>
      <c r="K22" s="60">
        <v>9652305</v>
      </c>
      <c r="L22" s="60">
        <v>9565790</v>
      </c>
      <c r="M22" s="60">
        <v>9479275</v>
      </c>
      <c r="N22" s="60">
        <v>9479275</v>
      </c>
      <c r="O22" s="60">
        <v>9392760</v>
      </c>
      <c r="P22" s="60">
        <v>9306245</v>
      </c>
      <c r="Q22" s="60">
        <v>9219723</v>
      </c>
      <c r="R22" s="60">
        <v>9219723</v>
      </c>
      <c r="S22" s="60">
        <v>9133207</v>
      </c>
      <c r="T22" s="60">
        <v>11252419</v>
      </c>
      <c r="U22" s="60">
        <v>11970803</v>
      </c>
      <c r="V22" s="60">
        <v>11970803</v>
      </c>
      <c r="W22" s="60">
        <v>11970803</v>
      </c>
      <c r="X22" s="60">
        <v>11934069</v>
      </c>
      <c r="Y22" s="60">
        <v>36734</v>
      </c>
      <c r="Z22" s="140">
        <v>0.31</v>
      </c>
      <c r="AA22" s="62">
        <v>11934069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6364566576</v>
      </c>
      <c r="D24" s="168">
        <f>SUM(D15:D23)</f>
        <v>0</v>
      </c>
      <c r="E24" s="76">
        <f t="shared" si="1"/>
        <v>6580887087</v>
      </c>
      <c r="F24" s="77">
        <f t="shared" si="1"/>
        <v>6597622302</v>
      </c>
      <c r="G24" s="77">
        <f t="shared" si="1"/>
        <v>6208255269</v>
      </c>
      <c r="H24" s="77">
        <f t="shared" si="1"/>
        <v>6207653119</v>
      </c>
      <c r="I24" s="77">
        <f t="shared" si="1"/>
        <v>6210721123</v>
      </c>
      <c r="J24" s="77">
        <f t="shared" si="1"/>
        <v>6210721123</v>
      </c>
      <c r="K24" s="77">
        <f t="shared" si="1"/>
        <v>6217749362</v>
      </c>
      <c r="L24" s="77">
        <f t="shared" si="1"/>
        <v>6226467288</v>
      </c>
      <c r="M24" s="77">
        <f t="shared" si="1"/>
        <v>6251030347</v>
      </c>
      <c r="N24" s="77">
        <f t="shared" si="1"/>
        <v>6251030347</v>
      </c>
      <c r="O24" s="77">
        <f t="shared" si="1"/>
        <v>6248468101</v>
      </c>
      <c r="P24" s="77">
        <f t="shared" si="1"/>
        <v>6249249901</v>
      </c>
      <c r="Q24" s="77">
        <f t="shared" si="1"/>
        <v>6265891168</v>
      </c>
      <c r="R24" s="77">
        <f t="shared" si="1"/>
        <v>6265891168</v>
      </c>
      <c r="S24" s="77">
        <f t="shared" si="1"/>
        <v>6160871901</v>
      </c>
      <c r="T24" s="77">
        <f t="shared" si="1"/>
        <v>6367235539</v>
      </c>
      <c r="U24" s="77">
        <f t="shared" si="1"/>
        <v>6432017271</v>
      </c>
      <c r="V24" s="77">
        <f t="shared" si="1"/>
        <v>6432017271</v>
      </c>
      <c r="W24" s="77">
        <f t="shared" si="1"/>
        <v>6432017271</v>
      </c>
      <c r="X24" s="77">
        <f t="shared" si="1"/>
        <v>6597622302</v>
      </c>
      <c r="Y24" s="77">
        <f t="shared" si="1"/>
        <v>-165605031</v>
      </c>
      <c r="Z24" s="212">
        <f>+IF(X24&lt;&gt;0,+(Y24/X24)*100,0)</f>
        <v>-2.510071407843377</v>
      </c>
      <c r="AA24" s="79">
        <f>SUM(AA15:AA23)</f>
        <v>6597622302</v>
      </c>
    </row>
    <row r="25" spans="1:27" ht="12.75">
      <c r="A25" s="250" t="s">
        <v>159</v>
      </c>
      <c r="B25" s="251"/>
      <c r="C25" s="168">
        <f aca="true" t="shared" si="2" ref="C25:Y25">+C12+C24</f>
        <v>7334501219</v>
      </c>
      <c r="D25" s="168">
        <f>+D12+D24</f>
        <v>0</v>
      </c>
      <c r="E25" s="72">
        <f t="shared" si="2"/>
        <v>7383049959</v>
      </c>
      <c r="F25" s="73">
        <f t="shared" si="2"/>
        <v>7510237018</v>
      </c>
      <c r="G25" s="73">
        <f t="shared" si="2"/>
        <v>7248458655</v>
      </c>
      <c r="H25" s="73">
        <f t="shared" si="2"/>
        <v>7213995554</v>
      </c>
      <c r="I25" s="73">
        <f t="shared" si="2"/>
        <v>7155903785</v>
      </c>
      <c r="J25" s="73">
        <f t="shared" si="2"/>
        <v>7155903785</v>
      </c>
      <c r="K25" s="73">
        <f t="shared" si="2"/>
        <v>7184336572</v>
      </c>
      <c r="L25" s="73">
        <f t="shared" si="2"/>
        <v>7180127372</v>
      </c>
      <c r="M25" s="73">
        <f t="shared" si="2"/>
        <v>7250852106</v>
      </c>
      <c r="N25" s="73">
        <f t="shared" si="2"/>
        <v>7250852106</v>
      </c>
      <c r="O25" s="73">
        <f t="shared" si="2"/>
        <v>7256864042</v>
      </c>
      <c r="P25" s="73">
        <f t="shared" si="2"/>
        <v>7210578834</v>
      </c>
      <c r="Q25" s="73">
        <f t="shared" si="2"/>
        <v>7237628947</v>
      </c>
      <c r="R25" s="73">
        <f t="shared" si="2"/>
        <v>7237628947</v>
      </c>
      <c r="S25" s="73">
        <f t="shared" si="2"/>
        <v>7074178210</v>
      </c>
      <c r="T25" s="73">
        <f t="shared" si="2"/>
        <v>7207241627</v>
      </c>
      <c r="U25" s="73">
        <f t="shared" si="2"/>
        <v>7377255525</v>
      </c>
      <c r="V25" s="73">
        <f t="shared" si="2"/>
        <v>7377255525</v>
      </c>
      <c r="W25" s="73">
        <f t="shared" si="2"/>
        <v>7377255525</v>
      </c>
      <c r="X25" s="73">
        <f t="shared" si="2"/>
        <v>7510237018</v>
      </c>
      <c r="Y25" s="73">
        <f t="shared" si="2"/>
        <v>-132981493</v>
      </c>
      <c r="Z25" s="170">
        <f>+IF(X25&lt;&gt;0,+(Y25/X25)*100,0)</f>
        <v>-1.7706697229565385</v>
      </c>
      <c r="AA25" s="74">
        <f>+AA12+AA24</f>
        <v>7510237018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16827840</v>
      </c>
      <c r="D30" s="155"/>
      <c r="E30" s="59">
        <v>18252479</v>
      </c>
      <c r="F30" s="60">
        <v>20827840</v>
      </c>
      <c r="G30" s="60"/>
      <c r="H30" s="60">
        <v>6558638</v>
      </c>
      <c r="I30" s="60">
        <v>6558638</v>
      </c>
      <c r="J30" s="60">
        <v>6558638</v>
      </c>
      <c r="K30" s="60">
        <v>5385297</v>
      </c>
      <c r="L30" s="60">
        <v>5385297</v>
      </c>
      <c r="M30" s="60">
        <v>8656023</v>
      </c>
      <c r="N30" s="60">
        <v>8656023</v>
      </c>
      <c r="O30" s="60">
        <v>8656023</v>
      </c>
      <c r="P30" s="60">
        <v>8656023</v>
      </c>
      <c r="Q30" s="60">
        <v>8656023</v>
      </c>
      <c r="R30" s="60">
        <v>8656023</v>
      </c>
      <c r="S30" s="60">
        <v>8656023</v>
      </c>
      <c r="T30" s="60">
        <v>8656023</v>
      </c>
      <c r="U30" s="60">
        <v>16783943</v>
      </c>
      <c r="V30" s="60">
        <v>16783943</v>
      </c>
      <c r="W30" s="60">
        <v>16783943</v>
      </c>
      <c r="X30" s="60">
        <v>20827840</v>
      </c>
      <c r="Y30" s="60">
        <v>-4043897</v>
      </c>
      <c r="Z30" s="140">
        <v>-19.42</v>
      </c>
      <c r="AA30" s="62">
        <v>20827840</v>
      </c>
    </row>
    <row r="31" spans="1:27" ht="12.75">
      <c r="A31" s="249" t="s">
        <v>163</v>
      </c>
      <c r="B31" s="182"/>
      <c r="C31" s="155">
        <v>92500371</v>
      </c>
      <c r="D31" s="155"/>
      <c r="E31" s="59">
        <v>96771982</v>
      </c>
      <c r="F31" s="60">
        <v>96771982</v>
      </c>
      <c r="G31" s="60">
        <v>445821</v>
      </c>
      <c r="H31" s="60">
        <v>92476991</v>
      </c>
      <c r="I31" s="60">
        <v>92327275</v>
      </c>
      <c r="J31" s="60">
        <v>92327275</v>
      </c>
      <c r="K31" s="60">
        <v>92173962</v>
      </c>
      <c r="L31" s="60">
        <v>92517660</v>
      </c>
      <c r="M31" s="60">
        <v>92945072</v>
      </c>
      <c r="N31" s="60">
        <v>92945072</v>
      </c>
      <c r="O31" s="60">
        <v>93097766</v>
      </c>
      <c r="P31" s="60">
        <v>93441327</v>
      </c>
      <c r="Q31" s="60">
        <v>93845493</v>
      </c>
      <c r="R31" s="60">
        <v>93845493</v>
      </c>
      <c r="S31" s="60">
        <v>93418324</v>
      </c>
      <c r="T31" s="60">
        <v>93711085</v>
      </c>
      <c r="U31" s="60">
        <v>94065854</v>
      </c>
      <c r="V31" s="60">
        <v>94065854</v>
      </c>
      <c r="W31" s="60">
        <v>94065854</v>
      </c>
      <c r="X31" s="60">
        <v>96771982</v>
      </c>
      <c r="Y31" s="60">
        <v>-2706128</v>
      </c>
      <c r="Z31" s="140">
        <v>-2.8</v>
      </c>
      <c r="AA31" s="62">
        <v>96771982</v>
      </c>
    </row>
    <row r="32" spans="1:27" ht="12.75">
      <c r="A32" s="249" t="s">
        <v>164</v>
      </c>
      <c r="B32" s="182"/>
      <c r="C32" s="155">
        <v>171616590</v>
      </c>
      <c r="D32" s="155"/>
      <c r="E32" s="59">
        <v>117108938</v>
      </c>
      <c r="F32" s="60">
        <v>117108938</v>
      </c>
      <c r="G32" s="60">
        <v>27665995</v>
      </c>
      <c r="H32" s="60">
        <v>208516529</v>
      </c>
      <c r="I32" s="60">
        <v>159126129</v>
      </c>
      <c r="J32" s="60">
        <v>159126129</v>
      </c>
      <c r="K32" s="60">
        <v>112237025</v>
      </c>
      <c r="L32" s="60">
        <v>143780632</v>
      </c>
      <c r="M32" s="60">
        <v>143112156</v>
      </c>
      <c r="N32" s="60">
        <v>143112156</v>
      </c>
      <c r="O32" s="60">
        <v>93656596</v>
      </c>
      <c r="P32" s="60">
        <v>91997720</v>
      </c>
      <c r="Q32" s="60">
        <v>154607477</v>
      </c>
      <c r="R32" s="60">
        <v>154607477</v>
      </c>
      <c r="S32" s="60">
        <v>129086497</v>
      </c>
      <c r="T32" s="60">
        <v>176245083</v>
      </c>
      <c r="U32" s="60">
        <v>218508195</v>
      </c>
      <c r="V32" s="60">
        <v>218508195</v>
      </c>
      <c r="W32" s="60">
        <v>218508195</v>
      </c>
      <c r="X32" s="60">
        <v>117108938</v>
      </c>
      <c r="Y32" s="60">
        <v>101399257</v>
      </c>
      <c r="Z32" s="140">
        <v>86.59</v>
      </c>
      <c r="AA32" s="62">
        <v>117108938</v>
      </c>
    </row>
    <row r="33" spans="1:27" ht="12.75">
      <c r="A33" s="249" t="s">
        <v>165</v>
      </c>
      <c r="B33" s="182"/>
      <c r="C33" s="155">
        <v>7259346</v>
      </c>
      <c r="D33" s="155"/>
      <c r="E33" s="59">
        <v>13738888</v>
      </c>
      <c r="F33" s="60">
        <v>13738888</v>
      </c>
      <c r="G33" s="60">
        <v>11578787</v>
      </c>
      <c r="H33" s="60">
        <v>11578787</v>
      </c>
      <c r="I33" s="60">
        <v>11578787</v>
      </c>
      <c r="J33" s="60">
        <v>11578787</v>
      </c>
      <c r="K33" s="60">
        <v>11578787</v>
      </c>
      <c r="L33" s="60">
        <v>11578787</v>
      </c>
      <c r="M33" s="60">
        <v>8432687</v>
      </c>
      <c r="N33" s="60">
        <v>8432687</v>
      </c>
      <c r="O33" s="60">
        <v>8432687</v>
      </c>
      <c r="P33" s="60">
        <v>8432687</v>
      </c>
      <c r="Q33" s="60">
        <v>8432687</v>
      </c>
      <c r="R33" s="60">
        <v>8432687</v>
      </c>
      <c r="S33" s="60">
        <v>8432687</v>
      </c>
      <c r="T33" s="60">
        <v>8432687</v>
      </c>
      <c r="U33" s="60">
        <v>8432687</v>
      </c>
      <c r="V33" s="60">
        <v>8432687</v>
      </c>
      <c r="W33" s="60">
        <v>8432687</v>
      </c>
      <c r="X33" s="60">
        <v>13738888</v>
      </c>
      <c r="Y33" s="60">
        <v>-5306201</v>
      </c>
      <c r="Z33" s="140">
        <v>-38.62</v>
      </c>
      <c r="AA33" s="62">
        <v>13738888</v>
      </c>
    </row>
    <row r="34" spans="1:27" ht="12.75">
      <c r="A34" s="250" t="s">
        <v>58</v>
      </c>
      <c r="B34" s="251"/>
      <c r="C34" s="168">
        <f aca="true" t="shared" si="3" ref="C34:Y34">SUM(C29:C33)</f>
        <v>288204147</v>
      </c>
      <c r="D34" s="168">
        <f>SUM(D29:D33)</f>
        <v>0</v>
      </c>
      <c r="E34" s="72">
        <f t="shared" si="3"/>
        <v>245872287</v>
      </c>
      <c r="F34" s="73">
        <f t="shared" si="3"/>
        <v>248447648</v>
      </c>
      <c r="G34" s="73">
        <f t="shared" si="3"/>
        <v>39690603</v>
      </c>
      <c r="H34" s="73">
        <f t="shared" si="3"/>
        <v>319130945</v>
      </c>
      <c r="I34" s="73">
        <f t="shared" si="3"/>
        <v>269590829</v>
      </c>
      <c r="J34" s="73">
        <f t="shared" si="3"/>
        <v>269590829</v>
      </c>
      <c r="K34" s="73">
        <f t="shared" si="3"/>
        <v>221375071</v>
      </c>
      <c r="L34" s="73">
        <f t="shared" si="3"/>
        <v>253262376</v>
      </c>
      <c r="M34" s="73">
        <f t="shared" si="3"/>
        <v>253145938</v>
      </c>
      <c r="N34" s="73">
        <f t="shared" si="3"/>
        <v>253145938</v>
      </c>
      <c r="O34" s="73">
        <f t="shared" si="3"/>
        <v>203843072</v>
      </c>
      <c r="P34" s="73">
        <f t="shared" si="3"/>
        <v>202527757</v>
      </c>
      <c r="Q34" s="73">
        <f t="shared" si="3"/>
        <v>265541680</v>
      </c>
      <c r="R34" s="73">
        <f t="shared" si="3"/>
        <v>265541680</v>
      </c>
      <c r="S34" s="73">
        <f t="shared" si="3"/>
        <v>239593531</v>
      </c>
      <c r="T34" s="73">
        <f t="shared" si="3"/>
        <v>287044878</v>
      </c>
      <c r="U34" s="73">
        <f t="shared" si="3"/>
        <v>337790679</v>
      </c>
      <c r="V34" s="73">
        <f t="shared" si="3"/>
        <v>337790679</v>
      </c>
      <c r="W34" s="73">
        <f t="shared" si="3"/>
        <v>337790679</v>
      </c>
      <c r="X34" s="73">
        <f t="shared" si="3"/>
        <v>248447648</v>
      </c>
      <c r="Y34" s="73">
        <f t="shared" si="3"/>
        <v>89343031</v>
      </c>
      <c r="Z34" s="170">
        <f>+IF(X34&lt;&gt;0,+(Y34/X34)*100,0)</f>
        <v>35.960505852725966</v>
      </c>
      <c r="AA34" s="74">
        <f>SUM(AA29:AA33)</f>
        <v>248447648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169604987</v>
      </c>
      <c r="D37" s="155"/>
      <c r="E37" s="59">
        <v>315610384</v>
      </c>
      <c r="F37" s="60">
        <v>294703642</v>
      </c>
      <c r="G37" s="60">
        <v>183012266</v>
      </c>
      <c r="H37" s="60">
        <v>181047529</v>
      </c>
      <c r="I37" s="60">
        <v>181047529</v>
      </c>
      <c r="J37" s="60">
        <v>181047529</v>
      </c>
      <c r="K37" s="60">
        <v>177649058</v>
      </c>
      <c r="L37" s="60">
        <v>177626360</v>
      </c>
      <c r="M37" s="60">
        <v>166206516</v>
      </c>
      <c r="N37" s="60">
        <v>166206516</v>
      </c>
      <c r="O37" s="60">
        <v>166206516</v>
      </c>
      <c r="P37" s="60">
        <v>166206516</v>
      </c>
      <c r="Q37" s="60">
        <v>166206516</v>
      </c>
      <c r="R37" s="60">
        <v>166206516</v>
      </c>
      <c r="S37" s="60">
        <v>166206516</v>
      </c>
      <c r="T37" s="60">
        <v>166206516</v>
      </c>
      <c r="U37" s="60">
        <v>301033021</v>
      </c>
      <c r="V37" s="60">
        <v>301033021</v>
      </c>
      <c r="W37" s="60">
        <v>301033021</v>
      </c>
      <c r="X37" s="60">
        <v>294703642</v>
      </c>
      <c r="Y37" s="60">
        <v>6329379</v>
      </c>
      <c r="Z37" s="140">
        <v>2.15</v>
      </c>
      <c r="AA37" s="62">
        <v>294703642</v>
      </c>
    </row>
    <row r="38" spans="1:27" ht="12.75">
      <c r="A38" s="249" t="s">
        <v>165</v>
      </c>
      <c r="B38" s="182"/>
      <c r="C38" s="155">
        <v>135005743</v>
      </c>
      <c r="D38" s="155"/>
      <c r="E38" s="59">
        <v>147215918</v>
      </c>
      <c r="F38" s="60">
        <v>147215918</v>
      </c>
      <c r="G38" s="60">
        <v>134140722</v>
      </c>
      <c r="H38" s="60">
        <v>134140722</v>
      </c>
      <c r="I38" s="60">
        <v>134140722</v>
      </c>
      <c r="J38" s="60">
        <v>134140722</v>
      </c>
      <c r="K38" s="60">
        <v>134140722</v>
      </c>
      <c r="L38" s="60">
        <v>134140722</v>
      </c>
      <c r="M38" s="60">
        <v>138404214</v>
      </c>
      <c r="N38" s="60">
        <v>138404214</v>
      </c>
      <c r="O38" s="60">
        <v>138404214</v>
      </c>
      <c r="P38" s="60">
        <v>138404214</v>
      </c>
      <c r="Q38" s="60">
        <v>138404214</v>
      </c>
      <c r="R38" s="60">
        <v>138404214</v>
      </c>
      <c r="S38" s="60">
        <v>138404214</v>
      </c>
      <c r="T38" s="60">
        <v>138404214</v>
      </c>
      <c r="U38" s="60">
        <v>138404214</v>
      </c>
      <c r="V38" s="60">
        <v>138404214</v>
      </c>
      <c r="W38" s="60">
        <v>138404214</v>
      </c>
      <c r="X38" s="60">
        <v>147215918</v>
      </c>
      <c r="Y38" s="60">
        <v>-8811704</v>
      </c>
      <c r="Z38" s="140">
        <v>-5.99</v>
      </c>
      <c r="AA38" s="62">
        <v>147215918</v>
      </c>
    </row>
    <row r="39" spans="1:27" ht="12.75">
      <c r="A39" s="250" t="s">
        <v>59</v>
      </c>
      <c r="B39" s="253"/>
      <c r="C39" s="168">
        <f aca="true" t="shared" si="4" ref="C39:Y39">SUM(C37:C38)</f>
        <v>304610730</v>
      </c>
      <c r="D39" s="168">
        <f>SUM(D37:D38)</f>
        <v>0</v>
      </c>
      <c r="E39" s="76">
        <f t="shared" si="4"/>
        <v>462826302</v>
      </c>
      <c r="F39" s="77">
        <f t="shared" si="4"/>
        <v>441919560</v>
      </c>
      <c r="G39" s="77">
        <f t="shared" si="4"/>
        <v>317152988</v>
      </c>
      <c r="H39" s="77">
        <f t="shared" si="4"/>
        <v>315188251</v>
      </c>
      <c r="I39" s="77">
        <f t="shared" si="4"/>
        <v>315188251</v>
      </c>
      <c r="J39" s="77">
        <f t="shared" si="4"/>
        <v>315188251</v>
      </c>
      <c r="K39" s="77">
        <f t="shared" si="4"/>
        <v>311789780</v>
      </c>
      <c r="L39" s="77">
        <f t="shared" si="4"/>
        <v>311767082</v>
      </c>
      <c r="M39" s="77">
        <f t="shared" si="4"/>
        <v>304610730</v>
      </c>
      <c r="N39" s="77">
        <f t="shared" si="4"/>
        <v>304610730</v>
      </c>
      <c r="O39" s="77">
        <f t="shared" si="4"/>
        <v>304610730</v>
      </c>
      <c r="P39" s="77">
        <f t="shared" si="4"/>
        <v>304610730</v>
      </c>
      <c r="Q39" s="77">
        <f t="shared" si="4"/>
        <v>304610730</v>
      </c>
      <c r="R39" s="77">
        <f t="shared" si="4"/>
        <v>304610730</v>
      </c>
      <c r="S39" s="77">
        <f t="shared" si="4"/>
        <v>304610730</v>
      </c>
      <c r="T39" s="77">
        <f t="shared" si="4"/>
        <v>304610730</v>
      </c>
      <c r="U39" s="77">
        <f t="shared" si="4"/>
        <v>439437235</v>
      </c>
      <c r="V39" s="77">
        <f t="shared" si="4"/>
        <v>439437235</v>
      </c>
      <c r="W39" s="77">
        <f t="shared" si="4"/>
        <v>439437235</v>
      </c>
      <c r="X39" s="77">
        <f t="shared" si="4"/>
        <v>441919560</v>
      </c>
      <c r="Y39" s="77">
        <f t="shared" si="4"/>
        <v>-2482325</v>
      </c>
      <c r="Z39" s="212">
        <f>+IF(X39&lt;&gt;0,+(Y39/X39)*100,0)</f>
        <v>-0.5617142178544892</v>
      </c>
      <c r="AA39" s="79">
        <f>SUM(AA37:AA38)</f>
        <v>441919560</v>
      </c>
    </row>
    <row r="40" spans="1:27" ht="12.75">
      <c r="A40" s="250" t="s">
        <v>167</v>
      </c>
      <c r="B40" s="251"/>
      <c r="C40" s="168">
        <f aca="true" t="shared" si="5" ref="C40:Y40">+C34+C39</f>
        <v>592814877</v>
      </c>
      <c r="D40" s="168">
        <f>+D34+D39</f>
        <v>0</v>
      </c>
      <c r="E40" s="72">
        <f t="shared" si="5"/>
        <v>708698589</v>
      </c>
      <c r="F40" s="73">
        <f t="shared" si="5"/>
        <v>690367208</v>
      </c>
      <c r="G40" s="73">
        <f t="shared" si="5"/>
        <v>356843591</v>
      </c>
      <c r="H40" s="73">
        <f t="shared" si="5"/>
        <v>634319196</v>
      </c>
      <c r="I40" s="73">
        <f t="shared" si="5"/>
        <v>584779080</v>
      </c>
      <c r="J40" s="73">
        <f t="shared" si="5"/>
        <v>584779080</v>
      </c>
      <c r="K40" s="73">
        <f t="shared" si="5"/>
        <v>533164851</v>
      </c>
      <c r="L40" s="73">
        <f t="shared" si="5"/>
        <v>565029458</v>
      </c>
      <c r="M40" s="73">
        <f t="shared" si="5"/>
        <v>557756668</v>
      </c>
      <c r="N40" s="73">
        <f t="shared" si="5"/>
        <v>557756668</v>
      </c>
      <c r="O40" s="73">
        <f t="shared" si="5"/>
        <v>508453802</v>
      </c>
      <c r="P40" s="73">
        <f t="shared" si="5"/>
        <v>507138487</v>
      </c>
      <c r="Q40" s="73">
        <f t="shared" si="5"/>
        <v>570152410</v>
      </c>
      <c r="R40" s="73">
        <f t="shared" si="5"/>
        <v>570152410</v>
      </c>
      <c r="S40" s="73">
        <f t="shared" si="5"/>
        <v>544204261</v>
      </c>
      <c r="T40" s="73">
        <f t="shared" si="5"/>
        <v>591655608</v>
      </c>
      <c r="U40" s="73">
        <f t="shared" si="5"/>
        <v>777227914</v>
      </c>
      <c r="V40" s="73">
        <f t="shared" si="5"/>
        <v>777227914</v>
      </c>
      <c r="W40" s="73">
        <f t="shared" si="5"/>
        <v>777227914</v>
      </c>
      <c r="X40" s="73">
        <f t="shared" si="5"/>
        <v>690367208</v>
      </c>
      <c r="Y40" s="73">
        <f t="shared" si="5"/>
        <v>86860706</v>
      </c>
      <c r="Z40" s="170">
        <f>+IF(X40&lt;&gt;0,+(Y40/X40)*100,0)</f>
        <v>12.581812257803533</v>
      </c>
      <c r="AA40" s="74">
        <f>+AA34+AA39</f>
        <v>690367208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6741686342</v>
      </c>
      <c r="D42" s="257">
        <f>+D25-D40</f>
        <v>0</v>
      </c>
      <c r="E42" s="258">
        <f t="shared" si="6"/>
        <v>6674351370</v>
      </c>
      <c r="F42" s="259">
        <f t="shared" si="6"/>
        <v>6819869810</v>
      </c>
      <c r="G42" s="259">
        <f t="shared" si="6"/>
        <v>6891615064</v>
      </c>
      <c r="H42" s="259">
        <f t="shared" si="6"/>
        <v>6579676358</v>
      </c>
      <c r="I42" s="259">
        <f t="shared" si="6"/>
        <v>6571124705</v>
      </c>
      <c r="J42" s="259">
        <f t="shared" si="6"/>
        <v>6571124705</v>
      </c>
      <c r="K42" s="259">
        <f t="shared" si="6"/>
        <v>6651171721</v>
      </c>
      <c r="L42" s="259">
        <f t="shared" si="6"/>
        <v>6615097914</v>
      </c>
      <c r="M42" s="259">
        <f t="shared" si="6"/>
        <v>6693095438</v>
      </c>
      <c r="N42" s="259">
        <f t="shared" si="6"/>
        <v>6693095438</v>
      </c>
      <c r="O42" s="259">
        <f t="shared" si="6"/>
        <v>6748410240</v>
      </c>
      <c r="P42" s="259">
        <f t="shared" si="6"/>
        <v>6703440347</v>
      </c>
      <c r="Q42" s="259">
        <f t="shared" si="6"/>
        <v>6667476537</v>
      </c>
      <c r="R42" s="259">
        <f t="shared" si="6"/>
        <v>6667476537</v>
      </c>
      <c r="S42" s="259">
        <f t="shared" si="6"/>
        <v>6529973949</v>
      </c>
      <c r="T42" s="259">
        <f t="shared" si="6"/>
        <v>6615586019</v>
      </c>
      <c r="U42" s="259">
        <f t="shared" si="6"/>
        <v>6600027611</v>
      </c>
      <c r="V42" s="259">
        <f t="shared" si="6"/>
        <v>6600027611</v>
      </c>
      <c r="W42" s="259">
        <f t="shared" si="6"/>
        <v>6600027611</v>
      </c>
      <c r="X42" s="259">
        <f t="shared" si="6"/>
        <v>6819869810</v>
      </c>
      <c r="Y42" s="259">
        <f t="shared" si="6"/>
        <v>-219842199</v>
      </c>
      <c r="Z42" s="260">
        <f>+IF(X42&lt;&gt;0,+(Y42/X42)*100,0)</f>
        <v>-3.2235541898123126</v>
      </c>
      <c r="AA42" s="261">
        <f>+AA25-AA40</f>
        <v>6819869810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6741686342</v>
      </c>
      <c r="D45" s="155"/>
      <c r="E45" s="59">
        <v>6674351369</v>
      </c>
      <c r="F45" s="60">
        <v>6819869810</v>
      </c>
      <c r="G45" s="60">
        <v>6891615063</v>
      </c>
      <c r="H45" s="60">
        <v>6579676358</v>
      </c>
      <c r="I45" s="60">
        <v>6571124704</v>
      </c>
      <c r="J45" s="60">
        <v>6571124704</v>
      </c>
      <c r="K45" s="60">
        <v>6651171721</v>
      </c>
      <c r="L45" s="60">
        <v>6615097914</v>
      </c>
      <c r="M45" s="60">
        <v>6693095438</v>
      </c>
      <c r="N45" s="60">
        <v>6693095438</v>
      </c>
      <c r="O45" s="60">
        <v>6748410239</v>
      </c>
      <c r="P45" s="60">
        <v>6703440347</v>
      </c>
      <c r="Q45" s="60">
        <v>6667476537</v>
      </c>
      <c r="R45" s="60">
        <v>6667476537</v>
      </c>
      <c r="S45" s="60">
        <v>6529973949</v>
      </c>
      <c r="T45" s="60">
        <v>6615586019</v>
      </c>
      <c r="U45" s="60">
        <v>6600027611</v>
      </c>
      <c r="V45" s="60">
        <v>6600027611</v>
      </c>
      <c r="W45" s="60">
        <v>6600027611</v>
      </c>
      <c r="X45" s="60">
        <v>6819869810</v>
      </c>
      <c r="Y45" s="60">
        <v>-219842199</v>
      </c>
      <c r="Z45" s="139">
        <v>-3.22</v>
      </c>
      <c r="AA45" s="62">
        <v>6819869810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6741686342</v>
      </c>
      <c r="D48" s="217">
        <f>SUM(D45:D47)</f>
        <v>0</v>
      </c>
      <c r="E48" s="264">
        <f t="shared" si="7"/>
        <v>6674351369</v>
      </c>
      <c r="F48" s="219">
        <f t="shared" si="7"/>
        <v>6819869810</v>
      </c>
      <c r="G48" s="219">
        <f t="shared" si="7"/>
        <v>6891615063</v>
      </c>
      <c r="H48" s="219">
        <f t="shared" si="7"/>
        <v>6579676358</v>
      </c>
      <c r="I48" s="219">
        <f t="shared" si="7"/>
        <v>6571124704</v>
      </c>
      <c r="J48" s="219">
        <f t="shared" si="7"/>
        <v>6571124704</v>
      </c>
      <c r="K48" s="219">
        <f t="shared" si="7"/>
        <v>6651171721</v>
      </c>
      <c r="L48" s="219">
        <f t="shared" si="7"/>
        <v>6615097914</v>
      </c>
      <c r="M48" s="219">
        <f t="shared" si="7"/>
        <v>6693095438</v>
      </c>
      <c r="N48" s="219">
        <f t="shared" si="7"/>
        <v>6693095438</v>
      </c>
      <c r="O48" s="219">
        <f t="shared" si="7"/>
        <v>6748410239</v>
      </c>
      <c r="P48" s="219">
        <f t="shared" si="7"/>
        <v>6703440347</v>
      </c>
      <c r="Q48" s="219">
        <f t="shared" si="7"/>
        <v>6667476537</v>
      </c>
      <c r="R48" s="219">
        <f t="shared" si="7"/>
        <v>6667476537</v>
      </c>
      <c r="S48" s="219">
        <f t="shared" si="7"/>
        <v>6529973949</v>
      </c>
      <c r="T48" s="219">
        <f t="shared" si="7"/>
        <v>6615586019</v>
      </c>
      <c r="U48" s="219">
        <f t="shared" si="7"/>
        <v>6600027611</v>
      </c>
      <c r="V48" s="219">
        <f t="shared" si="7"/>
        <v>6600027611</v>
      </c>
      <c r="W48" s="219">
        <f t="shared" si="7"/>
        <v>6600027611</v>
      </c>
      <c r="X48" s="219">
        <f t="shared" si="7"/>
        <v>6819869810</v>
      </c>
      <c r="Y48" s="219">
        <f t="shared" si="7"/>
        <v>-219842199</v>
      </c>
      <c r="Z48" s="265">
        <f>+IF(X48&lt;&gt;0,+(Y48/X48)*100,0)</f>
        <v>-3.2235541898123126</v>
      </c>
      <c r="AA48" s="232">
        <f>SUM(AA45:AA47)</f>
        <v>6819869810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332769106</v>
      </c>
      <c r="D6" s="155"/>
      <c r="E6" s="59">
        <v>349556714</v>
      </c>
      <c r="F6" s="60">
        <v>357127298</v>
      </c>
      <c r="G6" s="60">
        <v>29863663</v>
      </c>
      <c r="H6" s="60">
        <v>29861957</v>
      </c>
      <c r="I6" s="60">
        <v>29850409</v>
      </c>
      <c r="J6" s="60">
        <v>89576029</v>
      </c>
      <c r="K6" s="60">
        <v>30086133</v>
      </c>
      <c r="L6" s="60">
        <v>29577645</v>
      </c>
      <c r="M6" s="60">
        <v>29435931</v>
      </c>
      <c r="N6" s="60">
        <v>89099709</v>
      </c>
      <c r="O6" s="60">
        <v>30067045</v>
      </c>
      <c r="P6" s="60">
        <v>30023738</v>
      </c>
      <c r="Q6" s="60">
        <v>29983249</v>
      </c>
      <c r="R6" s="60">
        <v>90074032</v>
      </c>
      <c r="S6" s="60">
        <v>29906879</v>
      </c>
      <c r="T6" s="60">
        <v>29892073</v>
      </c>
      <c r="U6" s="60">
        <v>29728696</v>
      </c>
      <c r="V6" s="60">
        <v>89527648</v>
      </c>
      <c r="W6" s="60">
        <v>358277418</v>
      </c>
      <c r="X6" s="60">
        <v>357127298</v>
      </c>
      <c r="Y6" s="60">
        <v>1150120</v>
      </c>
      <c r="Z6" s="140">
        <v>0.32</v>
      </c>
      <c r="AA6" s="62">
        <v>357127298</v>
      </c>
    </row>
    <row r="7" spans="1:27" ht="12.75">
      <c r="A7" s="249" t="s">
        <v>32</v>
      </c>
      <c r="B7" s="182"/>
      <c r="C7" s="155">
        <v>739016390</v>
      </c>
      <c r="D7" s="155"/>
      <c r="E7" s="59">
        <v>791323992</v>
      </c>
      <c r="F7" s="60">
        <v>817705397</v>
      </c>
      <c r="G7" s="60">
        <v>77656895</v>
      </c>
      <c r="H7" s="60">
        <v>80641847</v>
      </c>
      <c r="I7" s="60">
        <v>69785440</v>
      </c>
      <c r="J7" s="60">
        <v>228084182</v>
      </c>
      <c r="K7" s="60">
        <v>65671071</v>
      </c>
      <c r="L7" s="60">
        <v>64489858</v>
      </c>
      <c r="M7" s="60">
        <v>64928194</v>
      </c>
      <c r="N7" s="60">
        <v>195089123</v>
      </c>
      <c r="O7" s="60">
        <v>64412901</v>
      </c>
      <c r="P7" s="60">
        <v>61426972</v>
      </c>
      <c r="Q7" s="60">
        <v>60924239</v>
      </c>
      <c r="R7" s="60">
        <v>186764112</v>
      </c>
      <c r="S7" s="60">
        <v>63432396</v>
      </c>
      <c r="T7" s="60">
        <v>65432848</v>
      </c>
      <c r="U7" s="60">
        <v>68423129</v>
      </c>
      <c r="V7" s="60">
        <v>197288373</v>
      </c>
      <c r="W7" s="60">
        <v>807225790</v>
      </c>
      <c r="X7" s="60">
        <v>817705397</v>
      </c>
      <c r="Y7" s="60">
        <v>-10479607</v>
      </c>
      <c r="Z7" s="140">
        <v>-1.28</v>
      </c>
      <c r="AA7" s="62">
        <v>817705397</v>
      </c>
    </row>
    <row r="8" spans="1:27" ht="12.75">
      <c r="A8" s="249" t="s">
        <v>178</v>
      </c>
      <c r="B8" s="182"/>
      <c r="C8" s="155">
        <v>93476497</v>
      </c>
      <c r="D8" s="155"/>
      <c r="E8" s="59">
        <v>112110267</v>
      </c>
      <c r="F8" s="60">
        <v>127652956</v>
      </c>
      <c r="G8" s="60">
        <v>14485734</v>
      </c>
      <c r="H8" s="60">
        <v>3343217</v>
      </c>
      <c r="I8" s="60">
        <v>5323879</v>
      </c>
      <c r="J8" s="60">
        <v>23152830</v>
      </c>
      <c r="K8" s="60">
        <v>11493715</v>
      </c>
      <c r="L8" s="60">
        <v>4648655</v>
      </c>
      <c r="M8" s="60">
        <v>6822867</v>
      </c>
      <c r="N8" s="60">
        <v>22965237</v>
      </c>
      <c r="O8" s="60">
        <v>3601162</v>
      </c>
      <c r="P8" s="60">
        <v>6736217</v>
      </c>
      <c r="Q8" s="60">
        <v>7807279</v>
      </c>
      <c r="R8" s="60">
        <v>18144658</v>
      </c>
      <c r="S8" s="60">
        <v>4369707</v>
      </c>
      <c r="T8" s="60">
        <v>9542696</v>
      </c>
      <c r="U8" s="60">
        <v>14084652</v>
      </c>
      <c r="V8" s="60">
        <v>27997055</v>
      </c>
      <c r="W8" s="60">
        <v>92259780</v>
      </c>
      <c r="X8" s="60">
        <v>127652956</v>
      </c>
      <c r="Y8" s="60">
        <v>-35393176</v>
      </c>
      <c r="Z8" s="140">
        <v>-27.73</v>
      </c>
      <c r="AA8" s="62">
        <v>127652956</v>
      </c>
    </row>
    <row r="9" spans="1:27" ht="12.75">
      <c r="A9" s="249" t="s">
        <v>179</v>
      </c>
      <c r="B9" s="182"/>
      <c r="C9" s="155">
        <v>161198688</v>
      </c>
      <c r="D9" s="155"/>
      <c r="E9" s="59">
        <v>186876767</v>
      </c>
      <c r="F9" s="60">
        <v>187825063</v>
      </c>
      <c r="G9" s="60">
        <v>76687000</v>
      </c>
      <c r="H9" s="60">
        <v>2739000</v>
      </c>
      <c r="I9" s="60"/>
      <c r="J9" s="60">
        <v>79426000</v>
      </c>
      <c r="K9" s="60"/>
      <c r="L9" s="60">
        <v>691444</v>
      </c>
      <c r="M9" s="60">
        <v>60580538</v>
      </c>
      <c r="N9" s="60">
        <v>61271982</v>
      </c>
      <c r="O9" s="60"/>
      <c r="P9" s="60"/>
      <c r="Q9" s="60">
        <v>44842000</v>
      </c>
      <c r="R9" s="60">
        <v>44842000</v>
      </c>
      <c r="S9" s="60">
        <v>329273</v>
      </c>
      <c r="T9" s="60"/>
      <c r="U9" s="60"/>
      <c r="V9" s="60">
        <v>329273</v>
      </c>
      <c r="W9" s="60">
        <v>185869255</v>
      </c>
      <c r="X9" s="60">
        <v>187825063</v>
      </c>
      <c r="Y9" s="60">
        <v>-1955808</v>
      </c>
      <c r="Z9" s="140">
        <v>-1.04</v>
      </c>
      <c r="AA9" s="62">
        <v>187825063</v>
      </c>
    </row>
    <row r="10" spans="1:27" ht="12.75">
      <c r="A10" s="249" t="s">
        <v>180</v>
      </c>
      <c r="B10" s="182"/>
      <c r="C10" s="155">
        <v>52763562</v>
      </c>
      <c r="D10" s="155"/>
      <c r="E10" s="59">
        <v>68203800</v>
      </c>
      <c r="F10" s="60">
        <v>75003799</v>
      </c>
      <c r="G10" s="60">
        <v>21234000</v>
      </c>
      <c r="H10" s="60"/>
      <c r="I10" s="60"/>
      <c r="J10" s="60">
        <v>21234000</v>
      </c>
      <c r="K10" s="60">
        <v>3000000</v>
      </c>
      <c r="L10" s="60">
        <v>1867000</v>
      </c>
      <c r="M10" s="60">
        <v>26169000</v>
      </c>
      <c r="N10" s="60">
        <v>31036000</v>
      </c>
      <c r="O10" s="60">
        <v>4000000</v>
      </c>
      <c r="P10" s="60">
        <v>1245000</v>
      </c>
      <c r="Q10" s="60"/>
      <c r="R10" s="60">
        <v>5245000</v>
      </c>
      <c r="S10" s="60">
        <v>21688000</v>
      </c>
      <c r="T10" s="60"/>
      <c r="U10" s="60"/>
      <c r="V10" s="60">
        <v>21688000</v>
      </c>
      <c r="W10" s="60">
        <v>79203000</v>
      </c>
      <c r="X10" s="60">
        <v>75003799</v>
      </c>
      <c r="Y10" s="60">
        <v>4199201</v>
      </c>
      <c r="Z10" s="140">
        <v>5.6</v>
      </c>
      <c r="AA10" s="62">
        <v>75003799</v>
      </c>
    </row>
    <row r="11" spans="1:27" ht="12.75">
      <c r="A11" s="249" t="s">
        <v>181</v>
      </c>
      <c r="B11" s="182"/>
      <c r="C11" s="155">
        <v>50280035</v>
      </c>
      <c r="D11" s="155"/>
      <c r="E11" s="59">
        <v>35071200</v>
      </c>
      <c r="F11" s="60">
        <v>40363384</v>
      </c>
      <c r="G11" s="60">
        <v>2817047</v>
      </c>
      <c r="H11" s="60">
        <v>-1248087</v>
      </c>
      <c r="I11" s="60">
        <v>371173</v>
      </c>
      <c r="J11" s="60">
        <v>1940133</v>
      </c>
      <c r="K11" s="60">
        <v>6694555</v>
      </c>
      <c r="L11" s="60">
        <v>4345924</v>
      </c>
      <c r="M11" s="60">
        <v>7266050</v>
      </c>
      <c r="N11" s="60">
        <v>18306529</v>
      </c>
      <c r="O11" s="60">
        <v>8486525</v>
      </c>
      <c r="P11" s="60">
        <v>4190802</v>
      </c>
      <c r="Q11" s="60">
        <v>3832289</v>
      </c>
      <c r="R11" s="60">
        <v>16509616</v>
      </c>
      <c r="S11" s="60">
        <v>4135456</v>
      </c>
      <c r="T11" s="60">
        <v>4023732</v>
      </c>
      <c r="U11" s="60">
        <v>8161357</v>
      </c>
      <c r="V11" s="60">
        <v>16320545</v>
      </c>
      <c r="W11" s="60">
        <v>53076823</v>
      </c>
      <c r="X11" s="60">
        <v>40363384</v>
      </c>
      <c r="Y11" s="60">
        <v>12713439</v>
      </c>
      <c r="Z11" s="140">
        <v>31.5</v>
      </c>
      <c r="AA11" s="62">
        <v>40363384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-1163620563</v>
      </c>
      <c r="D14" s="155"/>
      <c r="E14" s="59">
        <v>-1352939040</v>
      </c>
      <c r="F14" s="60">
        <v>-1394828928</v>
      </c>
      <c r="G14" s="60">
        <v>-82420744</v>
      </c>
      <c r="H14" s="60">
        <v>-159237089</v>
      </c>
      <c r="I14" s="60">
        <v>-128336384</v>
      </c>
      <c r="J14" s="60">
        <v>-369994217</v>
      </c>
      <c r="K14" s="60">
        <v>-79082502</v>
      </c>
      <c r="L14" s="60">
        <v>-98860869</v>
      </c>
      <c r="M14" s="60">
        <v>-120810554</v>
      </c>
      <c r="N14" s="60">
        <v>-298753925</v>
      </c>
      <c r="O14" s="60">
        <v>-95180126</v>
      </c>
      <c r="P14" s="60">
        <v>-141342937</v>
      </c>
      <c r="Q14" s="60">
        <v>-113142259</v>
      </c>
      <c r="R14" s="60">
        <v>-349665322</v>
      </c>
      <c r="S14" s="60">
        <v>-95842502</v>
      </c>
      <c r="T14" s="60">
        <v>-114857919</v>
      </c>
      <c r="U14" s="60">
        <v>-135067363</v>
      </c>
      <c r="V14" s="60">
        <v>-345767784</v>
      </c>
      <c r="W14" s="60">
        <v>-1364181248</v>
      </c>
      <c r="X14" s="60">
        <v>-1394828928</v>
      </c>
      <c r="Y14" s="60">
        <v>30647680</v>
      </c>
      <c r="Z14" s="140">
        <v>-2.2</v>
      </c>
      <c r="AA14" s="62">
        <v>-1394828928</v>
      </c>
    </row>
    <row r="15" spans="1:27" ht="12.75">
      <c r="A15" s="249" t="s">
        <v>40</v>
      </c>
      <c r="B15" s="182"/>
      <c r="C15" s="155">
        <v>-6682964</v>
      </c>
      <c r="D15" s="155"/>
      <c r="E15" s="59">
        <v>-19132479</v>
      </c>
      <c r="F15" s="60">
        <v>-19132479</v>
      </c>
      <c r="G15" s="60"/>
      <c r="H15" s="60">
        <v>-848</v>
      </c>
      <c r="I15" s="60">
        <v>-694</v>
      </c>
      <c r="J15" s="60">
        <v>-1542</v>
      </c>
      <c r="K15" s="60">
        <v>-1024</v>
      </c>
      <c r="L15" s="60"/>
      <c r="M15" s="60"/>
      <c r="N15" s="60">
        <v>-1024</v>
      </c>
      <c r="O15" s="60">
        <v>-10619</v>
      </c>
      <c r="P15" s="60">
        <v>-8740486</v>
      </c>
      <c r="Q15" s="60"/>
      <c r="R15" s="60">
        <v>-8751105</v>
      </c>
      <c r="S15" s="60"/>
      <c r="T15" s="60"/>
      <c r="U15" s="60">
        <v>-8401125</v>
      </c>
      <c r="V15" s="60">
        <v>-8401125</v>
      </c>
      <c r="W15" s="60">
        <v>-17154796</v>
      </c>
      <c r="X15" s="60">
        <v>-19132479</v>
      </c>
      <c r="Y15" s="60">
        <v>1977683</v>
      </c>
      <c r="Z15" s="140">
        <v>-10.34</v>
      </c>
      <c r="AA15" s="62">
        <v>-19132479</v>
      </c>
    </row>
    <row r="16" spans="1:27" ht="12.75">
      <c r="A16" s="249" t="s">
        <v>42</v>
      </c>
      <c r="B16" s="182"/>
      <c r="C16" s="155">
        <v>-1819386</v>
      </c>
      <c r="D16" s="155"/>
      <c r="E16" s="59">
        <v>-1910000</v>
      </c>
      <c r="F16" s="60">
        <v>-2040000</v>
      </c>
      <c r="G16" s="60">
        <v>-45000</v>
      </c>
      <c r="H16" s="60">
        <v>-30000</v>
      </c>
      <c r="I16" s="60">
        <v>-270000</v>
      </c>
      <c r="J16" s="60">
        <v>-345000</v>
      </c>
      <c r="K16" s="60"/>
      <c r="L16" s="60"/>
      <c r="M16" s="60">
        <v>-900000</v>
      </c>
      <c r="N16" s="60">
        <v>-900000</v>
      </c>
      <c r="O16" s="60">
        <v>-575000</v>
      </c>
      <c r="P16" s="60">
        <v>570000</v>
      </c>
      <c r="Q16" s="60">
        <v>-575000</v>
      </c>
      <c r="R16" s="60">
        <v>-580000</v>
      </c>
      <c r="S16" s="60">
        <v>-37847</v>
      </c>
      <c r="T16" s="60">
        <v>-55000</v>
      </c>
      <c r="U16" s="60">
        <v>-10000</v>
      </c>
      <c r="V16" s="60">
        <v>-102847</v>
      </c>
      <c r="W16" s="60">
        <v>-1927847</v>
      </c>
      <c r="X16" s="60">
        <v>-2040000</v>
      </c>
      <c r="Y16" s="60">
        <v>112153</v>
      </c>
      <c r="Z16" s="140">
        <v>-5.5</v>
      </c>
      <c r="AA16" s="62">
        <v>-2040000</v>
      </c>
    </row>
    <row r="17" spans="1:27" ht="12.75">
      <c r="A17" s="250" t="s">
        <v>185</v>
      </c>
      <c r="B17" s="251"/>
      <c r="C17" s="168">
        <f aca="true" t="shared" si="0" ref="C17:Y17">SUM(C6:C16)</f>
        <v>257381365</v>
      </c>
      <c r="D17" s="168">
        <f t="shared" si="0"/>
        <v>0</v>
      </c>
      <c r="E17" s="72">
        <f t="shared" si="0"/>
        <v>169161221</v>
      </c>
      <c r="F17" s="73">
        <f t="shared" si="0"/>
        <v>189676490</v>
      </c>
      <c r="G17" s="73">
        <f t="shared" si="0"/>
        <v>140278595</v>
      </c>
      <c r="H17" s="73">
        <f t="shared" si="0"/>
        <v>-43930003</v>
      </c>
      <c r="I17" s="73">
        <f t="shared" si="0"/>
        <v>-23276177</v>
      </c>
      <c r="J17" s="73">
        <f t="shared" si="0"/>
        <v>73072415</v>
      </c>
      <c r="K17" s="73">
        <f t="shared" si="0"/>
        <v>37861948</v>
      </c>
      <c r="L17" s="73">
        <f t="shared" si="0"/>
        <v>6759657</v>
      </c>
      <c r="M17" s="73">
        <f t="shared" si="0"/>
        <v>73492026</v>
      </c>
      <c r="N17" s="73">
        <f t="shared" si="0"/>
        <v>118113631</v>
      </c>
      <c r="O17" s="73">
        <f t="shared" si="0"/>
        <v>14801888</v>
      </c>
      <c r="P17" s="73">
        <f t="shared" si="0"/>
        <v>-45890694</v>
      </c>
      <c r="Q17" s="73">
        <f t="shared" si="0"/>
        <v>33671797</v>
      </c>
      <c r="R17" s="73">
        <f t="shared" si="0"/>
        <v>2582991</v>
      </c>
      <c r="S17" s="73">
        <f t="shared" si="0"/>
        <v>27981362</v>
      </c>
      <c r="T17" s="73">
        <f t="shared" si="0"/>
        <v>-6021570</v>
      </c>
      <c r="U17" s="73">
        <f t="shared" si="0"/>
        <v>-23080654</v>
      </c>
      <c r="V17" s="73">
        <f t="shared" si="0"/>
        <v>-1120862</v>
      </c>
      <c r="W17" s="73">
        <f t="shared" si="0"/>
        <v>192648175</v>
      </c>
      <c r="X17" s="73">
        <f t="shared" si="0"/>
        <v>189676490</v>
      </c>
      <c r="Y17" s="73">
        <f t="shared" si="0"/>
        <v>2971685</v>
      </c>
      <c r="Z17" s="170">
        <f>+IF(X17&lt;&gt;0,+(Y17/X17)*100,0)</f>
        <v>1.5667123532283838</v>
      </c>
      <c r="AA17" s="74">
        <f>SUM(AA6:AA16)</f>
        <v>189676490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-2427417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>
        <v>-115711000</v>
      </c>
      <c r="D24" s="155"/>
      <c r="E24" s="59">
        <v>54000000</v>
      </c>
      <c r="F24" s="60">
        <v>34000000</v>
      </c>
      <c r="G24" s="60"/>
      <c r="H24" s="60"/>
      <c r="I24" s="60"/>
      <c r="J24" s="60"/>
      <c r="K24" s="60">
        <v>253711609</v>
      </c>
      <c r="L24" s="60"/>
      <c r="M24" s="60">
        <v>210000000</v>
      </c>
      <c r="N24" s="60">
        <v>463711609</v>
      </c>
      <c r="O24" s="60">
        <v>84000000</v>
      </c>
      <c r="P24" s="60"/>
      <c r="Q24" s="60"/>
      <c r="R24" s="60">
        <v>84000000</v>
      </c>
      <c r="S24" s="60"/>
      <c r="T24" s="60"/>
      <c r="U24" s="60">
        <v>-400000000</v>
      </c>
      <c r="V24" s="60">
        <v>-400000000</v>
      </c>
      <c r="W24" s="60">
        <v>147711609</v>
      </c>
      <c r="X24" s="60">
        <v>34000000</v>
      </c>
      <c r="Y24" s="60">
        <v>113711609</v>
      </c>
      <c r="Z24" s="140">
        <v>334.45</v>
      </c>
      <c r="AA24" s="62">
        <v>34000000</v>
      </c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-265286051</v>
      </c>
      <c r="D26" s="155"/>
      <c r="E26" s="59">
        <v>-374409544</v>
      </c>
      <c r="F26" s="60">
        <v>-391144759</v>
      </c>
      <c r="G26" s="60">
        <v>-789764</v>
      </c>
      <c r="H26" s="60">
        <v>-12933627</v>
      </c>
      <c r="I26" s="60">
        <v>-16632570</v>
      </c>
      <c r="J26" s="60">
        <v>-30355961</v>
      </c>
      <c r="K26" s="60">
        <v>-20578405</v>
      </c>
      <c r="L26" s="60">
        <v>-22294892</v>
      </c>
      <c r="M26" s="60">
        <v>-38113225</v>
      </c>
      <c r="N26" s="60">
        <v>-80986522</v>
      </c>
      <c r="O26" s="60">
        <v>-10997386</v>
      </c>
      <c r="P26" s="60">
        <v>-14350496</v>
      </c>
      <c r="Q26" s="60">
        <v>-30136539</v>
      </c>
      <c r="R26" s="60">
        <v>-55484421</v>
      </c>
      <c r="S26" s="60">
        <v>-52013116</v>
      </c>
      <c r="T26" s="60">
        <v>-76450512</v>
      </c>
      <c r="U26" s="60">
        <v>-41405025</v>
      </c>
      <c r="V26" s="60">
        <v>-169868653</v>
      </c>
      <c r="W26" s="60">
        <v>-336695557</v>
      </c>
      <c r="X26" s="60">
        <v>-391144759</v>
      </c>
      <c r="Y26" s="60">
        <v>54449202</v>
      </c>
      <c r="Z26" s="140">
        <v>-13.92</v>
      </c>
      <c r="AA26" s="62">
        <v>-391144759</v>
      </c>
    </row>
    <row r="27" spans="1:27" ht="12.75">
      <c r="A27" s="250" t="s">
        <v>192</v>
      </c>
      <c r="B27" s="251"/>
      <c r="C27" s="168">
        <f aca="true" t="shared" si="1" ref="C27:Y27">SUM(C21:C26)</f>
        <v>-383424468</v>
      </c>
      <c r="D27" s="168">
        <f>SUM(D21:D26)</f>
        <v>0</v>
      </c>
      <c r="E27" s="72">
        <f t="shared" si="1"/>
        <v>-320409544</v>
      </c>
      <c r="F27" s="73">
        <f t="shared" si="1"/>
        <v>-357144759</v>
      </c>
      <c r="G27" s="73">
        <f t="shared" si="1"/>
        <v>-789764</v>
      </c>
      <c r="H27" s="73">
        <f t="shared" si="1"/>
        <v>-12933627</v>
      </c>
      <c r="I27" s="73">
        <f t="shared" si="1"/>
        <v>-16632570</v>
      </c>
      <c r="J27" s="73">
        <f t="shared" si="1"/>
        <v>-30355961</v>
      </c>
      <c r="K27" s="73">
        <f t="shared" si="1"/>
        <v>233133204</v>
      </c>
      <c r="L27" s="73">
        <f t="shared" si="1"/>
        <v>-22294892</v>
      </c>
      <c r="M27" s="73">
        <f t="shared" si="1"/>
        <v>171886775</v>
      </c>
      <c r="N27" s="73">
        <f t="shared" si="1"/>
        <v>382725087</v>
      </c>
      <c r="O27" s="73">
        <f t="shared" si="1"/>
        <v>73002614</v>
      </c>
      <c r="P27" s="73">
        <f t="shared" si="1"/>
        <v>-14350496</v>
      </c>
      <c r="Q27" s="73">
        <f t="shared" si="1"/>
        <v>-30136539</v>
      </c>
      <c r="R27" s="73">
        <f t="shared" si="1"/>
        <v>28515579</v>
      </c>
      <c r="S27" s="73">
        <f t="shared" si="1"/>
        <v>-52013116</v>
      </c>
      <c r="T27" s="73">
        <f t="shared" si="1"/>
        <v>-76450512</v>
      </c>
      <c r="U27" s="73">
        <f t="shared" si="1"/>
        <v>-441405025</v>
      </c>
      <c r="V27" s="73">
        <f t="shared" si="1"/>
        <v>-569868653</v>
      </c>
      <c r="W27" s="73">
        <f t="shared" si="1"/>
        <v>-188983948</v>
      </c>
      <c r="X27" s="73">
        <f t="shared" si="1"/>
        <v>-357144759</v>
      </c>
      <c r="Y27" s="73">
        <f t="shared" si="1"/>
        <v>168160811</v>
      </c>
      <c r="Z27" s="170">
        <f>+IF(X27&lt;&gt;0,+(Y27/X27)*100,0)</f>
        <v>-47.08477634414901</v>
      </c>
      <c r="AA27" s="74">
        <f>SUM(AA21:AA26)</f>
        <v>-357144759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>
        <v>-1056263</v>
      </c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>
        <v>127711000</v>
      </c>
      <c r="D32" s="155"/>
      <c r="E32" s="59">
        <v>153224424</v>
      </c>
      <c r="F32" s="60">
        <v>155016120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>
        <v>155000000</v>
      </c>
      <c r="V32" s="60">
        <v>155000000</v>
      </c>
      <c r="W32" s="60">
        <v>155000000</v>
      </c>
      <c r="X32" s="60">
        <v>155016120</v>
      </c>
      <c r="Y32" s="60">
        <v>-16120</v>
      </c>
      <c r="Z32" s="140">
        <v>-0.01</v>
      </c>
      <c r="AA32" s="62">
        <v>155016120</v>
      </c>
    </row>
    <row r="33" spans="1:27" ht="12.75">
      <c r="A33" s="249" t="s">
        <v>196</v>
      </c>
      <c r="B33" s="182"/>
      <c r="C33" s="155"/>
      <c r="D33" s="155"/>
      <c r="E33" s="59">
        <v>7521683</v>
      </c>
      <c r="F33" s="60">
        <v>7521684</v>
      </c>
      <c r="G33" s="60">
        <v>445821</v>
      </c>
      <c r="H33" s="159">
        <v>-76547</v>
      </c>
      <c r="I33" s="159">
        <v>-108716</v>
      </c>
      <c r="J33" s="159">
        <v>260558</v>
      </c>
      <c r="K33" s="60">
        <v>-153312</v>
      </c>
      <c r="L33" s="60">
        <v>343698</v>
      </c>
      <c r="M33" s="60">
        <v>427412</v>
      </c>
      <c r="N33" s="60">
        <v>617798</v>
      </c>
      <c r="O33" s="159">
        <v>152695</v>
      </c>
      <c r="P33" s="159">
        <v>334859</v>
      </c>
      <c r="Q33" s="159">
        <v>416106</v>
      </c>
      <c r="R33" s="60">
        <v>903660</v>
      </c>
      <c r="S33" s="60">
        <v>-427169</v>
      </c>
      <c r="T33" s="60">
        <v>292762</v>
      </c>
      <c r="U33" s="60">
        <v>354769</v>
      </c>
      <c r="V33" s="159">
        <v>220362</v>
      </c>
      <c r="W33" s="159">
        <v>2002378</v>
      </c>
      <c r="X33" s="159">
        <v>7521684</v>
      </c>
      <c r="Y33" s="60">
        <v>-5519306</v>
      </c>
      <c r="Z33" s="140">
        <v>-73.38</v>
      </c>
      <c r="AA33" s="62">
        <v>7521684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-11442544</v>
      </c>
      <c r="D35" s="155"/>
      <c r="E35" s="59">
        <v>-16427697</v>
      </c>
      <c r="F35" s="60">
        <v>-16427697</v>
      </c>
      <c r="G35" s="60"/>
      <c r="H35" s="60"/>
      <c r="I35" s="60"/>
      <c r="J35" s="60"/>
      <c r="K35" s="60"/>
      <c r="L35" s="60"/>
      <c r="M35" s="60">
        <v>-16912303</v>
      </c>
      <c r="N35" s="60">
        <v>-16912303</v>
      </c>
      <c r="O35" s="60"/>
      <c r="P35" s="60">
        <v>8740486</v>
      </c>
      <c r="Q35" s="60"/>
      <c r="R35" s="60">
        <v>8740486</v>
      </c>
      <c r="S35" s="60"/>
      <c r="T35" s="60"/>
      <c r="U35" s="60">
        <v>-8612126</v>
      </c>
      <c r="V35" s="60">
        <v>-8612126</v>
      </c>
      <c r="W35" s="60">
        <v>-16783943</v>
      </c>
      <c r="X35" s="60">
        <v>-16427697</v>
      </c>
      <c r="Y35" s="60">
        <v>-356246</v>
      </c>
      <c r="Z35" s="140">
        <v>2.17</v>
      </c>
      <c r="AA35" s="62">
        <v>-16427697</v>
      </c>
    </row>
    <row r="36" spans="1:27" ht="12.75">
      <c r="A36" s="250" t="s">
        <v>198</v>
      </c>
      <c r="B36" s="251"/>
      <c r="C36" s="168">
        <f aca="true" t="shared" si="2" ref="C36:Y36">SUM(C31:C35)</f>
        <v>115212193</v>
      </c>
      <c r="D36" s="168">
        <f>SUM(D31:D35)</f>
        <v>0</v>
      </c>
      <c r="E36" s="72">
        <f t="shared" si="2"/>
        <v>144318410</v>
      </c>
      <c r="F36" s="73">
        <f t="shared" si="2"/>
        <v>146110107</v>
      </c>
      <c r="G36" s="73">
        <f t="shared" si="2"/>
        <v>445821</v>
      </c>
      <c r="H36" s="73">
        <f t="shared" si="2"/>
        <v>-76547</v>
      </c>
      <c r="I36" s="73">
        <f t="shared" si="2"/>
        <v>-108716</v>
      </c>
      <c r="J36" s="73">
        <f t="shared" si="2"/>
        <v>260558</v>
      </c>
      <c r="K36" s="73">
        <f t="shared" si="2"/>
        <v>-153312</v>
      </c>
      <c r="L36" s="73">
        <f t="shared" si="2"/>
        <v>343698</v>
      </c>
      <c r="M36" s="73">
        <f t="shared" si="2"/>
        <v>-16484891</v>
      </c>
      <c r="N36" s="73">
        <f t="shared" si="2"/>
        <v>-16294505</v>
      </c>
      <c r="O36" s="73">
        <f t="shared" si="2"/>
        <v>152695</v>
      </c>
      <c r="P36" s="73">
        <f t="shared" si="2"/>
        <v>9075345</v>
      </c>
      <c r="Q36" s="73">
        <f t="shared" si="2"/>
        <v>416106</v>
      </c>
      <c r="R36" s="73">
        <f t="shared" si="2"/>
        <v>9644146</v>
      </c>
      <c r="S36" s="73">
        <f t="shared" si="2"/>
        <v>-427169</v>
      </c>
      <c r="T36" s="73">
        <f t="shared" si="2"/>
        <v>292762</v>
      </c>
      <c r="U36" s="73">
        <f t="shared" si="2"/>
        <v>146742643</v>
      </c>
      <c r="V36" s="73">
        <f t="shared" si="2"/>
        <v>146608236</v>
      </c>
      <c r="W36" s="73">
        <f t="shared" si="2"/>
        <v>140218435</v>
      </c>
      <c r="X36" s="73">
        <f t="shared" si="2"/>
        <v>146110107</v>
      </c>
      <c r="Y36" s="73">
        <f t="shared" si="2"/>
        <v>-5891672</v>
      </c>
      <c r="Z36" s="170">
        <f>+IF(X36&lt;&gt;0,+(Y36/X36)*100,0)</f>
        <v>-4.032350753120727</v>
      </c>
      <c r="AA36" s="74">
        <f>SUM(AA31:AA35)</f>
        <v>146110107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-10830910</v>
      </c>
      <c r="D38" s="153">
        <f>+D17+D27+D36</f>
        <v>0</v>
      </c>
      <c r="E38" s="99">
        <f t="shared" si="3"/>
        <v>-6929913</v>
      </c>
      <c r="F38" s="100">
        <f t="shared" si="3"/>
        <v>-21358162</v>
      </c>
      <c r="G38" s="100">
        <f t="shared" si="3"/>
        <v>139934652</v>
      </c>
      <c r="H38" s="100">
        <f t="shared" si="3"/>
        <v>-56940177</v>
      </c>
      <c r="I38" s="100">
        <f t="shared" si="3"/>
        <v>-40017463</v>
      </c>
      <c r="J38" s="100">
        <f t="shared" si="3"/>
        <v>42977012</v>
      </c>
      <c r="K38" s="100">
        <f t="shared" si="3"/>
        <v>270841840</v>
      </c>
      <c r="L38" s="100">
        <f t="shared" si="3"/>
        <v>-15191537</v>
      </c>
      <c r="M38" s="100">
        <f t="shared" si="3"/>
        <v>228893910</v>
      </c>
      <c r="N38" s="100">
        <f t="shared" si="3"/>
        <v>484544213</v>
      </c>
      <c r="O38" s="100">
        <f t="shared" si="3"/>
        <v>87957197</v>
      </c>
      <c r="P38" s="100">
        <f t="shared" si="3"/>
        <v>-51165845</v>
      </c>
      <c r="Q38" s="100">
        <f t="shared" si="3"/>
        <v>3951364</v>
      </c>
      <c r="R38" s="100">
        <f t="shared" si="3"/>
        <v>40742716</v>
      </c>
      <c r="S38" s="100">
        <f t="shared" si="3"/>
        <v>-24458923</v>
      </c>
      <c r="T38" s="100">
        <f t="shared" si="3"/>
        <v>-82179320</v>
      </c>
      <c r="U38" s="100">
        <f t="shared" si="3"/>
        <v>-317743036</v>
      </c>
      <c r="V38" s="100">
        <f t="shared" si="3"/>
        <v>-424381279</v>
      </c>
      <c r="W38" s="100">
        <f t="shared" si="3"/>
        <v>143882662</v>
      </c>
      <c r="X38" s="100">
        <f t="shared" si="3"/>
        <v>-21358162</v>
      </c>
      <c r="Y38" s="100">
        <f t="shared" si="3"/>
        <v>165240824</v>
      </c>
      <c r="Z38" s="137">
        <f>+IF(X38&lt;&gt;0,+(Y38/X38)*100,0)</f>
        <v>-773.6659362355244</v>
      </c>
      <c r="AA38" s="102">
        <f>+AA17+AA27+AA36</f>
        <v>-21358162</v>
      </c>
    </row>
    <row r="39" spans="1:27" ht="12.75">
      <c r="A39" s="249" t="s">
        <v>200</v>
      </c>
      <c r="B39" s="182"/>
      <c r="C39" s="153">
        <v>83901579</v>
      </c>
      <c r="D39" s="153"/>
      <c r="E39" s="99">
        <v>83901579</v>
      </c>
      <c r="F39" s="100">
        <v>73070669</v>
      </c>
      <c r="G39" s="100">
        <v>65991863</v>
      </c>
      <c r="H39" s="100">
        <v>205926515</v>
      </c>
      <c r="I39" s="100">
        <v>148986338</v>
      </c>
      <c r="J39" s="100">
        <v>65991863</v>
      </c>
      <c r="K39" s="100">
        <v>108968875</v>
      </c>
      <c r="L39" s="100">
        <v>379810715</v>
      </c>
      <c r="M39" s="100">
        <v>364619178</v>
      </c>
      <c r="N39" s="100">
        <v>108968875</v>
      </c>
      <c r="O39" s="100">
        <v>593513088</v>
      </c>
      <c r="P39" s="100">
        <v>681470285</v>
      </c>
      <c r="Q39" s="100">
        <v>630304440</v>
      </c>
      <c r="R39" s="100">
        <v>593513088</v>
      </c>
      <c r="S39" s="100">
        <v>634255804</v>
      </c>
      <c r="T39" s="100">
        <v>609796881</v>
      </c>
      <c r="U39" s="100">
        <v>527617561</v>
      </c>
      <c r="V39" s="100">
        <v>634255804</v>
      </c>
      <c r="W39" s="100">
        <v>65991863</v>
      </c>
      <c r="X39" s="100">
        <v>73070669</v>
      </c>
      <c r="Y39" s="100">
        <v>-7078806</v>
      </c>
      <c r="Z39" s="137">
        <v>-9.69</v>
      </c>
      <c r="AA39" s="102">
        <v>73070669</v>
      </c>
    </row>
    <row r="40" spans="1:27" ht="12.75">
      <c r="A40" s="269" t="s">
        <v>201</v>
      </c>
      <c r="B40" s="256"/>
      <c r="C40" s="257">
        <v>73070669</v>
      </c>
      <c r="D40" s="257"/>
      <c r="E40" s="258">
        <v>76971666</v>
      </c>
      <c r="F40" s="259">
        <v>51712509</v>
      </c>
      <c r="G40" s="259">
        <v>205926515</v>
      </c>
      <c r="H40" s="259">
        <v>148986338</v>
      </c>
      <c r="I40" s="259">
        <v>108968875</v>
      </c>
      <c r="J40" s="259">
        <v>108968875</v>
      </c>
      <c r="K40" s="259">
        <v>379810715</v>
      </c>
      <c r="L40" s="259">
        <v>364619178</v>
      </c>
      <c r="M40" s="259">
        <v>593513088</v>
      </c>
      <c r="N40" s="259">
        <v>593513088</v>
      </c>
      <c r="O40" s="259">
        <v>681470285</v>
      </c>
      <c r="P40" s="259">
        <v>630304440</v>
      </c>
      <c r="Q40" s="259">
        <v>634255804</v>
      </c>
      <c r="R40" s="259">
        <v>681470285</v>
      </c>
      <c r="S40" s="259">
        <v>609796881</v>
      </c>
      <c r="T40" s="259">
        <v>527617561</v>
      </c>
      <c r="U40" s="259">
        <v>209874525</v>
      </c>
      <c r="V40" s="259">
        <v>209874525</v>
      </c>
      <c r="W40" s="259">
        <v>209874525</v>
      </c>
      <c r="X40" s="259">
        <v>51712509</v>
      </c>
      <c r="Y40" s="259">
        <v>158162016</v>
      </c>
      <c r="Z40" s="260">
        <v>305.85</v>
      </c>
      <c r="AA40" s="261">
        <v>51712509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170242051</v>
      </c>
      <c r="D5" s="200">
        <f t="shared" si="0"/>
        <v>0</v>
      </c>
      <c r="E5" s="106">
        <f t="shared" si="0"/>
        <v>223397124</v>
      </c>
      <c r="F5" s="106">
        <f t="shared" si="0"/>
        <v>233887681</v>
      </c>
      <c r="G5" s="106">
        <f t="shared" si="0"/>
        <v>306497</v>
      </c>
      <c r="H5" s="106">
        <f t="shared" si="0"/>
        <v>12241163</v>
      </c>
      <c r="I5" s="106">
        <f t="shared" si="0"/>
        <v>11308735</v>
      </c>
      <c r="J5" s="106">
        <f t="shared" si="0"/>
        <v>23856395</v>
      </c>
      <c r="K5" s="106">
        <f t="shared" si="0"/>
        <v>18856905</v>
      </c>
      <c r="L5" s="106">
        <f t="shared" si="0"/>
        <v>11950212</v>
      </c>
      <c r="M5" s="106">
        <f t="shared" si="0"/>
        <v>25595715</v>
      </c>
      <c r="N5" s="106">
        <f t="shared" si="0"/>
        <v>56402832</v>
      </c>
      <c r="O5" s="106">
        <f t="shared" si="0"/>
        <v>3995065</v>
      </c>
      <c r="P5" s="106">
        <f t="shared" si="0"/>
        <v>7890209</v>
      </c>
      <c r="Q5" s="106">
        <f t="shared" si="0"/>
        <v>19019275</v>
      </c>
      <c r="R5" s="106">
        <f t="shared" si="0"/>
        <v>30904549</v>
      </c>
      <c r="S5" s="106">
        <f t="shared" si="0"/>
        <v>19800513</v>
      </c>
      <c r="T5" s="106">
        <f t="shared" si="0"/>
        <v>46058018</v>
      </c>
      <c r="U5" s="106">
        <f t="shared" si="0"/>
        <v>16604154</v>
      </c>
      <c r="V5" s="106">
        <f t="shared" si="0"/>
        <v>82462685</v>
      </c>
      <c r="W5" s="106">
        <f t="shared" si="0"/>
        <v>193626461</v>
      </c>
      <c r="X5" s="106">
        <f t="shared" si="0"/>
        <v>233887681</v>
      </c>
      <c r="Y5" s="106">
        <f t="shared" si="0"/>
        <v>-40261220</v>
      </c>
      <c r="Z5" s="201">
        <f>+IF(X5&lt;&gt;0,+(Y5/X5)*100,0)</f>
        <v>-17.213912176930773</v>
      </c>
      <c r="AA5" s="199">
        <f>SUM(AA11:AA18)</f>
        <v>233887681</v>
      </c>
    </row>
    <row r="6" spans="1:27" ht="12.75">
      <c r="A6" s="291" t="s">
        <v>206</v>
      </c>
      <c r="B6" s="142"/>
      <c r="C6" s="62">
        <v>67080915</v>
      </c>
      <c r="D6" s="156"/>
      <c r="E6" s="60">
        <v>43581000</v>
      </c>
      <c r="F6" s="60">
        <v>62882165</v>
      </c>
      <c r="G6" s="60"/>
      <c r="H6" s="60">
        <v>7160119</v>
      </c>
      <c r="I6" s="60">
        <v>5877183</v>
      </c>
      <c r="J6" s="60">
        <v>13037302</v>
      </c>
      <c r="K6" s="60">
        <v>9710662</v>
      </c>
      <c r="L6" s="60">
        <v>3881937</v>
      </c>
      <c r="M6" s="60">
        <v>6094835</v>
      </c>
      <c r="N6" s="60">
        <v>19687434</v>
      </c>
      <c r="O6" s="60">
        <v>618499</v>
      </c>
      <c r="P6" s="60">
        <v>965344</v>
      </c>
      <c r="Q6" s="60">
        <v>1674074</v>
      </c>
      <c r="R6" s="60">
        <v>3257917</v>
      </c>
      <c r="S6" s="60">
        <v>11004992</v>
      </c>
      <c r="T6" s="60">
        <v>8888944</v>
      </c>
      <c r="U6" s="60">
        <v>5051161</v>
      </c>
      <c r="V6" s="60">
        <v>24945097</v>
      </c>
      <c r="W6" s="60">
        <v>60927750</v>
      </c>
      <c r="X6" s="60">
        <v>62882165</v>
      </c>
      <c r="Y6" s="60">
        <v>-1954415</v>
      </c>
      <c r="Z6" s="140">
        <v>-3.11</v>
      </c>
      <c r="AA6" s="155">
        <v>62882165</v>
      </c>
    </row>
    <row r="7" spans="1:27" ht="12.75">
      <c r="A7" s="291" t="s">
        <v>207</v>
      </c>
      <c r="B7" s="142"/>
      <c r="C7" s="62">
        <v>52906570</v>
      </c>
      <c r="D7" s="156"/>
      <c r="E7" s="60">
        <v>42013004</v>
      </c>
      <c r="F7" s="60">
        <v>37499987</v>
      </c>
      <c r="G7" s="60">
        <v>130963</v>
      </c>
      <c r="H7" s="60">
        <v>131367</v>
      </c>
      <c r="I7" s="60">
        <v>1548482</v>
      </c>
      <c r="J7" s="60">
        <v>1810812</v>
      </c>
      <c r="K7" s="60">
        <v>3855209</v>
      </c>
      <c r="L7" s="60">
        <v>1814855</v>
      </c>
      <c r="M7" s="60">
        <v>6731115</v>
      </c>
      <c r="N7" s="60">
        <v>12401179</v>
      </c>
      <c r="O7" s="60">
        <v>684976</v>
      </c>
      <c r="P7" s="60">
        <v>2482739</v>
      </c>
      <c r="Q7" s="60">
        <v>73386</v>
      </c>
      <c r="R7" s="60">
        <v>3241101</v>
      </c>
      <c r="S7" s="60">
        <v>1193185</v>
      </c>
      <c r="T7" s="60">
        <v>15456292</v>
      </c>
      <c r="U7" s="60">
        <v>2037001</v>
      </c>
      <c r="V7" s="60">
        <v>18686478</v>
      </c>
      <c r="W7" s="60">
        <v>36139570</v>
      </c>
      <c r="X7" s="60">
        <v>37499987</v>
      </c>
      <c r="Y7" s="60">
        <v>-1360417</v>
      </c>
      <c r="Z7" s="140">
        <v>-3.63</v>
      </c>
      <c r="AA7" s="155">
        <v>37499987</v>
      </c>
    </row>
    <row r="8" spans="1:27" ht="12.75">
      <c r="A8" s="291" t="s">
        <v>208</v>
      </c>
      <c r="B8" s="142"/>
      <c r="C8" s="62">
        <v>4677448</v>
      </c>
      <c r="D8" s="156"/>
      <c r="E8" s="60">
        <v>21017120</v>
      </c>
      <c r="F8" s="60">
        <v>33508202</v>
      </c>
      <c r="G8" s="60">
        <v>175534</v>
      </c>
      <c r="H8" s="60">
        <v>86499</v>
      </c>
      <c r="I8" s="60">
        <v>916176</v>
      </c>
      <c r="J8" s="60">
        <v>1178209</v>
      </c>
      <c r="K8" s="60">
        <v>484898</v>
      </c>
      <c r="L8" s="60">
        <v>1450489</v>
      </c>
      <c r="M8" s="60">
        <v>1051425</v>
      </c>
      <c r="N8" s="60">
        <v>2986812</v>
      </c>
      <c r="O8" s="60">
        <v>124701</v>
      </c>
      <c r="P8" s="60">
        <v>460868</v>
      </c>
      <c r="Q8" s="60">
        <v>2100065</v>
      </c>
      <c r="R8" s="60">
        <v>2685634</v>
      </c>
      <c r="S8" s="60">
        <v>1734683</v>
      </c>
      <c r="T8" s="60">
        <v>10346298</v>
      </c>
      <c r="U8" s="60">
        <v>3625539</v>
      </c>
      <c r="V8" s="60">
        <v>15706520</v>
      </c>
      <c r="W8" s="60">
        <v>22557175</v>
      </c>
      <c r="X8" s="60">
        <v>33508202</v>
      </c>
      <c r="Y8" s="60">
        <v>-10951027</v>
      </c>
      <c r="Z8" s="140">
        <v>-32.68</v>
      </c>
      <c r="AA8" s="155">
        <v>33508202</v>
      </c>
    </row>
    <row r="9" spans="1:27" ht="12.75">
      <c r="A9" s="291" t="s">
        <v>209</v>
      </c>
      <c r="B9" s="142"/>
      <c r="C9" s="62">
        <v>20941342</v>
      </c>
      <c r="D9" s="156"/>
      <c r="E9" s="60">
        <v>37360000</v>
      </c>
      <c r="F9" s="60">
        <v>12269303</v>
      </c>
      <c r="G9" s="60"/>
      <c r="H9" s="60">
        <v>1752418</v>
      </c>
      <c r="I9" s="60">
        <v>775081</v>
      </c>
      <c r="J9" s="60">
        <v>2527499</v>
      </c>
      <c r="K9" s="60">
        <v>-1190317</v>
      </c>
      <c r="L9" s="60">
        <v>1813860</v>
      </c>
      <c r="M9" s="60">
        <v>2179719</v>
      </c>
      <c r="N9" s="60">
        <v>2803262</v>
      </c>
      <c r="O9" s="60">
        <v>247260</v>
      </c>
      <c r="P9" s="60">
        <v>106517</v>
      </c>
      <c r="Q9" s="60">
        <v>1128856</v>
      </c>
      <c r="R9" s="60">
        <v>1482633</v>
      </c>
      <c r="S9" s="60">
        <v>1322480</v>
      </c>
      <c r="T9" s="60">
        <v>5702467</v>
      </c>
      <c r="U9" s="60">
        <v>833284</v>
      </c>
      <c r="V9" s="60">
        <v>7858231</v>
      </c>
      <c r="W9" s="60">
        <v>14671625</v>
      </c>
      <c r="X9" s="60">
        <v>12269303</v>
      </c>
      <c r="Y9" s="60">
        <v>2402322</v>
      </c>
      <c r="Z9" s="140">
        <v>19.58</v>
      </c>
      <c r="AA9" s="155">
        <v>12269303</v>
      </c>
    </row>
    <row r="10" spans="1:27" ht="12.75">
      <c r="A10" s="291" t="s">
        <v>210</v>
      </c>
      <c r="B10" s="142"/>
      <c r="C10" s="62"/>
      <c r="D10" s="156"/>
      <c r="E10" s="60"/>
      <c r="F10" s="60">
        <v>231073</v>
      </c>
      <c r="G10" s="60"/>
      <c r="H10" s="60"/>
      <c r="I10" s="60"/>
      <c r="J10" s="60"/>
      <c r="K10" s="60">
        <v>7280</v>
      </c>
      <c r="L10" s="60">
        <v>135793</v>
      </c>
      <c r="M10" s="60">
        <v>88000</v>
      </c>
      <c r="N10" s="60">
        <v>231073</v>
      </c>
      <c r="O10" s="60"/>
      <c r="P10" s="60"/>
      <c r="Q10" s="60"/>
      <c r="R10" s="60"/>
      <c r="S10" s="60"/>
      <c r="T10" s="60">
        <v>1</v>
      </c>
      <c r="U10" s="60"/>
      <c r="V10" s="60">
        <v>1</v>
      </c>
      <c r="W10" s="60">
        <v>231074</v>
      </c>
      <c r="X10" s="60">
        <v>231073</v>
      </c>
      <c r="Y10" s="60">
        <v>1</v>
      </c>
      <c r="Z10" s="140"/>
      <c r="AA10" s="155">
        <v>231073</v>
      </c>
    </row>
    <row r="11" spans="1:27" ht="12.75">
      <c r="A11" s="292" t="s">
        <v>211</v>
      </c>
      <c r="B11" s="142"/>
      <c r="C11" s="293">
        <f aca="true" t="shared" si="1" ref="C11:Y11">SUM(C6:C10)</f>
        <v>145606275</v>
      </c>
      <c r="D11" s="294">
        <f t="shared" si="1"/>
        <v>0</v>
      </c>
      <c r="E11" s="295">
        <f t="shared" si="1"/>
        <v>143971124</v>
      </c>
      <c r="F11" s="295">
        <f t="shared" si="1"/>
        <v>146390730</v>
      </c>
      <c r="G11" s="295">
        <f t="shared" si="1"/>
        <v>306497</v>
      </c>
      <c r="H11" s="295">
        <f t="shared" si="1"/>
        <v>9130403</v>
      </c>
      <c r="I11" s="295">
        <f t="shared" si="1"/>
        <v>9116922</v>
      </c>
      <c r="J11" s="295">
        <f t="shared" si="1"/>
        <v>18553822</v>
      </c>
      <c r="K11" s="295">
        <f t="shared" si="1"/>
        <v>12867732</v>
      </c>
      <c r="L11" s="295">
        <f t="shared" si="1"/>
        <v>9096934</v>
      </c>
      <c r="M11" s="295">
        <f t="shared" si="1"/>
        <v>16145094</v>
      </c>
      <c r="N11" s="295">
        <f t="shared" si="1"/>
        <v>38109760</v>
      </c>
      <c r="O11" s="295">
        <f t="shared" si="1"/>
        <v>1675436</v>
      </c>
      <c r="P11" s="295">
        <f t="shared" si="1"/>
        <v>4015468</v>
      </c>
      <c r="Q11" s="295">
        <f t="shared" si="1"/>
        <v>4976381</v>
      </c>
      <c r="R11" s="295">
        <f t="shared" si="1"/>
        <v>10667285</v>
      </c>
      <c r="S11" s="295">
        <f t="shared" si="1"/>
        <v>15255340</v>
      </c>
      <c r="T11" s="295">
        <f t="shared" si="1"/>
        <v>40394002</v>
      </c>
      <c r="U11" s="295">
        <f t="shared" si="1"/>
        <v>11546985</v>
      </c>
      <c r="V11" s="295">
        <f t="shared" si="1"/>
        <v>67196327</v>
      </c>
      <c r="W11" s="295">
        <f t="shared" si="1"/>
        <v>134527194</v>
      </c>
      <c r="X11" s="295">
        <f t="shared" si="1"/>
        <v>146390730</v>
      </c>
      <c r="Y11" s="295">
        <f t="shared" si="1"/>
        <v>-11863536</v>
      </c>
      <c r="Z11" s="296">
        <f>+IF(X11&lt;&gt;0,+(Y11/X11)*100,0)</f>
        <v>-8.104021340695548</v>
      </c>
      <c r="AA11" s="297">
        <f>SUM(AA6:AA10)</f>
        <v>146390730</v>
      </c>
    </row>
    <row r="12" spans="1:27" ht="12.75">
      <c r="A12" s="298" t="s">
        <v>212</v>
      </c>
      <c r="B12" s="136"/>
      <c r="C12" s="62">
        <v>14575953</v>
      </c>
      <c r="D12" s="156"/>
      <c r="E12" s="60">
        <v>18915000</v>
      </c>
      <c r="F12" s="60">
        <v>19865235</v>
      </c>
      <c r="G12" s="60"/>
      <c r="H12" s="60">
        <v>2951183</v>
      </c>
      <c r="I12" s="60">
        <v>1148973</v>
      </c>
      <c r="J12" s="60">
        <v>4100156</v>
      </c>
      <c r="K12" s="60">
        <v>5169066</v>
      </c>
      <c r="L12" s="60">
        <v>2546097</v>
      </c>
      <c r="M12" s="60">
        <v>2073126</v>
      </c>
      <c r="N12" s="60">
        <v>9788289</v>
      </c>
      <c r="O12" s="60">
        <v>516170</v>
      </c>
      <c r="P12" s="60">
        <v>1206546</v>
      </c>
      <c r="Q12" s="60">
        <v>1048022</v>
      </c>
      <c r="R12" s="60">
        <v>2770738</v>
      </c>
      <c r="S12" s="60">
        <v>2505112</v>
      </c>
      <c r="T12" s="60">
        <v>247078</v>
      </c>
      <c r="U12" s="60">
        <v>-620966</v>
      </c>
      <c r="V12" s="60">
        <v>2131224</v>
      </c>
      <c r="W12" s="60">
        <v>18790407</v>
      </c>
      <c r="X12" s="60">
        <v>19865235</v>
      </c>
      <c r="Y12" s="60">
        <v>-1074828</v>
      </c>
      <c r="Z12" s="140">
        <v>-5.41</v>
      </c>
      <c r="AA12" s="155">
        <v>19865235</v>
      </c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>
        <v>7000</v>
      </c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9838122</v>
      </c>
      <c r="D15" s="156"/>
      <c r="E15" s="60">
        <v>59704000</v>
      </c>
      <c r="F15" s="60">
        <v>66631716</v>
      </c>
      <c r="G15" s="60"/>
      <c r="H15" s="60">
        <v>159577</v>
      </c>
      <c r="I15" s="60">
        <v>1042840</v>
      </c>
      <c r="J15" s="60">
        <v>1202417</v>
      </c>
      <c r="K15" s="60">
        <v>820107</v>
      </c>
      <c r="L15" s="60">
        <v>307181</v>
      </c>
      <c r="M15" s="60">
        <v>7377495</v>
      </c>
      <c r="N15" s="60">
        <v>8504783</v>
      </c>
      <c r="O15" s="60">
        <v>1803459</v>
      </c>
      <c r="P15" s="60">
        <v>2668195</v>
      </c>
      <c r="Q15" s="60">
        <v>12994872</v>
      </c>
      <c r="R15" s="60">
        <v>17466526</v>
      </c>
      <c r="S15" s="60">
        <v>2040061</v>
      </c>
      <c r="T15" s="60">
        <v>4828639</v>
      </c>
      <c r="U15" s="60">
        <v>5678135</v>
      </c>
      <c r="V15" s="60">
        <v>12546835</v>
      </c>
      <c r="W15" s="60">
        <v>39720561</v>
      </c>
      <c r="X15" s="60">
        <v>66631716</v>
      </c>
      <c r="Y15" s="60">
        <v>-26911155</v>
      </c>
      <c r="Z15" s="140">
        <v>-40.39</v>
      </c>
      <c r="AA15" s="155">
        <v>66631716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>
        <v>221701</v>
      </c>
      <c r="D18" s="276"/>
      <c r="E18" s="82">
        <v>800000</v>
      </c>
      <c r="F18" s="82">
        <v>1000000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>
        <v>588299</v>
      </c>
      <c r="U18" s="82"/>
      <c r="V18" s="82">
        <v>588299</v>
      </c>
      <c r="W18" s="82">
        <v>588299</v>
      </c>
      <c r="X18" s="82">
        <v>1000000</v>
      </c>
      <c r="Y18" s="82">
        <v>-411701</v>
      </c>
      <c r="Z18" s="270">
        <v>-41.17</v>
      </c>
      <c r="AA18" s="278">
        <v>1000000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97886995</v>
      </c>
      <c r="D20" s="154">
        <f t="shared" si="2"/>
        <v>0</v>
      </c>
      <c r="E20" s="100">
        <f t="shared" si="2"/>
        <v>151012420</v>
      </c>
      <c r="F20" s="100">
        <f t="shared" si="2"/>
        <v>157257078</v>
      </c>
      <c r="G20" s="100">
        <f t="shared" si="2"/>
        <v>483267</v>
      </c>
      <c r="H20" s="100">
        <f t="shared" si="2"/>
        <v>692463</v>
      </c>
      <c r="I20" s="100">
        <f t="shared" si="2"/>
        <v>5323833</v>
      </c>
      <c r="J20" s="100">
        <f t="shared" si="2"/>
        <v>6499563</v>
      </c>
      <c r="K20" s="100">
        <f t="shared" si="2"/>
        <v>1721499</v>
      </c>
      <c r="L20" s="100">
        <f t="shared" si="2"/>
        <v>10344681</v>
      </c>
      <c r="M20" s="100">
        <f t="shared" si="2"/>
        <v>12517511</v>
      </c>
      <c r="N20" s="100">
        <f t="shared" si="2"/>
        <v>24583691</v>
      </c>
      <c r="O20" s="100">
        <f t="shared" si="2"/>
        <v>7002320</v>
      </c>
      <c r="P20" s="100">
        <f t="shared" si="2"/>
        <v>6460287</v>
      </c>
      <c r="Q20" s="100">
        <f t="shared" si="2"/>
        <v>11117266</v>
      </c>
      <c r="R20" s="100">
        <f t="shared" si="2"/>
        <v>24579873</v>
      </c>
      <c r="S20" s="100">
        <f t="shared" si="2"/>
        <v>32212603</v>
      </c>
      <c r="T20" s="100">
        <f t="shared" si="2"/>
        <v>30392494</v>
      </c>
      <c r="U20" s="100">
        <f t="shared" si="2"/>
        <v>24800873</v>
      </c>
      <c r="V20" s="100">
        <f t="shared" si="2"/>
        <v>87405970</v>
      </c>
      <c r="W20" s="100">
        <f t="shared" si="2"/>
        <v>143069097</v>
      </c>
      <c r="X20" s="100">
        <f t="shared" si="2"/>
        <v>157257078</v>
      </c>
      <c r="Y20" s="100">
        <f t="shared" si="2"/>
        <v>-14187981</v>
      </c>
      <c r="Z20" s="137">
        <f>+IF(X20&lt;&gt;0,+(Y20/X20)*100,0)</f>
        <v>-9.022157336536548</v>
      </c>
      <c r="AA20" s="153">
        <f>SUM(AA26:AA33)</f>
        <v>157257078</v>
      </c>
    </row>
    <row r="21" spans="1:27" ht="12.75">
      <c r="A21" s="291" t="s">
        <v>206</v>
      </c>
      <c r="B21" s="142"/>
      <c r="C21" s="62">
        <v>15966725</v>
      </c>
      <c r="D21" s="156"/>
      <c r="E21" s="60">
        <v>12990000</v>
      </c>
      <c r="F21" s="60">
        <v>13088600</v>
      </c>
      <c r="G21" s="60"/>
      <c r="H21" s="60"/>
      <c r="I21" s="60"/>
      <c r="J21" s="60"/>
      <c r="K21" s="60"/>
      <c r="L21" s="60">
        <v>572600</v>
      </c>
      <c r="M21" s="60">
        <v>465888</v>
      </c>
      <c r="N21" s="60">
        <v>1038488</v>
      </c>
      <c r="O21" s="60">
        <v>1702302</v>
      </c>
      <c r="P21" s="60">
        <v>1014586</v>
      </c>
      <c r="Q21" s="60">
        <v>2659933</v>
      </c>
      <c r="R21" s="60">
        <v>5376821</v>
      </c>
      <c r="S21" s="60">
        <v>4342938</v>
      </c>
      <c r="T21" s="60">
        <v>1379509</v>
      </c>
      <c r="U21" s="60">
        <v>836388</v>
      </c>
      <c r="V21" s="60">
        <v>6558835</v>
      </c>
      <c r="W21" s="60">
        <v>12974144</v>
      </c>
      <c r="X21" s="60">
        <v>13088600</v>
      </c>
      <c r="Y21" s="60">
        <v>-114456</v>
      </c>
      <c r="Z21" s="140">
        <v>-0.87</v>
      </c>
      <c r="AA21" s="155">
        <v>13088600</v>
      </c>
    </row>
    <row r="22" spans="1:27" ht="12.75">
      <c r="A22" s="291" t="s">
        <v>207</v>
      </c>
      <c r="B22" s="142"/>
      <c r="C22" s="62">
        <v>15119904</v>
      </c>
      <c r="D22" s="156"/>
      <c r="E22" s="60">
        <v>34039420</v>
      </c>
      <c r="F22" s="60">
        <v>42032437</v>
      </c>
      <c r="G22" s="60">
        <v>416720</v>
      </c>
      <c r="H22" s="60">
        <v>26642</v>
      </c>
      <c r="I22" s="60">
        <v>1583</v>
      </c>
      <c r="J22" s="60">
        <v>444945</v>
      </c>
      <c r="K22" s="60">
        <v>604894</v>
      </c>
      <c r="L22" s="60">
        <v>766073</v>
      </c>
      <c r="M22" s="60">
        <v>1615998</v>
      </c>
      <c r="N22" s="60">
        <v>2986965</v>
      </c>
      <c r="O22" s="60">
        <v>28559</v>
      </c>
      <c r="P22" s="60">
        <v>1546518</v>
      </c>
      <c r="Q22" s="60">
        <v>385686</v>
      </c>
      <c r="R22" s="60">
        <v>1960763</v>
      </c>
      <c r="S22" s="60">
        <v>15067732</v>
      </c>
      <c r="T22" s="60">
        <v>18074038</v>
      </c>
      <c r="U22" s="60">
        <v>2994500</v>
      </c>
      <c r="V22" s="60">
        <v>36136270</v>
      </c>
      <c r="W22" s="60">
        <v>41528943</v>
      </c>
      <c r="X22" s="60">
        <v>42032437</v>
      </c>
      <c r="Y22" s="60">
        <v>-503494</v>
      </c>
      <c r="Z22" s="140">
        <v>-1.2</v>
      </c>
      <c r="AA22" s="155">
        <v>42032437</v>
      </c>
    </row>
    <row r="23" spans="1:27" ht="12.75">
      <c r="A23" s="291" t="s">
        <v>208</v>
      </c>
      <c r="B23" s="142"/>
      <c r="C23" s="62">
        <v>17277559</v>
      </c>
      <c r="D23" s="156"/>
      <c r="E23" s="60">
        <v>28882000</v>
      </c>
      <c r="F23" s="60">
        <v>31140880</v>
      </c>
      <c r="G23" s="60">
        <v>66547</v>
      </c>
      <c r="H23" s="60">
        <v>100546</v>
      </c>
      <c r="I23" s="60">
        <v>3915013</v>
      </c>
      <c r="J23" s="60">
        <v>4082106</v>
      </c>
      <c r="K23" s="60">
        <v>-1143638</v>
      </c>
      <c r="L23" s="60">
        <v>6424796</v>
      </c>
      <c r="M23" s="60">
        <v>6052731</v>
      </c>
      <c r="N23" s="60">
        <v>11333889</v>
      </c>
      <c r="O23" s="60">
        <v>235331</v>
      </c>
      <c r="P23" s="60">
        <v>550468</v>
      </c>
      <c r="Q23" s="60">
        <v>2508287</v>
      </c>
      <c r="R23" s="60">
        <v>3294086</v>
      </c>
      <c r="S23" s="60">
        <v>3868444</v>
      </c>
      <c r="T23" s="60">
        <v>1252962</v>
      </c>
      <c r="U23" s="60">
        <v>849808</v>
      </c>
      <c r="V23" s="60">
        <v>5971214</v>
      </c>
      <c r="W23" s="60">
        <v>24681295</v>
      </c>
      <c r="X23" s="60">
        <v>31140880</v>
      </c>
      <c r="Y23" s="60">
        <v>-6459585</v>
      </c>
      <c r="Z23" s="140">
        <v>-20.74</v>
      </c>
      <c r="AA23" s="155">
        <v>31140880</v>
      </c>
    </row>
    <row r="24" spans="1:27" ht="12.75">
      <c r="A24" s="291" t="s">
        <v>209</v>
      </c>
      <c r="B24" s="142"/>
      <c r="C24" s="62">
        <v>3010879</v>
      </c>
      <c r="D24" s="156"/>
      <c r="E24" s="60">
        <v>5350000</v>
      </c>
      <c r="F24" s="60">
        <v>5950000</v>
      </c>
      <c r="G24" s="60"/>
      <c r="H24" s="60"/>
      <c r="I24" s="60">
        <v>62475</v>
      </c>
      <c r="J24" s="60">
        <v>62475</v>
      </c>
      <c r="K24" s="60">
        <v>688511</v>
      </c>
      <c r="L24" s="60"/>
      <c r="M24" s="60">
        <v>479713</v>
      </c>
      <c r="N24" s="60">
        <v>1168224</v>
      </c>
      <c r="O24" s="60">
        <v>124625</v>
      </c>
      <c r="P24" s="60">
        <v>555697</v>
      </c>
      <c r="Q24" s="60">
        <v>664558</v>
      </c>
      <c r="R24" s="60">
        <v>1344880</v>
      </c>
      <c r="S24" s="60">
        <v>799508</v>
      </c>
      <c r="T24" s="60">
        <v>716614</v>
      </c>
      <c r="U24" s="60">
        <v>1575398</v>
      </c>
      <c r="V24" s="60">
        <v>3091520</v>
      </c>
      <c r="W24" s="60">
        <v>5667099</v>
      </c>
      <c r="X24" s="60">
        <v>5950000</v>
      </c>
      <c r="Y24" s="60">
        <v>-282901</v>
      </c>
      <c r="Z24" s="140">
        <v>-4.75</v>
      </c>
      <c r="AA24" s="155">
        <v>5950000</v>
      </c>
    </row>
    <row r="25" spans="1:27" ht="12.75">
      <c r="A25" s="291" t="s">
        <v>210</v>
      </c>
      <c r="B25" s="142"/>
      <c r="C25" s="62">
        <v>6965521</v>
      </c>
      <c r="D25" s="156"/>
      <c r="E25" s="60">
        <v>5500000</v>
      </c>
      <c r="F25" s="60">
        <v>6700000</v>
      </c>
      <c r="G25" s="60"/>
      <c r="H25" s="60"/>
      <c r="I25" s="60"/>
      <c r="J25" s="60"/>
      <c r="K25" s="60">
        <v>295440</v>
      </c>
      <c r="L25" s="60">
        <v>28000</v>
      </c>
      <c r="M25" s="60">
        <v>953272</v>
      </c>
      <c r="N25" s="60">
        <v>1276712</v>
      </c>
      <c r="O25" s="60"/>
      <c r="P25" s="60"/>
      <c r="Q25" s="60">
        <v>870652</v>
      </c>
      <c r="R25" s="60">
        <v>870652</v>
      </c>
      <c r="S25" s="60">
        <v>1392810</v>
      </c>
      <c r="T25" s="60">
        <v>789889</v>
      </c>
      <c r="U25" s="60">
        <v>1776663</v>
      </c>
      <c r="V25" s="60">
        <v>3959362</v>
      </c>
      <c r="W25" s="60">
        <v>6106726</v>
      </c>
      <c r="X25" s="60">
        <v>6700000</v>
      </c>
      <c r="Y25" s="60">
        <v>-593274</v>
      </c>
      <c r="Z25" s="140">
        <v>-8.85</v>
      </c>
      <c r="AA25" s="155">
        <v>6700000</v>
      </c>
    </row>
    <row r="26" spans="1:27" ht="12.75">
      <c r="A26" s="292" t="s">
        <v>211</v>
      </c>
      <c r="B26" s="302"/>
      <c r="C26" s="293">
        <f aca="true" t="shared" si="3" ref="C26:Y26">SUM(C21:C25)</f>
        <v>58340588</v>
      </c>
      <c r="D26" s="294">
        <f t="shared" si="3"/>
        <v>0</v>
      </c>
      <c r="E26" s="295">
        <f t="shared" si="3"/>
        <v>86761420</v>
      </c>
      <c r="F26" s="295">
        <f t="shared" si="3"/>
        <v>98911917</v>
      </c>
      <c r="G26" s="295">
        <f t="shared" si="3"/>
        <v>483267</v>
      </c>
      <c r="H26" s="295">
        <f t="shared" si="3"/>
        <v>127188</v>
      </c>
      <c r="I26" s="295">
        <f t="shared" si="3"/>
        <v>3979071</v>
      </c>
      <c r="J26" s="295">
        <f t="shared" si="3"/>
        <v>4589526</v>
      </c>
      <c r="K26" s="295">
        <f t="shared" si="3"/>
        <v>445207</v>
      </c>
      <c r="L26" s="295">
        <f t="shared" si="3"/>
        <v>7791469</v>
      </c>
      <c r="M26" s="295">
        <f t="shared" si="3"/>
        <v>9567602</v>
      </c>
      <c r="N26" s="295">
        <f t="shared" si="3"/>
        <v>17804278</v>
      </c>
      <c r="O26" s="295">
        <f t="shared" si="3"/>
        <v>2090817</v>
      </c>
      <c r="P26" s="295">
        <f t="shared" si="3"/>
        <v>3667269</v>
      </c>
      <c r="Q26" s="295">
        <f t="shared" si="3"/>
        <v>7089116</v>
      </c>
      <c r="R26" s="295">
        <f t="shared" si="3"/>
        <v>12847202</v>
      </c>
      <c r="S26" s="295">
        <f t="shared" si="3"/>
        <v>25471432</v>
      </c>
      <c r="T26" s="295">
        <f t="shared" si="3"/>
        <v>22213012</v>
      </c>
      <c r="U26" s="295">
        <f t="shared" si="3"/>
        <v>8032757</v>
      </c>
      <c r="V26" s="295">
        <f t="shared" si="3"/>
        <v>55717201</v>
      </c>
      <c r="W26" s="295">
        <f t="shared" si="3"/>
        <v>90958207</v>
      </c>
      <c r="X26" s="295">
        <f t="shared" si="3"/>
        <v>98911917</v>
      </c>
      <c r="Y26" s="295">
        <f t="shared" si="3"/>
        <v>-7953710</v>
      </c>
      <c r="Z26" s="296">
        <f>+IF(X26&lt;&gt;0,+(Y26/X26)*100,0)</f>
        <v>-8.041204984430744</v>
      </c>
      <c r="AA26" s="297">
        <f>SUM(AA21:AA25)</f>
        <v>98911917</v>
      </c>
    </row>
    <row r="27" spans="1:27" ht="12.75">
      <c r="A27" s="298" t="s">
        <v>212</v>
      </c>
      <c r="B27" s="147"/>
      <c r="C27" s="62">
        <v>7140914</v>
      </c>
      <c r="D27" s="156"/>
      <c r="E27" s="60">
        <v>14300000</v>
      </c>
      <c r="F27" s="60">
        <v>11011478</v>
      </c>
      <c r="G27" s="60"/>
      <c r="H27" s="60">
        <v>400000</v>
      </c>
      <c r="I27" s="60">
        <v>399997</v>
      </c>
      <c r="J27" s="60">
        <v>799997</v>
      </c>
      <c r="K27" s="60"/>
      <c r="L27" s="60">
        <v>602042</v>
      </c>
      <c r="M27" s="60">
        <v>1594648</v>
      </c>
      <c r="N27" s="60">
        <v>2196690</v>
      </c>
      <c r="O27" s="60">
        <v>631421</v>
      </c>
      <c r="P27" s="60">
        <v>1010881</v>
      </c>
      <c r="Q27" s="60">
        <v>1976438</v>
      </c>
      <c r="R27" s="60">
        <v>3618740</v>
      </c>
      <c r="S27" s="60">
        <v>795528</v>
      </c>
      <c r="T27" s="60">
        <v>768972</v>
      </c>
      <c r="U27" s="60">
        <v>2806211</v>
      </c>
      <c r="V27" s="60">
        <v>4370711</v>
      </c>
      <c r="W27" s="60">
        <v>10986138</v>
      </c>
      <c r="X27" s="60">
        <v>11011478</v>
      </c>
      <c r="Y27" s="60">
        <v>-25340</v>
      </c>
      <c r="Z27" s="140">
        <v>-0.23</v>
      </c>
      <c r="AA27" s="155">
        <v>11011478</v>
      </c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>
        <v>30762718</v>
      </c>
      <c r="D30" s="156"/>
      <c r="E30" s="60">
        <v>46511000</v>
      </c>
      <c r="F30" s="60">
        <v>44393683</v>
      </c>
      <c r="G30" s="60"/>
      <c r="H30" s="60">
        <v>165275</v>
      </c>
      <c r="I30" s="60">
        <v>944765</v>
      </c>
      <c r="J30" s="60">
        <v>1110040</v>
      </c>
      <c r="K30" s="60">
        <v>1276292</v>
      </c>
      <c r="L30" s="60">
        <v>1951170</v>
      </c>
      <c r="M30" s="60">
        <v>1355261</v>
      </c>
      <c r="N30" s="60">
        <v>4582723</v>
      </c>
      <c r="O30" s="60">
        <v>4280082</v>
      </c>
      <c r="P30" s="60">
        <v>1782137</v>
      </c>
      <c r="Q30" s="60">
        <v>2051712</v>
      </c>
      <c r="R30" s="60">
        <v>8113931</v>
      </c>
      <c r="S30" s="60">
        <v>5945643</v>
      </c>
      <c r="T30" s="60">
        <v>5793082</v>
      </c>
      <c r="U30" s="60">
        <v>13157005</v>
      </c>
      <c r="V30" s="60">
        <v>24895730</v>
      </c>
      <c r="W30" s="60">
        <v>38702424</v>
      </c>
      <c r="X30" s="60">
        <v>44393683</v>
      </c>
      <c r="Y30" s="60">
        <v>-5691259</v>
      </c>
      <c r="Z30" s="140">
        <v>-12.82</v>
      </c>
      <c r="AA30" s="155">
        <v>44393683</v>
      </c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>
        <v>1642775</v>
      </c>
      <c r="D33" s="276"/>
      <c r="E33" s="82">
        <v>3440000</v>
      </c>
      <c r="F33" s="82">
        <v>2940000</v>
      </c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>
        <v>1617428</v>
      </c>
      <c r="U33" s="82">
        <v>804900</v>
      </c>
      <c r="V33" s="82">
        <v>2422328</v>
      </c>
      <c r="W33" s="82">
        <v>2422328</v>
      </c>
      <c r="X33" s="82">
        <v>2940000</v>
      </c>
      <c r="Y33" s="82">
        <v>-517672</v>
      </c>
      <c r="Z33" s="270">
        <v>-17.61</v>
      </c>
      <c r="AA33" s="278">
        <v>2940000</v>
      </c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83047640</v>
      </c>
      <c r="D36" s="156">
        <f t="shared" si="4"/>
        <v>0</v>
      </c>
      <c r="E36" s="60">
        <f t="shared" si="4"/>
        <v>56571000</v>
      </c>
      <c r="F36" s="60">
        <f t="shared" si="4"/>
        <v>75970765</v>
      </c>
      <c r="G36" s="60">
        <f t="shared" si="4"/>
        <v>0</v>
      </c>
      <c r="H36" s="60">
        <f t="shared" si="4"/>
        <v>7160119</v>
      </c>
      <c r="I36" s="60">
        <f t="shared" si="4"/>
        <v>5877183</v>
      </c>
      <c r="J36" s="60">
        <f t="shared" si="4"/>
        <v>13037302</v>
      </c>
      <c r="K36" s="60">
        <f t="shared" si="4"/>
        <v>9710662</v>
      </c>
      <c r="L36" s="60">
        <f t="shared" si="4"/>
        <v>4454537</v>
      </c>
      <c r="M36" s="60">
        <f t="shared" si="4"/>
        <v>6560723</v>
      </c>
      <c r="N36" s="60">
        <f t="shared" si="4"/>
        <v>20725922</v>
      </c>
      <c r="O36" s="60">
        <f t="shared" si="4"/>
        <v>2320801</v>
      </c>
      <c r="P36" s="60">
        <f t="shared" si="4"/>
        <v>1979930</v>
      </c>
      <c r="Q36" s="60">
        <f t="shared" si="4"/>
        <v>4334007</v>
      </c>
      <c r="R36" s="60">
        <f t="shared" si="4"/>
        <v>8634738</v>
      </c>
      <c r="S36" s="60">
        <f t="shared" si="4"/>
        <v>15347930</v>
      </c>
      <c r="T36" s="60">
        <f t="shared" si="4"/>
        <v>10268453</v>
      </c>
      <c r="U36" s="60">
        <f t="shared" si="4"/>
        <v>5887549</v>
      </c>
      <c r="V36" s="60">
        <f t="shared" si="4"/>
        <v>31503932</v>
      </c>
      <c r="W36" s="60">
        <f t="shared" si="4"/>
        <v>73901894</v>
      </c>
      <c r="X36" s="60">
        <f t="shared" si="4"/>
        <v>75970765</v>
      </c>
      <c r="Y36" s="60">
        <f t="shared" si="4"/>
        <v>-2068871</v>
      </c>
      <c r="Z36" s="140">
        <f aca="true" t="shared" si="5" ref="Z36:Z49">+IF(X36&lt;&gt;0,+(Y36/X36)*100,0)</f>
        <v>-2.723246238207553</v>
      </c>
      <c r="AA36" s="155">
        <f>AA6+AA21</f>
        <v>75970765</v>
      </c>
    </row>
    <row r="37" spans="1:27" ht="12.75">
      <c r="A37" s="291" t="s">
        <v>207</v>
      </c>
      <c r="B37" s="142"/>
      <c r="C37" s="62">
        <f t="shared" si="4"/>
        <v>68026474</v>
      </c>
      <c r="D37" s="156">
        <f t="shared" si="4"/>
        <v>0</v>
      </c>
      <c r="E37" s="60">
        <f t="shared" si="4"/>
        <v>76052424</v>
      </c>
      <c r="F37" s="60">
        <f t="shared" si="4"/>
        <v>79532424</v>
      </c>
      <c r="G37" s="60">
        <f t="shared" si="4"/>
        <v>547683</v>
      </c>
      <c r="H37" s="60">
        <f t="shared" si="4"/>
        <v>158009</v>
      </c>
      <c r="I37" s="60">
        <f t="shared" si="4"/>
        <v>1550065</v>
      </c>
      <c r="J37" s="60">
        <f t="shared" si="4"/>
        <v>2255757</v>
      </c>
      <c r="K37" s="60">
        <f t="shared" si="4"/>
        <v>4460103</v>
      </c>
      <c r="L37" s="60">
        <f t="shared" si="4"/>
        <v>2580928</v>
      </c>
      <c r="M37" s="60">
        <f t="shared" si="4"/>
        <v>8347113</v>
      </c>
      <c r="N37" s="60">
        <f t="shared" si="4"/>
        <v>15388144</v>
      </c>
      <c r="O37" s="60">
        <f t="shared" si="4"/>
        <v>713535</v>
      </c>
      <c r="P37" s="60">
        <f t="shared" si="4"/>
        <v>4029257</v>
      </c>
      <c r="Q37" s="60">
        <f t="shared" si="4"/>
        <v>459072</v>
      </c>
      <c r="R37" s="60">
        <f t="shared" si="4"/>
        <v>5201864</v>
      </c>
      <c r="S37" s="60">
        <f t="shared" si="4"/>
        <v>16260917</v>
      </c>
      <c r="T37" s="60">
        <f t="shared" si="4"/>
        <v>33530330</v>
      </c>
      <c r="U37" s="60">
        <f t="shared" si="4"/>
        <v>5031501</v>
      </c>
      <c r="V37" s="60">
        <f t="shared" si="4"/>
        <v>54822748</v>
      </c>
      <c r="W37" s="60">
        <f t="shared" si="4"/>
        <v>77668513</v>
      </c>
      <c r="X37" s="60">
        <f t="shared" si="4"/>
        <v>79532424</v>
      </c>
      <c r="Y37" s="60">
        <f t="shared" si="4"/>
        <v>-1863911</v>
      </c>
      <c r="Z37" s="140">
        <f t="shared" si="5"/>
        <v>-2.3435863088996256</v>
      </c>
      <c r="AA37" s="155">
        <f>AA7+AA22</f>
        <v>79532424</v>
      </c>
    </row>
    <row r="38" spans="1:27" ht="12.75">
      <c r="A38" s="291" t="s">
        <v>208</v>
      </c>
      <c r="B38" s="142"/>
      <c r="C38" s="62">
        <f t="shared" si="4"/>
        <v>21955007</v>
      </c>
      <c r="D38" s="156">
        <f t="shared" si="4"/>
        <v>0</v>
      </c>
      <c r="E38" s="60">
        <f t="shared" si="4"/>
        <v>49899120</v>
      </c>
      <c r="F38" s="60">
        <f t="shared" si="4"/>
        <v>64649082</v>
      </c>
      <c r="G38" s="60">
        <f t="shared" si="4"/>
        <v>242081</v>
      </c>
      <c r="H38" s="60">
        <f t="shared" si="4"/>
        <v>187045</v>
      </c>
      <c r="I38" s="60">
        <f t="shared" si="4"/>
        <v>4831189</v>
      </c>
      <c r="J38" s="60">
        <f t="shared" si="4"/>
        <v>5260315</v>
      </c>
      <c r="K38" s="60">
        <f t="shared" si="4"/>
        <v>-658740</v>
      </c>
      <c r="L38" s="60">
        <f t="shared" si="4"/>
        <v>7875285</v>
      </c>
      <c r="M38" s="60">
        <f t="shared" si="4"/>
        <v>7104156</v>
      </c>
      <c r="N38" s="60">
        <f t="shared" si="4"/>
        <v>14320701</v>
      </c>
      <c r="O38" s="60">
        <f t="shared" si="4"/>
        <v>360032</v>
      </c>
      <c r="P38" s="60">
        <f t="shared" si="4"/>
        <v>1011336</v>
      </c>
      <c r="Q38" s="60">
        <f t="shared" si="4"/>
        <v>4608352</v>
      </c>
      <c r="R38" s="60">
        <f t="shared" si="4"/>
        <v>5979720</v>
      </c>
      <c r="S38" s="60">
        <f t="shared" si="4"/>
        <v>5603127</v>
      </c>
      <c r="T38" s="60">
        <f t="shared" si="4"/>
        <v>11599260</v>
      </c>
      <c r="U38" s="60">
        <f t="shared" si="4"/>
        <v>4475347</v>
      </c>
      <c r="V38" s="60">
        <f t="shared" si="4"/>
        <v>21677734</v>
      </c>
      <c r="W38" s="60">
        <f t="shared" si="4"/>
        <v>47238470</v>
      </c>
      <c r="X38" s="60">
        <f t="shared" si="4"/>
        <v>64649082</v>
      </c>
      <c r="Y38" s="60">
        <f t="shared" si="4"/>
        <v>-17410612</v>
      </c>
      <c r="Z38" s="140">
        <f t="shared" si="5"/>
        <v>-26.930950079074595</v>
      </c>
      <c r="AA38" s="155">
        <f>AA8+AA23</f>
        <v>64649082</v>
      </c>
    </row>
    <row r="39" spans="1:27" ht="12.75">
      <c r="A39" s="291" t="s">
        <v>209</v>
      </c>
      <c r="B39" s="142"/>
      <c r="C39" s="62">
        <f t="shared" si="4"/>
        <v>23952221</v>
      </c>
      <c r="D39" s="156">
        <f t="shared" si="4"/>
        <v>0</v>
      </c>
      <c r="E39" s="60">
        <f t="shared" si="4"/>
        <v>42710000</v>
      </c>
      <c r="F39" s="60">
        <f t="shared" si="4"/>
        <v>18219303</v>
      </c>
      <c r="G39" s="60">
        <f t="shared" si="4"/>
        <v>0</v>
      </c>
      <c r="H39" s="60">
        <f t="shared" si="4"/>
        <v>1752418</v>
      </c>
      <c r="I39" s="60">
        <f t="shared" si="4"/>
        <v>837556</v>
      </c>
      <c r="J39" s="60">
        <f t="shared" si="4"/>
        <v>2589974</v>
      </c>
      <c r="K39" s="60">
        <f t="shared" si="4"/>
        <v>-501806</v>
      </c>
      <c r="L39" s="60">
        <f t="shared" si="4"/>
        <v>1813860</v>
      </c>
      <c r="M39" s="60">
        <f t="shared" si="4"/>
        <v>2659432</v>
      </c>
      <c r="N39" s="60">
        <f t="shared" si="4"/>
        <v>3971486</v>
      </c>
      <c r="O39" s="60">
        <f t="shared" si="4"/>
        <v>371885</v>
      </c>
      <c r="P39" s="60">
        <f t="shared" si="4"/>
        <v>662214</v>
      </c>
      <c r="Q39" s="60">
        <f t="shared" si="4"/>
        <v>1793414</v>
      </c>
      <c r="R39" s="60">
        <f t="shared" si="4"/>
        <v>2827513</v>
      </c>
      <c r="S39" s="60">
        <f t="shared" si="4"/>
        <v>2121988</v>
      </c>
      <c r="T39" s="60">
        <f t="shared" si="4"/>
        <v>6419081</v>
      </c>
      <c r="U39" s="60">
        <f t="shared" si="4"/>
        <v>2408682</v>
      </c>
      <c r="V39" s="60">
        <f t="shared" si="4"/>
        <v>10949751</v>
      </c>
      <c r="W39" s="60">
        <f t="shared" si="4"/>
        <v>20338724</v>
      </c>
      <c r="X39" s="60">
        <f t="shared" si="4"/>
        <v>18219303</v>
      </c>
      <c r="Y39" s="60">
        <f t="shared" si="4"/>
        <v>2119421</v>
      </c>
      <c r="Z39" s="140">
        <f t="shared" si="5"/>
        <v>11.632832496391329</v>
      </c>
      <c r="AA39" s="155">
        <f>AA9+AA24</f>
        <v>18219303</v>
      </c>
    </row>
    <row r="40" spans="1:27" ht="12.75">
      <c r="A40" s="291" t="s">
        <v>210</v>
      </c>
      <c r="B40" s="142"/>
      <c r="C40" s="62">
        <f t="shared" si="4"/>
        <v>6965521</v>
      </c>
      <c r="D40" s="156">
        <f t="shared" si="4"/>
        <v>0</v>
      </c>
      <c r="E40" s="60">
        <f t="shared" si="4"/>
        <v>5500000</v>
      </c>
      <c r="F40" s="60">
        <f t="shared" si="4"/>
        <v>6931073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302720</v>
      </c>
      <c r="L40" s="60">
        <f t="shared" si="4"/>
        <v>163793</v>
      </c>
      <c r="M40" s="60">
        <f t="shared" si="4"/>
        <v>1041272</v>
      </c>
      <c r="N40" s="60">
        <f t="shared" si="4"/>
        <v>1507785</v>
      </c>
      <c r="O40" s="60">
        <f t="shared" si="4"/>
        <v>0</v>
      </c>
      <c r="P40" s="60">
        <f t="shared" si="4"/>
        <v>0</v>
      </c>
      <c r="Q40" s="60">
        <f t="shared" si="4"/>
        <v>870652</v>
      </c>
      <c r="R40" s="60">
        <f t="shared" si="4"/>
        <v>870652</v>
      </c>
      <c r="S40" s="60">
        <f t="shared" si="4"/>
        <v>1392810</v>
      </c>
      <c r="T40" s="60">
        <f t="shared" si="4"/>
        <v>789890</v>
      </c>
      <c r="U40" s="60">
        <f t="shared" si="4"/>
        <v>1776663</v>
      </c>
      <c r="V40" s="60">
        <f t="shared" si="4"/>
        <v>3959363</v>
      </c>
      <c r="W40" s="60">
        <f t="shared" si="4"/>
        <v>6337800</v>
      </c>
      <c r="X40" s="60">
        <f t="shared" si="4"/>
        <v>6931073</v>
      </c>
      <c r="Y40" s="60">
        <f t="shared" si="4"/>
        <v>-593273</v>
      </c>
      <c r="Z40" s="140">
        <f t="shared" si="5"/>
        <v>-8.559612631406422</v>
      </c>
      <c r="AA40" s="155">
        <f>AA10+AA25</f>
        <v>6931073</v>
      </c>
    </row>
    <row r="41" spans="1:27" ht="12.75">
      <c r="A41" s="292" t="s">
        <v>211</v>
      </c>
      <c r="B41" s="142"/>
      <c r="C41" s="293">
        <f aca="true" t="shared" si="6" ref="C41:Y41">SUM(C36:C40)</f>
        <v>203946863</v>
      </c>
      <c r="D41" s="294">
        <f t="shared" si="6"/>
        <v>0</v>
      </c>
      <c r="E41" s="295">
        <f t="shared" si="6"/>
        <v>230732544</v>
      </c>
      <c r="F41" s="295">
        <f t="shared" si="6"/>
        <v>245302647</v>
      </c>
      <c r="G41" s="295">
        <f t="shared" si="6"/>
        <v>789764</v>
      </c>
      <c r="H41" s="295">
        <f t="shared" si="6"/>
        <v>9257591</v>
      </c>
      <c r="I41" s="295">
        <f t="shared" si="6"/>
        <v>13095993</v>
      </c>
      <c r="J41" s="295">
        <f t="shared" si="6"/>
        <v>23143348</v>
      </c>
      <c r="K41" s="295">
        <f t="shared" si="6"/>
        <v>13312939</v>
      </c>
      <c r="L41" s="295">
        <f t="shared" si="6"/>
        <v>16888403</v>
      </c>
      <c r="M41" s="295">
        <f t="shared" si="6"/>
        <v>25712696</v>
      </c>
      <c r="N41" s="295">
        <f t="shared" si="6"/>
        <v>55914038</v>
      </c>
      <c r="O41" s="295">
        <f t="shared" si="6"/>
        <v>3766253</v>
      </c>
      <c r="P41" s="295">
        <f t="shared" si="6"/>
        <v>7682737</v>
      </c>
      <c r="Q41" s="295">
        <f t="shared" si="6"/>
        <v>12065497</v>
      </c>
      <c r="R41" s="295">
        <f t="shared" si="6"/>
        <v>23514487</v>
      </c>
      <c r="S41" s="295">
        <f t="shared" si="6"/>
        <v>40726772</v>
      </c>
      <c r="T41" s="295">
        <f t="shared" si="6"/>
        <v>62607014</v>
      </c>
      <c r="U41" s="295">
        <f t="shared" si="6"/>
        <v>19579742</v>
      </c>
      <c r="V41" s="295">
        <f t="shared" si="6"/>
        <v>122913528</v>
      </c>
      <c r="W41" s="295">
        <f t="shared" si="6"/>
        <v>225485401</v>
      </c>
      <c r="X41" s="295">
        <f t="shared" si="6"/>
        <v>245302647</v>
      </c>
      <c r="Y41" s="295">
        <f t="shared" si="6"/>
        <v>-19817246</v>
      </c>
      <c r="Z41" s="296">
        <f t="shared" si="5"/>
        <v>-8.078692277625525</v>
      </c>
      <c r="AA41" s="297">
        <f>SUM(AA36:AA40)</f>
        <v>245302647</v>
      </c>
    </row>
    <row r="42" spans="1:27" ht="12.75">
      <c r="A42" s="298" t="s">
        <v>212</v>
      </c>
      <c r="B42" s="136"/>
      <c r="C42" s="95">
        <f aca="true" t="shared" si="7" ref="C42:Y48">C12+C27</f>
        <v>21716867</v>
      </c>
      <c r="D42" s="129">
        <f t="shared" si="7"/>
        <v>0</v>
      </c>
      <c r="E42" s="54">
        <f t="shared" si="7"/>
        <v>33215000</v>
      </c>
      <c r="F42" s="54">
        <f t="shared" si="7"/>
        <v>30876713</v>
      </c>
      <c r="G42" s="54">
        <f t="shared" si="7"/>
        <v>0</v>
      </c>
      <c r="H42" s="54">
        <f t="shared" si="7"/>
        <v>3351183</v>
      </c>
      <c r="I42" s="54">
        <f t="shared" si="7"/>
        <v>1548970</v>
      </c>
      <c r="J42" s="54">
        <f t="shared" si="7"/>
        <v>4900153</v>
      </c>
      <c r="K42" s="54">
        <f t="shared" si="7"/>
        <v>5169066</v>
      </c>
      <c r="L42" s="54">
        <f t="shared" si="7"/>
        <v>3148139</v>
      </c>
      <c r="M42" s="54">
        <f t="shared" si="7"/>
        <v>3667774</v>
      </c>
      <c r="N42" s="54">
        <f t="shared" si="7"/>
        <v>11984979</v>
      </c>
      <c r="O42" s="54">
        <f t="shared" si="7"/>
        <v>1147591</v>
      </c>
      <c r="P42" s="54">
        <f t="shared" si="7"/>
        <v>2217427</v>
      </c>
      <c r="Q42" s="54">
        <f t="shared" si="7"/>
        <v>3024460</v>
      </c>
      <c r="R42" s="54">
        <f t="shared" si="7"/>
        <v>6389478</v>
      </c>
      <c r="S42" s="54">
        <f t="shared" si="7"/>
        <v>3300640</v>
      </c>
      <c r="T42" s="54">
        <f t="shared" si="7"/>
        <v>1016050</v>
      </c>
      <c r="U42" s="54">
        <f t="shared" si="7"/>
        <v>2185245</v>
      </c>
      <c r="V42" s="54">
        <f t="shared" si="7"/>
        <v>6501935</v>
      </c>
      <c r="W42" s="54">
        <f t="shared" si="7"/>
        <v>29776545</v>
      </c>
      <c r="X42" s="54">
        <f t="shared" si="7"/>
        <v>30876713</v>
      </c>
      <c r="Y42" s="54">
        <f t="shared" si="7"/>
        <v>-1100168</v>
      </c>
      <c r="Z42" s="184">
        <f t="shared" si="5"/>
        <v>-3.5630994788855923</v>
      </c>
      <c r="AA42" s="130">
        <f aca="true" t="shared" si="8" ref="AA42:AA48">AA12+AA27</f>
        <v>30876713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7000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40600840</v>
      </c>
      <c r="D45" s="129">
        <f t="shared" si="7"/>
        <v>0</v>
      </c>
      <c r="E45" s="54">
        <f t="shared" si="7"/>
        <v>106215000</v>
      </c>
      <c r="F45" s="54">
        <f t="shared" si="7"/>
        <v>111025399</v>
      </c>
      <c r="G45" s="54">
        <f t="shared" si="7"/>
        <v>0</v>
      </c>
      <c r="H45" s="54">
        <f t="shared" si="7"/>
        <v>324852</v>
      </c>
      <c r="I45" s="54">
        <f t="shared" si="7"/>
        <v>1987605</v>
      </c>
      <c r="J45" s="54">
        <f t="shared" si="7"/>
        <v>2312457</v>
      </c>
      <c r="K45" s="54">
        <f t="shared" si="7"/>
        <v>2096399</v>
      </c>
      <c r="L45" s="54">
        <f t="shared" si="7"/>
        <v>2258351</v>
      </c>
      <c r="M45" s="54">
        <f t="shared" si="7"/>
        <v>8732756</v>
      </c>
      <c r="N45" s="54">
        <f t="shared" si="7"/>
        <v>13087506</v>
      </c>
      <c r="O45" s="54">
        <f t="shared" si="7"/>
        <v>6083541</v>
      </c>
      <c r="P45" s="54">
        <f t="shared" si="7"/>
        <v>4450332</v>
      </c>
      <c r="Q45" s="54">
        <f t="shared" si="7"/>
        <v>15046584</v>
      </c>
      <c r="R45" s="54">
        <f t="shared" si="7"/>
        <v>25580457</v>
      </c>
      <c r="S45" s="54">
        <f t="shared" si="7"/>
        <v>7985704</v>
      </c>
      <c r="T45" s="54">
        <f t="shared" si="7"/>
        <v>10621721</v>
      </c>
      <c r="U45" s="54">
        <f t="shared" si="7"/>
        <v>18835140</v>
      </c>
      <c r="V45" s="54">
        <f t="shared" si="7"/>
        <v>37442565</v>
      </c>
      <c r="W45" s="54">
        <f t="shared" si="7"/>
        <v>78422985</v>
      </c>
      <c r="X45" s="54">
        <f t="shared" si="7"/>
        <v>111025399</v>
      </c>
      <c r="Y45" s="54">
        <f t="shared" si="7"/>
        <v>-32602414</v>
      </c>
      <c r="Z45" s="184">
        <f t="shared" si="5"/>
        <v>-29.364824890203728</v>
      </c>
      <c r="AA45" s="130">
        <f t="shared" si="8"/>
        <v>111025399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1864476</v>
      </c>
      <c r="D48" s="129">
        <f t="shared" si="7"/>
        <v>0</v>
      </c>
      <c r="E48" s="54">
        <f t="shared" si="7"/>
        <v>4240000</v>
      </c>
      <c r="F48" s="54">
        <f t="shared" si="7"/>
        <v>3940000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2205727</v>
      </c>
      <c r="U48" s="54">
        <f t="shared" si="7"/>
        <v>804900</v>
      </c>
      <c r="V48" s="54">
        <f t="shared" si="7"/>
        <v>3010627</v>
      </c>
      <c r="W48" s="54">
        <f t="shared" si="7"/>
        <v>3010627</v>
      </c>
      <c r="X48" s="54">
        <f t="shared" si="7"/>
        <v>3940000</v>
      </c>
      <c r="Y48" s="54">
        <f t="shared" si="7"/>
        <v>-929373</v>
      </c>
      <c r="Z48" s="184">
        <f t="shared" si="5"/>
        <v>-23.588147208121825</v>
      </c>
      <c r="AA48" s="130">
        <f t="shared" si="8"/>
        <v>3940000</v>
      </c>
    </row>
    <row r="49" spans="1:27" ht="12.75">
      <c r="A49" s="308" t="s">
        <v>221</v>
      </c>
      <c r="B49" s="149"/>
      <c r="C49" s="239">
        <f aca="true" t="shared" si="9" ref="C49:Y49">SUM(C41:C48)</f>
        <v>268129046</v>
      </c>
      <c r="D49" s="218">
        <f t="shared" si="9"/>
        <v>0</v>
      </c>
      <c r="E49" s="220">
        <f t="shared" si="9"/>
        <v>374409544</v>
      </c>
      <c r="F49" s="220">
        <f t="shared" si="9"/>
        <v>391144759</v>
      </c>
      <c r="G49" s="220">
        <f t="shared" si="9"/>
        <v>789764</v>
      </c>
      <c r="H49" s="220">
        <f t="shared" si="9"/>
        <v>12933626</v>
      </c>
      <c r="I49" s="220">
        <f t="shared" si="9"/>
        <v>16632568</v>
      </c>
      <c r="J49" s="220">
        <f t="shared" si="9"/>
        <v>30355958</v>
      </c>
      <c r="K49" s="220">
        <f t="shared" si="9"/>
        <v>20578404</v>
      </c>
      <c r="L49" s="220">
        <f t="shared" si="9"/>
        <v>22294893</v>
      </c>
      <c r="M49" s="220">
        <f t="shared" si="9"/>
        <v>38113226</v>
      </c>
      <c r="N49" s="220">
        <f t="shared" si="9"/>
        <v>80986523</v>
      </c>
      <c r="O49" s="220">
        <f t="shared" si="9"/>
        <v>10997385</v>
      </c>
      <c r="P49" s="220">
        <f t="shared" si="9"/>
        <v>14350496</v>
      </c>
      <c r="Q49" s="220">
        <f t="shared" si="9"/>
        <v>30136541</v>
      </c>
      <c r="R49" s="220">
        <f t="shared" si="9"/>
        <v>55484422</v>
      </c>
      <c r="S49" s="220">
        <f t="shared" si="9"/>
        <v>52013116</v>
      </c>
      <c r="T49" s="220">
        <f t="shared" si="9"/>
        <v>76450512</v>
      </c>
      <c r="U49" s="220">
        <f t="shared" si="9"/>
        <v>41405027</v>
      </c>
      <c r="V49" s="220">
        <f t="shared" si="9"/>
        <v>169868655</v>
      </c>
      <c r="W49" s="220">
        <f t="shared" si="9"/>
        <v>336695558</v>
      </c>
      <c r="X49" s="220">
        <f t="shared" si="9"/>
        <v>391144759</v>
      </c>
      <c r="Y49" s="220">
        <f t="shared" si="9"/>
        <v>-54449201</v>
      </c>
      <c r="Z49" s="221">
        <f t="shared" si="5"/>
        <v>-13.9204731105703</v>
      </c>
      <c r="AA49" s="222">
        <f>SUM(AA41:AA48)</f>
        <v>391144759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75271842</v>
      </c>
      <c r="D51" s="129">
        <f t="shared" si="10"/>
        <v>0</v>
      </c>
      <c r="E51" s="54">
        <f t="shared" si="10"/>
        <v>88952003</v>
      </c>
      <c r="F51" s="54">
        <f t="shared" si="10"/>
        <v>95766026</v>
      </c>
      <c r="G51" s="54">
        <f t="shared" si="10"/>
        <v>1178797</v>
      </c>
      <c r="H51" s="54">
        <f t="shared" si="10"/>
        <v>4288712</v>
      </c>
      <c r="I51" s="54">
        <f t="shared" si="10"/>
        <v>3281782</v>
      </c>
      <c r="J51" s="54">
        <f t="shared" si="10"/>
        <v>8749291</v>
      </c>
      <c r="K51" s="54">
        <f t="shared" si="10"/>
        <v>5352492</v>
      </c>
      <c r="L51" s="54">
        <f t="shared" si="10"/>
        <v>6055835</v>
      </c>
      <c r="M51" s="54">
        <f t="shared" si="10"/>
        <v>7683932</v>
      </c>
      <c r="N51" s="54">
        <f t="shared" si="10"/>
        <v>19092259</v>
      </c>
      <c r="O51" s="54">
        <f t="shared" si="10"/>
        <v>5959189</v>
      </c>
      <c r="P51" s="54">
        <f t="shared" si="10"/>
        <v>4778154</v>
      </c>
      <c r="Q51" s="54">
        <f t="shared" si="10"/>
        <v>5585800</v>
      </c>
      <c r="R51" s="54">
        <f t="shared" si="10"/>
        <v>16323143</v>
      </c>
      <c r="S51" s="54">
        <f t="shared" si="10"/>
        <v>7602740</v>
      </c>
      <c r="T51" s="54">
        <f t="shared" si="10"/>
        <v>9271619</v>
      </c>
      <c r="U51" s="54">
        <f t="shared" si="10"/>
        <v>11257656</v>
      </c>
      <c r="V51" s="54">
        <f t="shared" si="10"/>
        <v>28132015</v>
      </c>
      <c r="W51" s="54">
        <f t="shared" si="10"/>
        <v>72296708</v>
      </c>
      <c r="X51" s="54">
        <f t="shared" si="10"/>
        <v>95766026</v>
      </c>
      <c r="Y51" s="54">
        <f t="shared" si="10"/>
        <v>-23469318</v>
      </c>
      <c r="Z51" s="184">
        <f>+IF(X51&lt;&gt;0,+(Y51/X51)*100,0)</f>
        <v>-24.506935267419365</v>
      </c>
      <c r="AA51" s="130">
        <f>SUM(AA57:AA61)</f>
        <v>95766026</v>
      </c>
    </row>
    <row r="52" spans="1:27" ht="12.75">
      <c r="A52" s="310" t="s">
        <v>206</v>
      </c>
      <c r="B52" s="142"/>
      <c r="C52" s="62">
        <v>7297523</v>
      </c>
      <c r="D52" s="156"/>
      <c r="E52" s="60">
        <v>18933156</v>
      </c>
      <c r="F52" s="60">
        <v>8806585</v>
      </c>
      <c r="G52" s="60">
        <v>125514</v>
      </c>
      <c r="H52" s="60">
        <v>289411</v>
      </c>
      <c r="I52" s="60">
        <v>348423</v>
      </c>
      <c r="J52" s="60">
        <v>763348</v>
      </c>
      <c r="K52" s="60">
        <v>616152</v>
      </c>
      <c r="L52" s="60">
        <v>1129451</v>
      </c>
      <c r="M52" s="60">
        <v>846918</v>
      </c>
      <c r="N52" s="60">
        <v>2592521</v>
      </c>
      <c r="O52" s="60">
        <v>841710</v>
      </c>
      <c r="P52" s="60">
        <v>286054</v>
      </c>
      <c r="Q52" s="60">
        <v>523896</v>
      </c>
      <c r="R52" s="60">
        <v>1651660</v>
      </c>
      <c r="S52" s="60">
        <v>671585</v>
      </c>
      <c r="T52" s="60">
        <v>463092</v>
      </c>
      <c r="U52" s="60">
        <v>1243747</v>
      </c>
      <c r="V52" s="60">
        <v>2378424</v>
      </c>
      <c r="W52" s="60">
        <v>7385953</v>
      </c>
      <c r="X52" s="60">
        <v>8806585</v>
      </c>
      <c r="Y52" s="60">
        <v>-1420632</v>
      </c>
      <c r="Z52" s="140">
        <v>-16.13</v>
      </c>
      <c r="AA52" s="155">
        <v>8806585</v>
      </c>
    </row>
    <row r="53" spans="1:27" ht="12.75">
      <c r="A53" s="310" t="s">
        <v>207</v>
      </c>
      <c r="B53" s="142"/>
      <c r="C53" s="62">
        <v>22857750</v>
      </c>
      <c r="D53" s="156"/>
      <c r="E53" s="60">
        <v>18409210</v>
      </c>
      <c r="F53" s="60">
        <v>27924454</v>
      </c>
      <c r="G53" s="60">
        <v>425962</v>
      </c>
      <c r="H53" s="60">
        <v>535740</v>
      </c>
      <c r="I53" s="60">
        <v>776225</v>
      </c>
      <c r="J53" s="60">
        <v>1737927</v>
      </c>
      <c r="K53" s="60">
        <v>929295</v>
      </c>
      <c r="L53" s="60">
        <v>774591</v>
      </c>
      <c r="M53" s="60">
        <v>862393</v>
      </c>
      <c r="N53" s="60">
        <v>2566279</v>
      </c>
      <c r="O53" s="60">
        <v>886453</v>
      </c>
      <c r="P53" s="60">
        <v>834660</v>
      </c>
      <c r="Q53" s="60">
        <v>1430795</v>
      </c>
      <c r="R53" s="60">
        <v>3151908</v>
      </c>
      <c r="S53" s="60">
        <v>1126407</v>
      </c>
      <c r="T53" s="60">
        <v>3974889</v>
      </c>
      <c r="U53" s="60">
        <v>2156416</v>
      </c>
      <c r="V53" s="60">
        <v>7257712</v>
      </c>
      <c r="W53" s="60">
        <v>14713826</v>
      </c>
      <c r="X53" s="60">
        <v>27924454</v>
      </c>
      <c r="Y53" s="60">
        <v>-13210628</v>
      </c>
      <c r="Z53" s="140">
        <v>-47.31</v>
      </c>
      <c r="AA53" s="155">
        <v>27924454</v>
      </c>
    </row>
    <row r="54" spans="1:27" ht="12.75">
      <c r="A54" s="310" t="s">
        <v>208</v>
      </c>
      <c r="B54" s="142"/>
      <c r="C54" s="62">
        <v>4517293</v>
      </c>
      <c r="D54" s="156"/>
      <c r="E54" s="60"/>
      <c r="F54" s="60">
        <v>7135708</v>
      </c>
      <c r="G54" s="60">
        <v>218721</v>
      </c>
      <c r="H54" s="60">
        <v>442466</v>
      </c>
      <c r="I54" s="60">
        <v>444416</v>
      </c>
      <c r="J54" s="60">
        <v>1105603</v>
      </c>
      <c r="K54" s="60">
        <v>849567</v>
      </c>
      <c r="L54" s="60">
        <v>437979</v>
      </c>
      <c r="M54" s="60">
        <v>944895</v>
      </c>
      <c r="N54" s="60">
        <v>2232441</v>
      </c>
      <c r="O54" s="60">
        <v>341105</v>
      </c>
      <c r="P54" s="60">
        <v>272057</v>
      </c>
      <c r="Q54" s="60">
        <v>364349</v>
      </c>
      <c r="R54" s="60">
        <v>977511</v>
      </c>
      <c r="S54" s="60">
        <v>387731</v>
      </c>
      <c r="T54" s="60">
        <v>283524</v>
      </c>
      <c r="U54" s="60">
        <v>446110</v>
      </c>
      <c r="V54" s="60">
        <v>1117365</v>
      </c>
      <c r="W54" s="60">
        <v>5432920</v>
      </c>
      <c r="X54" s="60">
        <v>7135708</v>
      </c>
      <c r="Y54" s="60">
        <v>-1702788</v>
      </c>
      <c r="Z54" s="140">
        <v>-23.86</v>
      </c>
      <c r="AA54" s="155">
        <v>7135708</v>
      </c>
    </row>
    <row r="55" spans="1:27" ht="12.75">
      <c r="A55" s="310" t="s">
        <v>209</v>
      </c>
      <c r="B55" s="142"/>
      <c r="C55" s="62">
        <v>1524002</v>
      </c>
      <c r="D55" s="156"/>
      <c r="E55" s="60">
        <v>1896980</v>
      </c>
      <c r="F55" s="60">
        <v>3227685</v>
      </c>
      <c r="G55" s="60">
        <v>5518</v>
      </c>
      <c r="H55" s="60">
        <v>94603</v>
      </c>
      <c r="I55" s="60">
        <v>137543</v>
      </c>
      <c r="J55" s="60">
        <v>237664</v>
      </c>
      <c r="K55" s="60">
        <v>166856</v>
      </c>
      <c r="L55" s="60">
        <v>275313</v>
      </c>
      <c r="M55" s="60">
        <v>169565</v>
      </c>
      <c r="N55" s="60">
        <v>611734</v>
      </c>
      <c r="O55" s="60">
        <v>58558</v>
      </c>
      <c r="P55" s="60">
        <v>9000</v>
      </c>
      <c r="Q55" s="60">
        <v>112353</v>
      </c>
      <c r="R55" s="60">
        <v>179911</v>
      </c>
      <c r="S55" s="60">
        <v>232262</v>
      </c>
      <c r="T55" s="60">
        <v>216471</v>
      </c>
      <c r="U55" s="60">
        <v>694654</v>
      </c>
      <c r="V55" s="60">
        <v>1143387</v>
      </c>
      <c r="W55" s="60">
        <v>2172696</v>
      </c>
      <c r="X55" s="60">
        <v>3227685</v>
      </c>
      <c r="Y55" s="60">
        <v>-1054989</v>
      </c>
      <c r="Z55" s="140">
        <v>-32.69</v>
      </c>
      <c r="AA55" s="155">
        <v>3227685</v>
      </c>
    </row>
    <row r="56" spans="1:27" ht="12.75">
      <c r="A56" s="310" t="s">
        <v>210</v>
      </c>
      <c r="B56" s="142"/>
      <c r="C56" s="62">
        <v>240757</v>
      </c>
      <c r="D56" s="156"/>
      <c r="E56" s="60"/>
      <c r="F56" s="60">
        <v>279216</v>
      </c>
      <c r="G56" s="60">
        <v>999</v>
      </c>
      <c r="H56" s="60">
        <v>1349</v>
      </c>
      <c r="I56" s="60">
        <v>500</v>
      </c>
      <c r="J56" s="60">
        <v>2848</v>
      </c>
      <c r="K56" s="60">
        <v>1499</v>
      </c>
      <c r="L56" s="60">
        <v>1000</v>
      </c>
      <c r="M56" s="60">
        <v>92600</v>
      </c>
      <c r="N56" s="60">
        <v>95099</v>
      </c>
      <c r="O56" s="60">
        <v>72600</v>
      </c>
      <c r="P56" s="60"/>
      <c r="Q56" s="60">
        <v>20699</v>
      </c>
      <c r="R56" s="60">
        <v>93299</v>
      </c>
      <c r="S56" s="60">
        <v>43557</v>
      </c>
      <c r="T56" s="60"/>
      <c r="U56" s="60">
        <v>31028</v>
      </c>
      <c r="V56" s="60">
        <v>74585</v>
      </c>
      <c r="W56" s="60">
        <v>265831</v>
      </c>
      <c r="X56" s="60">
        <v>279216</v>
      </c>
      <c r="Y56" s="60">
        <v>-13385</v>
      </c>
      <c r="Z56" s="140">
        <v>-4.79</v>
      </c>
      <c r="AA56" s="155">
        <v>279216</v>
      </c>
    </row>
    <row r="57" spans="1:27" ht="12.75">
      <c r="A57" s="138" t="s">
        <v>211</v>
      </c>
      <c r="B57" s="142"/>
      <c r="C57" s="293">
        <f aca="true" t="shared" si="11" ref="C57:Y57">SUM(C52:C56)</f>
        <v>36437325</v>
      </c>
      <c r="D57" s="294">
        <f t="shared" si="11"/>
        <v>0</v>
      </c>
      <c r="E57" s="295">
        <f t="shared" si="11"/>
        <v>39239346</v>
      </c>
      <c r="F57" s="295">
        <f t="shared" si="11"/>
        <v>47373648</v>
      </c>
      <c r="G57" s="295">
        <f t="shared" si="11"/>
        <v>776714</v>
      </c>
      <c r="H57" s="295">
        <f t="shared" si="11"/>
        <v>1363569</v>
      </c>
      <c r="I57" s="295">
        <f t="shared" si="11"/>
        <v>1707107</v>
      </c>
      <c r="J57" s="295">
        <f t="shared" si="11"/>
        <v>3847390</v>
      </c>
      <c r="K57" s="295">
        <f t="shared" si="11"/>
        <v>2563369</v>
      </c>
      <c r="L57" s="295">
        <f t="shared" si="11"/>
        <v>2618334</v>
      </c>
      <c r="M57" s="295">
        <f t="shared" si="11"/>
        <v>2916371</v>
      </c>
      <c r="N57" s="295">
        <f t="shared" si="11"/>
        <v>8098074</v>
      </c>
      <c r="O57" s="295">
        <f t="shared" si="11"/>
        <v>2200426</v>
      </c>
      <c r="P57" s="295">
        <f t="shared" si="11"/>
        <v>1401771</v>
      </c>
      <c r="Q57" s="295">
        <f t="shared" si="11"/>
        <v>2452092</v>
      </c>
      <c r="R57" s="295">
        <f t="shared" si="11"/>
        <v>6054289</v>
      </c>
      <c r="S57" s="295">
        <f t="shared" si="11"/>
        <v>2461542</v>
      </c>
      <c r="T57" s="295">
        <f t="shared" si="11"/>
        <v>4937976</v>
      </c>
      <c r="U57" s="295">
        <f t="shared" si="11"/>
        <v>4571955</v>
      </c>
      <c r="V57" s="295">
        <f t="shared" si="11"/>
        <v>11971473</v>
      </c>
      <c r="W57" s="295">
        <f t="shared" si="11"/>
        <v>29971226</v>
      </c>
      <c r="X57" s="295">
        <f t="shared" si="11"/>
        <v>47373648</v>
      </c>
      <c r="Y57" s="295">
        <f t="shared" si="11"/>
        <v>-17402422</v>
      </c>
      <c r="Z57" s="296">
        <f>+IF(X57&lt;&gt;0,+(Y57/X57)*100,0)</f>
        <v>-36.73439292663297</v>
      </c>
      <c r="AA57" s="297">
        <f>SUM(AA52:AA56)</f>
        <v>47373648</v>
      </c>
    </row>
    <row r="58" spans="1:27" ht="12.75">
      <c r="A58" s="311" t="s">
        <v>212</v>
      </c>
      <c r="B58" s="136"/>
      <c r="C58" s="62">
        <v>13867918</v>
      </c>
      <c r="D58" s="156"/>
      <c r="E58" s="60">
        <v>10361077</v>
      </c>
      <c r="F58" s="60">
        <v>14308230</v>
      </c>
      <c r="G58" s="60">
        <v>129093</v>
      </c>
      <c r="H58" s="60">
        <v>524225</v>
      </c>
      <c r="I58" s="60">
        <v>317258</v>
      </c>
      <c r="J58" s="60">
        <v>970576</v>
      </c>
      <c r="K58" s="60">
        <v>519271</v>
      </c>
      <c r="L58" s="60">
        <v>1228617</v>
      </c>
      <c r="M58" s="60">
        <v>1222835</v>
      </c>
      <c r="N58" s="60">
        <v>2970723</v>
      </c>
      <c r="O58" s="60">
        <v>1880392</v>
      </c>
      <c r="P58" s="60">
        <v>1071365</v>
      </c>
      <c r="Q58" s="60">
        <v>1341396</v>
      </c>
      <c r="R58" s="60">
        <v>4293153</v>
      </c>
      <c r="S58" s="60">
        <v>1877437</v>
      </c>
      <c r="T58" s="60">
        <v>1821001</v>
      </c>
      <c r="U58" s="60">
        <v>1913280</v>
      </c>
      <c r="V58" s="60">
        <v>5611718</v>
      </c>
      <c r="W58" s="60">
        <v>13846170</v>
      </c>
      <c r="X58" s="60">
        <v>14308230</v>
      </c>
      <c r="Y58" s="60">
        <v>-462060</v>
      </c>
      <c r="Z58" s="140">
        <v>-3.23</v>
      </c>
      <c r="AA58" s="155">
        <v>14308230</v>
      </c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>
        <v>254350</v>
      </c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>
        <v>24966599</v>
      </c>
      <c r="D61" s="156"/>
      <c r="E61" s="60">
        <v>39097230</v>
      </c>
      <c r="F61" s="60">
        <v>34084148</v>
      </c>
      <c r="G61" s="60">
        <v>272990</v>
      </c>
      <c r="H61" s="60">
        <v>2400918</v>
      </c>
      <c r="I61" s="60">
        <v>1257417</v>
      </c>
      <c r="J61" s="60">
        <v>3931325</v>
      </c>
      <c r="K61" s="60">
        <v>2269852</v>
      </c>
      <c r="L61" s="60">
        <v>2208884</v>
      </c>
      <c r="M61" s="60">
        <v>3544726</v>
      </c>
      <c r="N61" s="60">
        <v>8023462</v>
      </c>
      <c r="O61" s="60">
        <v>1878371</v>
      </c>
      <c r="P61" s="60">
        <v>2305018</v>
      </c>
      <c r="Q61" s="60">
        <v>1792312</v>
      </c>
      <c r="R61" s="60">
        <v>5975701</v>
      </c>
      <c r="S61" s="60">
        <v>3263761</v>
      </c>
      <c r="T61" s="60">
        <v>2512642</v>
      </c>
      <c r="U61" s="60">
        <v>4772421</v>
      </c>
      <c r="V61" s="60">
        <v>10548824</v>
      </c>
      <c r="W61" s="60">
        <v>28479312</v>
      </c>
      <c r="X61" s="60">
        <v>34084148</v>
      </c>
      <c r="Y61" s="60">
        <v>-5604836</v>
      </c>
      <c r="Z61" s="140">
        <v>-16.44</v>
      </c>
      <c r="AA61" s="155">
        <v>34084148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>
        <v>5927222</v>
      </c>
      <c r="D66" s="274">
        <v>5469695</v>
      </c>
      <c r="E66" s="275"/>
      <c r="F66" s="275">
        <v>5469695</v>
      </c>
      <c r="G66" s="275">
        <v>409894</v>
      </c>
      <c r="H66" s="275">
        <v>3618665</v>
      </c>
      <c r="I66" s="275">
        <v>476775</v>
      </c>
      <c r="J66" s="275">
        <v>4505334</v>
      </c>
      <c r="K66" s="275">
        <v>664122</v>
      </c>
      <c r="L66" s="275">
        <v>712922</v>
      </c>
      <c r="M66" s="275">
        <v>753969</v>
      </c>
      <c r="N66" s="275">
        <v>2131013</v>
      </c>
      <c r="O66" s="275">
        <v>737651</v>
      </c>
      <c r="P66" s="275">
        <v>52418</v>
      </c>
      <c r="Q66" s="275">
        <v>815391</v>
      </c>
      <c r="R66" s="275">
        <v>1605460</v>
      </c>
      <c r="S66" s="275">
        <v>864707</v>
      </c>
      <c r="T66" s="275">
        <v>689001</v>
      </c>
      <c r="U66" s="275">
        <v>3190942</v>
      </c>
      <c r="V66" s="275">
        <v>4744650</v>
      </c>
      <c r="W66" s="275">
        <v>12986457</v>
      </c>
      <c r="X66" s="275">
        <v>5469695</v>
      </c>
      <c r="Y66" s="275">
        <v>7516762</v>
      </c>
      <c r="Z66" s="140">
        <v>137.43</v>
      </c>
      <c r="AA66" s="277"/>
    </row>
    <row r="67" spans="1:27" ht="12.75">
      <c r="A67" s="311" t="s">
        <v>226</v>
      </c>
      <c r="B67" s="316"/>
      <c r="C67" s="62">
        <v>67759574</v>
      </c>
      <c r="D67" s="156">
        <v>80155062</v>
      </c>
      <c r="E67" s="60"/>
      <c r="F67" s="60">
        <v>80155062</v>
      </c>
      <c r="G67" s="60">
        <v>768899</v>
      </c>
      <c r="H67" s="60">
        <v>580675</v>
      </c>
      <c r="I67" s="60">
        <v>2659116</v>
      </c>
      <c r="J67" s="60">
        <v>4008690</v>
      </c>
      <c r="K67" s="60">
        <v>4509148</v>
      </c>
      <c r="L67" s="60">
        <v>5147278</v>
      </c>
      <c r="M67" s="60">
        <v>6871399</v>
      </c>
      <c r="N67" s="60">
        <v>16527825</v>
      </c>
      <c r="O67" s="60">
        <v>4988056</v>
      </c>
      <c r="P67" s="60">
        <v>4091416</v>
      </c>
      <c r="Q67" s="60">
        <v>4695009</v>
      </c>
      <c r="R67" s="60">
        <v>13774481</v>
      </c>
      <c r="S67" s="60">
        <v>6432996</v>
      </c>
      <c r="T67" s="60">
        <v>8208478</v>
      </c>
      <c r="U67" s="60">
        <v>7866422</v>
      </c>
      <c r="V67" s="60">
        <v>22507896</v>
      </c>
      <c r="W67" s="60">
        <v>56818892</v>
      </c>
      <c r="X67" s="60">
        <v>80155062</v>
      </c>
      <c r="Y67" s="60">
        <v>-23336170</v>
      </c>
      <c r="Z67" s="140">
        <v>-29.11</v>
      </c>
      <c r="AA67" s="155"/>
    </row>
    <row r="68" spans="1:27" ht="12.75">
      <c r="A68" s="311" t="s">
        <v>43</v>
      </c>
      <c r="B68" s="316"/>
      <c r="C68" s="62">
        <v>1585044</v>
      </c>
      <c r="D68" s="156">
        <v>10141269</v>
      </c>
      <c r="E68" s="60"/>
      <c r="F68" s="60">
        <v>10141269</v>
      </c>
      <c r="G68" s="60"/>
      <c r="H68" s="60">
        <v>89367</v>
      </c>
      <c r="I68" s="60">
        <v>145891</v>
      </c>
      <c r="J68" s="60">
        <v>235258</v>
      </c>
      <c r="K68" s="60">
        <v>179221</v>
      </c>
      <c r="L68" s="60">
        <v>195634</v>
      </c>
      <c r="M68" s="60">
        <v>58565</v>
      </c>
      <c r="N68" s="60">
        <v>433420</v>
      </c>
      <c r="O68" s="60">
        <v>233484</v>
      </c>
      <c r="P68" s="60">
        <v>642319</v>
      </c>
      <c r="Q68" s="60">
        <v>75398</v>
      </c>
      <c r="R68" s="60">
        <v>951201</v>
      </c>
      <c r="S68" s="60">
        <v>305036</v>
      </c>
      <c r="T68" s="60">
        <v>374142</v>
      </c>
      <c r="U68" s="60">
        <v>180291</v>
      </c>
      <c r="V68" s="60">
        <v>859469</v>
      </c>
      <c r="W68" s="60">
        <v>2479348</v>
      </c>
      <c r="X68" s="60">
        <v>10141269</v>
      </c>
      <c r="Y68" s="60">
        <v>-7661921</v>
      </c>
      <c r="Z68" s="140">
        <v>-75.55</v>
      </c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75271840</v>
      </c>
      <c r="D69" s="218">
        <f t="shared" si="12"/>
        <v>95766026</v>
      </c>
      <c r="E69" s="220">
        <f t="shared" si="12"/>
        <v>0</v>
      </c>
      <c r="F69" s="220">
        <f t="shared" si="12"/>
        <v>95766026</v>
      </c>
      <c r="G69" s="220">
        <f t="shared" si="12"/>
        <v>1178793</v>
      </c>
      <c r="H69" s="220">
        <f t="shared" si="12"/>
        <v>4288707</v>
      </c>
      <c r="I69" s="220">
        <f t="shared" si="12"/>
        <v>3281782</v>
      </c>
      <c r="J69" s="220">
        <f t="shared" si="12"/>
        <v>8749282</v>
      </c>
      <c r="K69" s="220">
        <f t="shared" si="12"/>
        <v>5352491</v>
      </c>
      <c r="L69" s="220">
        <f t="shared" si="12"/>
        <v>6055834</v>
      </c>
      <c r="M69" s="220">
        <f t="shared" si="12"/>
        <v>7683933</v>
      </c>
      <c r="N69" s="220">
        <f t="shared" si="12"/>
        <v>19092258</v>
      </c>
      <c r="O69" s="220">
        <f t="shared" si="12"/>
        <v>5959191</v>
      </c>
      <c r="P69" s="220">
        <f t="shared" si="12"/>
        <v>4786153</v>
      </c>
      <c r="Q69" s="220">
        <f t="shared" si="12"/>
        <v>5585798</v>
      </c>
      <c r="R69" s="220">
        <f t="shared" si="12"/>
        <v>16331142</v>
      </c>
      <c r="S69" s="220">
        <f t="shared" si="12"/>
        <v>7602739</v>
      </c>
      <c r="T69" s="220">
        <f t="shared" si="12"/>
        <v>9271621</v>
      </c>
      <c r="U69" s="220">
        <f t="shared" si="12"/>
        <v>11237655</v>
      </c>
      <c r="V69" s="220">
        <f t="shared" si="12"/>
        <v>28112015</v>
      </c>
      <c r="W69" s="220">
        <f t="shared" si="12"/>
        <v>72284697</v>
      </c>
      <c r="X69" s="220">
        <f t="shared" si="12"/>
        <v>95766026</v>
      </c>
      <c r="Y69" s="220">
        <f t="shared" si="12"/>
        <v>-23481329</v>
      </c>
      <c r="Z69" s="221">
        <f>+IF(X69&lt;&gt;0,+(Y69/X69)*100,0)</f>
        <v>-24.519477293544583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145606275</v>
      </c>
      <c r="D5" s="357">
        <f t="shared" si="0"/>
        <v>0</v>
      </c>
      <c r="E5" s="356">
        <f t="shared" si="0"/>
        <v>143971124</v>
      </c>
      <c r="F5" s="358">
        <f t="shared" si="0"/>
        <v>146390730</v>
      </c>
      <c r="G5" s="358">
        <f t="shared" si="0"/>
        <v>306497</v>
      </c>
      <c r="H5" s="356">
        <f t="shared" si="0"/>
        <v>9130403</v>
      </c>
      <c r="I5" s="356">
        <f t="shared" si="0"/>
        <v>9116922</v>
      </c>
      <c r="J5" s="358">
        <f t="shared" si="0"/>
        <v>18553822</v>
      </c>
      <c r="K5" s="358">
        <f t="shared" si="0"/>
        <v>12867732</v>
      </c>
      <c r="L5" s="356">
        <f t="shared" si="0"/>
        <v>9096934</v>
      </c>
      <c r="M5" s="356">
        <f t="shared" si="0"/>
        <v>16145094</v>
      </c>
      <c r="N5" s="358">
        <f t="shared" si="0"/>
        <v>38109760</v>
      </c>
      <c r="O5" s="358">
        <f t="shared" si="0"/>
        <v>1675436</v>
      </c>
      <c r="P5" s="356">
        <f t="shared" si="0"/>
        <v>4015468</v>
      </c>
      <c r="Q5" s="356">
        <f t="shared" si="0"/>
        <v>4976381</v>
      </c>
      <c r="R5" s="358">
        <f t="shared" si="0"/>
        <v>10667285</v>
      </c>
      <c r="S5" s="358">
        <f t="shared" si="0"/>
        <v>15255340</v>
      </c>
      <c r="T5" s="356">
        <f t="shared" si="0"/>
        <v>40394002</v>
      </c>
      <c r="U5" s="356">
        <f t="shared" si="0"/>
        <v>11546985</v>
      </c>
      <c r="V5" s="358">
        <f t="shared" si="0"/>
        <v>67196327</v>
      </c>
      <c r="W5" s="358">
        <f t="shared" si="0"/>
        <v>134527194</v>
      </c>
      <c r="X5" s="356">
        <f t="shared" si="0"/>
        <v>146390730</v>
      </c>
      <c r="Y5" s="358">
        <f t="shared" si="0"/>
        <v>-11863536</v>
      </c>
      <c r="Z5" s="359">
        <f>+IF(X5&lt;&gt;0,+(Y5/X5)*100,0)</f>
        <v>-8.104021340695548</v>
      </c>
      <c r="AA5" s="360">
        <f>+AA6+AA8+AA11+AA13+AA15</f>
        <v>146390730</v>
      </c>
    </row>
    <row r="6" spans="1:27" ht="12.75">
      <c r="A6" s="361" t="s">
        <v>206</v>
      </c>
      <c r="B6" s="142"/>
      <c r="C6" s="60">
        <f>+C7</f>
        <v>67080915</v>
      </c>
      <c r="D6" s="340">
        <f aca="true" t="shared" si="1" ref="D6:AA6">+D7</f>
        <v>0</v>
      </c>
      <c r="E6" s="60">
        <f t="shared" si="1"/>
        <v>43581000</v>
      </c>
      <c r="F6" s="59">
        <f t="shared" si="1"/>
        <v>62882165</v>
      </c>
      <c r="G6" s="59">
        <f t="shared" si="1"/>
        <v>0</v>
      </c>
      <c r="H6" s="60">
        <f t="shared" si="1"/>
        <v>7160119</v>
      </c>
      <c r="I6" s="60">
        <f t="shared" si="1"/>
        <v>5877183</v>
      </c>
      <c r="J6" s="59">
        <f t="shared" si="1"/>
        <v>13037302</v>
      </c>
      <c r="K6" s="59">
        <f t="shared" si="1"/>
        <v>9710662</v>
      </c>
      <c r="L6" s="60">
        <f t="shared" si="1"/>
        <v>3881937</v>
      </c>
      <c r="M6" s="60">
        <f t="shared" si="1"/>
        <v>6094835</v>
      </c>
      <c r="N6" s="59">
        <f t="shared" si="1"/>
        <v>19687434</v>
      </c>
      <c r="O6" s="59">
        <f t="shared" si="1"/>
        <v>618499</v>
      </c>
      <c r="P6" s="60">
        <f t="shared" si="1"/>
        <v>965344</v>
      </c>
      <c r="Q6" s="60">
        <f t="shared" si="1"/>
        <v>1674074</v>
      </c>
      <c r="R6" s="59">
        <f t="shared" si="1"/>
        <v>3257917</v>
      </c>
      <c r="S6" s="59">
        <f t="shared" si="1"/>
        <v>11004992</v>
      </c>
      <c r="T6" s="60">
        <f t="shared" si="1"/>
        <v>8888944</v>
      </c>
      <c r="U6" s="60">
        <f t="shared" si="1"/>
        <v>5051161</v>
      </c>
      <c r="V6" s="59">
        <f t="shared" si="1"/>
        <v>24945097</v>
      </c>
      <c r="W6" s="59">
        <f t="shared" si="1"/>
        <v>60927750</v>
      </c>
      <c r="X6" s="60">
        <f t="shared" si="1"/>
        <v>62882165</v>
      </c>
      <c r="Y6" s="59">
        <f t="shared" si="1"/>
        <v>-1954415</v>
      </c>
      <c r="Z6" s="61">
        <f>+IF(X6&lt;&gt;0,+(Y6/X6)*100,0)</f>
        <v>-3.1080593360613458</v>
      </c>
      <c r="AA6" s="62">
        <f t="shared" si="1"/>
        <v>62882165</v>
      </c>
    </row>
    <row r="7" spans="1:27" ht="12.75">
      <c r="A7" s="291" t="s">
        <v>230</v>
      </c>
      <c r="B7" s="142"/>
      <c r="C7" s="60">
        <v>67080915</v>
      </c>
      <c r="D7" s="340"/>
      <c r="E7" s="60">
        <v>43581000</v>
      </c>
      <c r="F7" s="59">
        <v>62882165</v>
      </c>
      <c r="G7" s="59"/>
      <c r="H7" s="60">
        <v>7160119</v>
      </c>
      <c r="I7" s="60">
        <v>5877183</v>
      </c>
      <c r="J7" s="59">
        <v>13037302</v>
      </c>
      <c r="K7" s="59">
        <v>9710662</v>
      </c>
      <c r="L7" s="60">
        <v>3881937</v>
      </c>
      <c r="M7" s="60">
        <v>6094835</v>
      </c>
      <c r="N7" s="59">
        <v>19687434</v>
      </c>
      <c r="O7" s="59">
        <v>618499</v>
      </c>
      <c r="P7" s="60">
        <v>965344</v>
      </c>
      <c r="Q7" s="60">
        <v>1674074</v>
      </c>
      <c r="R7" s="59">
        <v>3257917</v>
      </c>
      <c r="S7" s="59">
        <v>11004992</v>
      </c>
      <c r="T7" s="60">
        <v>8888944</v>
      </c>
      <c r="U7" s="60">
        <v>5051161</v>
      </c>
      <c r="V7" s="59">
        <v>24945097</v>
      </c>
      <c r="W7" s="59">
        <v>60927750</v>
      </c>
      <c r="X7" s="60">
        <v>62882165</v>
      </c>
      <c r="Y7" s="59">
        <v>-1954415</v>
      </c>
      <c r="Z7" s="61">
        <v>-3.11</v>
      </c>
      <c r="AA7" s="62">
        <v>62882165</v>
      </c>
    </row>
    <row r="8" spans="1:27" ht="12.75">
      <c r="A8" s="361" t="s">
        <v>207</v>
      </c>
      <c r="B8" s="142"/>
      <c r="C8" s="60">
        <f aca="true" t="shared" si="2" ref="C8:Y8">SUM(C9:C10)</f>
        <v>52906570</v>
      </c>
      <c r="D8" s="340">
        <f t="shared" si="2"/>
        <v>0</v>
      </c>
      <c r="E8" s="60">
        <f t="shared" si="2"/>
        <v>42013004</v>
      </c>
      <c r="F8" s="59">
        <f t="shared" si="2"/>
        <v>37499987</v>
      </c>
      <c r="G8" s="59">
        <f t="shared" si="2"/>
        <v>130963</v>
      </c>
      <c r="H8" s="60">
        <f t="shared" si="2"/>
        <v>131367</v>
      </c>
      <c r="I8" s="60">
        <f t="shared" si="2"/>
        <v>1548482</v>
      </c>
      <c r="J8" s="59">
        <f t="shared" si="2"/>
        <v>1810812</v>
      </c>
      <c r="K8" s="59">
        <f t="shared" si="2"/>
        <v>3855209</v>
      </c>
      <c r="L8" s="60">
        <f t="shared" si="2"/>
        <v>1814855</v>
      </c>
      <c r="M8" s="60">
        <f t="shared" si="2"/>
        <v>6731115</v>
      </c>
      <c r="N8" s="59">
        <f t="shared" si="2"/>
        <v>12401179</v>
      </c>
      <c r="O8" s="59">
        <f t="shared" si="2"/>
        <v>684976</v>
      </c>
      <c r="P8" s="60">
        <f t="shared" si="2"/>
        <v>2482739</v>
      </c>
      <c r="Q8" s="60">
        <f t="shared" si="2"/>
        <v>73386</v>
      </c>
      <c r="R8" s="59">
        <f t="shared" si="2"/>
        <v>3241101</v>
      </c>
      <c r="S8" s="59">
        <f t="shared" si="2"/>
        <v>1193185</v>
      </c>
      <c r="T8" s="60">
        <f t="shared" si="2"/>
        <v>15456292</v>
      </c>
      <c r="U8" s="60">
        <f t="shared" si="2"/>
        <v>2037001</v>
      </c>
      <c r="V8" s="59">
        <f t="shared" si="2"/>
        <v>18686478</v>
      </c>
      <c r="W8" s="59">
        <f t="shared" si="2"/>
        <v>36139570</v>
      </c>
      <c r="X8" s="60">
        <f t="shared" si="2"/>
        <v>37499987</v>
      </c>
      <c r="Y8" s="59">
        <f t="shared" si="2"/>
        <v>-1360417</v>
      </c>
      <c r="Z8" s="61">
        <f>+IF(X8&lt;&gt;0,+(Y8/X8)*100,0)</f>
        <v>-3.6277799242970405</v>
      </c>
      <c r="AA8" s="62">
        <f>SUM(AA9:AA10)</f>
        <v>37499987</v>
      </c>
    </row>
    <row r="9" spans="1:27" ht="12.75">
      <c r="A9" s="291" t="s">
        <v>231</v>
      </c>
      <c r="B9" s="142"/>
      <c r="C9" s="60">
        <v>52906570</v>
      </c>
      <c r="D9" s="340"/>
      <c r="E9" s="60">
        <v>42013004</v>
      </c>
      <c r="F9" s="59">
        <v>37499987</v>
      </c>
      <c r="G9" s="59">
        <v>130963</v>
      </c>
      <c r="H9" s="60">
        <v>131367</v>
      </c>
      <c r="I9" s="60">
        <v>1548482</v>
      </c>
      <c r="J9" s="59">
        <v>1810812</v>
      </c>
      <c r="K9" s="59">
        <v>3855209</v>
      </c>
      <c r="L9" s="60">
        <v>1814855</v>
      </c>
      <c r="M9" s="60">
        <v>6731115</v>
      </c>
      <c r="N9" s="59">
        <v>12401179</v>
      </c>
      <c r="O9" s="59">
        <v>684976</v>
      </c>
      <c r="P9" s="60">
        <v>2482739</v>
      </c>
      <c r="Q9" s="60">
        <v>73386</v>
      </c>
      <c r="R9" s="59">
        <v>3241101</v>
      </c>
      <c r="S9" s="59">
        <v>1193185</v>
      </c>
      <c r="T9" s="60">
        <v>15456292</v>
      </c>
      <c r="U9" s="60">
        <v>2037001</v>
      </c>
      <c r="V9" s="59">
        <v>18686478</v>
      </c>
      <c r="W9" s="59">
        <v>36139570</v>
      </c>
      <c r="X9" s="60">
        <v>37499987</v>
      </c>
      <c r="Y9" s="59">
        <v>-1360417</v>
      </c>
      <c r="Z9" s="61">
        <v>-3.63</v>
      </c>
      <c r="AA9" s="62">
        <v>37499987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4677448</v>
      </c>
      <c r="D11" s="363">
        <f aca="true" t="shared" si="3" ref="D11:AA11">+D12</f>
        <v>0</v>
      </c>
      <c r="E11" s="362">
        <f t="shared" si="3"/>
        <v>21017120</v>
      </c>
      <c r="F11" s="364">
        <f t="shared" si="3"/>
        <v>33508202</v>
      </c>
      <c r="G11" s="364">
        <f t="shared" si="3"/>
        <v>175534</v>
      </c>
      <c r="H11" s="362">
        <f t="shared" si="3"/>
        <v>86499</v>
      </c>
      <c r="I11" s="362">
        <f t="shared" si="3"/>
        <v>916176</v>
      </c>
      <c r="J11" s="364">
        <f t="shared" si="3"/>
        <v>1178209</v>
      </c>
      <c r="K11" s="364">
        <f t="shared" si="3"/>
        <v>484898</v>
      </c>
      <c r="L11" s="362">
        <f t="shared" si="3"/>
        <v>1450489</v>
      </c>
      <c r="M11" s="362">
        <f t="shared" si="3"/>
        <v>1051425</v>
      </c>
      <c r="N11" s="364">
        <f t="shared" si="3"/>
        <v>2986812</v>
      </c>
      <c r="O11" s="364">
        <f t="shared" si="3"/>
        <v>124701</v>
      </c>
      <c r="P11" s="362">
        <f t="shared" si="3"/>
        <v>460868</v>
      </c>
      <c r="Q11" s="362">
        <f t="shared" si="3"/>
        <v>2100065</v>
      </c>
      <c r="R11" s="364">
        <f t="shared" si="3"/>
        <v>2685634</v>
      </c>
      <c r="S11" s="364">
        <f t="shared" si="3"/>
        <v>1734683</v>
      </c>
      <c r="T11" s="362">
        <f t="shared" si="3"/>
        <v>10346298</v>
      </c>
      <c r="U11" s="362">
        <f t="shared" si="3"/>
        <v>3625539</v>
      </c>
      <c r="V11" s="364">
        <f t="shared" si="3"/>
        <v>15706520</v>
      </c>
      <c r="W11" s="364">
        <f t="shared" si="3"/>
        <v>22557175</v>
      </c>
      <c r="X11" s="362">
        <f t="shared" si="3"/>
        <v>33508202</v>
      </c>
      <c r="Y11" s="364">
        <f t="shared" si="3"/>
        <v>-10951027</v>
      </c>
      <c r="Z11" s="365">
        <f>+IF(X11&lt;&gt;0,+(Y11/X11)*100,0)</f>
        <v>-32.681631201817396</v>
      </c>
      <c r="AA11" s="366">
        <f t="shared" si="3"/>
        <v>33508202</v>
      </c>
    </row>
    <row r="12" spans="1:27" ht="12.75">
      <c r="A12" s="291" t="s">
        <v>233</v>
      </c>
      <c r="B12" s="136"/>
      <c r="C12" s="60">
        <v>4677448</v>
      </c>
      <c r="D12" s="340"/>
      <c r="E12" s="60">
        <v>21017120</v>
      </c>
      <c r="F12" s="59">
        <v>33508202</v>
      </c>
      <c r="G12" s="59">
        <v>175534</v>
      </c>
      <c r="H12" s="60">
        <v>86499</v>
      </c>
      <c r="I12" s="60">
        <v>916176</v>
      </c>
      <c r="J12" s="59">
        <v>1178209</v>
      </c>
      <c r="K12" s="59">
        <v>484898</v>
      </c>
      <c r="L12" s="60">
        <v>1450489</v>
      </c>
      <c r="M12" s="60">
        <v>1051425</v>
      </c>
      <c r="N12" s="59">
        <v>2986812</v>
      </c>
      <c r="O12" s="59">
        <v>124701</v>
      </c>
      <c r="P12" s="60">
        <v>460868</v>
      </c>
      <c r="Q12" s="60">
        <v>2100065</v>
      </c>
      <c r="R12" s="59">
        <v>2685634</v>
      </c>
      <c r="S12" s="59">
        <v>1734683</v>
      </c>
      <c r="T12" s="60">
        <v>10346298</v>
      </c>
      <c r="U12" s="60">
        <v>3625539</v>
      </c>
      <c r="V12" s="59">
        <v>15706520</v>
      </c>
      <c r="W12" s="59">
        <v>22557175</v>
      </c>
      <c r="X12" s="60">
        <v>33508202</v>
      </c>
      <c r="Y12" s="59">
        <v>-10951027</v>
      </c>
      <c r="Z12" s="61">
        <v>-32.68</v>
      </c>
      <c r="AA12" s="62">
        <v>33508202</v>
      </c>
    </row>
    <row r="13" spans="1:27" ht="12.75">
      <c r="A13" s="361" t="s">
        <v>209</v>
      </c>
      <c r="B13" s="136"/>
      <c r="C13" s="275">
        <f>+C14</f>
        <v>20941342</v>
      </c>
      <c r="D13" s="341">
        <f aca="true" t="shared" si="4" ref="D13:AA13">+D14</f>
        <v>0</v>
      </c>
      <c r="E13" s="275">
        <f t="shared" si="4"/>
        <v>37360000</v>
      </c>
      <c r="F13" s="342">
        <f t="shared" si="4"/>
        <v>12269303</v>
      </c>
      <c r="G13" s="342">
        <f t="shared" si="4"/>
        <v>0</v>
      </c>
      <c r="H13" s="275">
        <f t="shared" si="4"/>
        <v>1752418</v>
      </c>
      <c r="I13" s="275">
        <f t="shared" si="4"/>
        <v>775081</v>
      </c>
      <c r="J13" s="342">
        <f t="shared" si="4"/>
        <v>2527499</v>
      </c>
      <c r="K13" s="342">
        <f t="shared" si="4"/>
        <v>-1190317</v>
      </c>
      <c r="L13" s="275">
        <f t="shared" si="4"/>
        <v>1813860</v>
      </c>
      <c r="M13" s="275">
        <f t="shared" si="4"/>
        <v>2179719</v>
      </c>
      <c r="N13" s="342">
        <f t="shared" si="4"/>
        <v>2803262</v>
      </c>
      <c r="O13" s="342">
        <f t="shared" si="4"/>
        <v>247260</v>
      </c>
      <c r="P13" s="275">
        <f t="shared" si="4"/>
        <v>106517</v>
      </c>
      <c r="Q13" s="275">
        <f t="shared" si="4"/>
        <v>1128856</v>
      </c>
      <c r="R13" s="342">
        <f t="shared" si="4"/>
        <v>1482633</v>
      </c>
      <c r="S13" s="342">
        <f t="shared" si="4"/>
        <v>1322480</v>
      </c>
      <c r="T13" s="275">
        <f t="shared" si="4"/>
        <v>5702467</v>
      </c>
      <c r="U13" s="275">
        <f t="shared" si="4"/>
        <v>833284</v>
      </c>
      <c r="V13" s="342">
        <f t="shared" si="4"/>
        <v>7858231</v>
      </c>
      <c r="W13" s="342">
        <f t="shared" si="4"/>
        <v>14671625</v>
      </c>
      <c r="X13" s="275">
        <f t="shared" si="4"/>
        <v>12269303</v>
      </c>
      <c r="Y13" s="342">
        <f t="shared" si="4"/>
        <v>2402322</v>
      </c>
      <c r="Z13" s="335">
        <f>+IF(X13&lt;&gt;0,+(Y13/X13)*100,0)</f>
        <v>19.579938648511654</v>
      </c>
      <c r="AA13" s="273">
        <f t="shared" si="4"/>
        <v>12269303</v>
      </c>
    </row>
    <row r="14" spans="1:27" ht="12.75">
      <c r="A14" s="291" t="s">
        <v>234</v>
      </c>
      <c r="B14" s="136"/>
      <c r="C14" s="60">
        <v>20941342</v>
      </c>
      <c r="D14" s="340"/>
      <c r="E14" s="60">
        <v>37360000</v>
      </c>
      <c r="F14" s="59">
        <v>12269303</v>
      </c>
      <c r="G14" s="59"/>
      <c r="H14" s="60">
        <v>1752418</v>
      </c>
      <c r="I14" s="60">
        <v>775081</v>
      </c>
      <c r="J14" s="59">
        <v>2527499</v>
      </c>
      <c r="K14" s="59">
        <v>-1190317</v>
      </c>
      <c r="L14" s="60">
        <v>1813860</v>
      </c>
      <c r="M14" s="60">
        <v>2179719</v>
      </c>
      <c r="N14" s="59">
        <v>2803262</v>
      </c>
      <c r="O14" s="59">
        <v>247260</v>
      </c>
      <c r="P14" s="60">
        <v>106517</v>
      </c>
      <c r="Q14" s="60">
        <v>1128856</v>
      </c>
      <c r="R14" s="59">
        <v>1482633</v>
      </c>
      <c r="S14" s="59">
        <v>1322480</v>
      </c>
      <c r="T14" s="60">
        <v>5702467</v>
      </c>
      <c r="U14" s="60">
        <v>833284</v>
      </c>
      <c r="V14" s="59">
        <v>7858231</v>
      </c>
      <c r="W14" s="59">
        <v>14671625</v>
      </c>
      <c r="X14" s="60">
        <v>12269303</v>
      </c>
      <c r="Y14" s="59">
        <v>2402322</v>
      </c>
      <c r="Z14" s="61">
        <v>19.58</v>
      </c>
      <c r="AA14" s="62">
        <v>12269303</v>
      </c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231073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7280</v>
      </c>
      <c r="L15" s="60">
        <f t="shared" si="5"/>
        <v>135793</v>
      </c>
      <c r="M15" s="60">
        <f t="shared" si="5"/>
        <v>88000</v>
      </c>
      <c r="N15" s="59">
        <f t="shared" si="5"/>
        <v>231073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1</v>
      </c>
      <c r="U15" s="60">
        <f t="shared" si="5"/>
        <v>0</v>
      </c>
      <c r="V15" s="59">
        <f t="shared" si="5"/>
        <v>1</v>
      </c>
      <c r="W15" s="59">
        <f t="shared" si="5"/>
        <v>231074</v>
      </c>
      <c r="X15" s="60">
        <f t="shared" si="5"/>
        <v>231073</v>
      </c>
      <c r="Y15" s="59">
        <f t="shared" si="5"/>
        <v>1</v>
      </c>
      <c r="Z15" s="61">
        <f>+IF(X15&lt;&gt;0,+(Y15/X15)*100,0)</f>
        <v>0.0004327636720863104</v>
      </c>
      <c r="AA15" s="62">
        <f>SUM(AA16:AA20)</f>
        <v>231073</v>
      </c>
    </row>
    <row r="16" spans="1:27" ht="12.75">
      <c r="A16" s="291" t="s">
        <v>235</v>
      </c>
      <c r="B16" s="300"/>
      <c r="C16" s="60"/>
      <c r="D16" s="340"/>
      <c r="E16" s="60"/>
      <c r="F16" s="59">
        <v>231073</v>
      </c>
      <c r="G16" s="59"/>
      <c r="H16" s="60"/>
      <c r="I16" s="60"/>
      <c r="J16" s="59"/>
      <c r="K16" s="59">
        <v>7280</v>
      </c>
      <c r="L16" s="60">
        <v>135793</v>
      </c>
      <c r="M16" s="60">
        <v>88000</v>
      </c>
      <c r="N16" s="59">
        <v>231073</v>
      </c>
      <c r="O16" s="59"/>
      <c r="P16" s="60"/>
      <c r="Q16" s="60"/>
      <c r="R16" s="59"/>
      <c r="S16" s="59"/>
      <c r="T16" s="60">
        <v>1</v>
      </c>
      <c r="U16" s="60"/>
      <c r="V16" s="59">
        <v>1</v>
      </c>
      <c r="W16" s="59">
        <v>231074</v>
      </c>
      <c r="X16" s="60">
        <v>231073</v>
      </c>
      <c r="Y16" s="59">
        <v>1</v>
      </c>
      <c r="Z16" s="61"/>
      <c r="AA16" s="62">
        <v>231073</v>
      </c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14575953</v>
      </c>
      <c r="D22" s="344">
        <f t="shared" si="6"/>
        <v>0</v>
      </c>
      <c r="E22" s="343">
        <f t="shared" si="6"/>
        <v>18915000</v>
      </c>
      <c r="F22" s="345">
        <f t="shared" si="6"/>
        <v>19865235</v>
      </c>
      <c r="G22" s="345">
        <f t="shared" si="6"/>
        <v>0</v>
      </c>
      <c r="H22" s="343">
        <f t="shared" si="6"/>
        <v>2951183</v>
      </c>
      <c r="I22" s="343">
        <f t="shared" si="6"/>
        <v>1148973</v>
      </c>
      <c r="J22" s="345">
        <f t="shared" si="6"/>
        <v>4100156</v>
      </c>
      <c r="K22" s="345">
        <f t="shared" si="6"/>
        <v>5169066</v>
      </c>
      <c r="L22" s="343">
        <f t="shared" si="6"/>
        <v>2546097</v>
      </c>
      <c r="M22" s="343">
        <f t="shared" si="6"/>
        <v>2073126</v>
      </c>
      <c r="N22" s="345">
        <f t="shared" si="6"/>
        <v>9788289</v>
      </c>
      <c r="O22" s="345">
        <f t="shared" si="6"/>
        <v>516170</v>
      </c>
      <c r="P22" s="343">
        <f t="shared" si="6"/>
        <v>1206546</v>
      </c>
      <c r="Q22" s="343">
        <f t="shared" si="6"/>
        <v>1048022</v>
      </c>
      <c r="R22" s="345">
        <f t="shared" si="6"/>
        <v>2770738</v>
      </c>
      <c r="S22" s="345">
        <f t="shared" si="6"/>
        <v>2505112</v>
      </c>
      <c r="T22" s="343">
        <f t="shared" si="6"/>
        <v>247078</v>
      </c>
      <c r="U22" s="343">
        <f t="shared" si="6"/>
        <v>-620966</v>
      </c>
      <c r="V22" s="345">
        <f t="shared" si="6"/>
        <v>2131224</v>
      </c>
      <c r="W22" s="345">
        <f t="shared" si="6"/>
        <v>18790407</v>
      </c>
      <c r="X22" s="343">
        <f t="shared" si="6"/>
        <v>19865235</v>
      </c>
      <c r="Y22" s="345">
        <f t="shared" si="6"/>
        <v>-1074828</v>
      </c>
      <c r="Z22" s="336">
        <f>+IF(X22&lt;&gt;0,+(Y22/X22)*100,0)</f>
        <v>-5.4105979617155295</v>
      </c>
      <c r="AA22" s="350">
        <f>SUM(AA23:AA32)</f>
        <v>19865235</v>
      </c>
    </row>
    <row r="23" spans="1:27" ht="12.75">
      <c r="A23" s="361" t="s">
        <v>238</v>
      </c>
      <c r="B23" s="142"/>
      <c r="C23" s="60">
        <v>5549893</v>
      </c>
      <c r="D23" s="340"/>
      <c r="E23" s="60">
        <v>2000000</v>
      </c>
      <c r="F23" s="59">
        <v>2750000</v>
      </c>
      <c r="G23" s="59"/>
      <c r="H23" s="60">
        <v>200000</v>
      </c>
      <c r="I23" s="60"/>
      <c r="J23" s="59">
        <v>200000</v>
      </c>
      <c r="K23" s="59">
        <v>774145</v>
      </c>
      <c r="L23" s="60">
        <v>494437</v>
      </c>
      <c r="M23" s="60">
        <v>531419</v>
      </c>
      <c r="N23" s="59">
        <v>1800001</v>
      </c>
      <c r="O23" s="59">
        <v>350000</v>
      </c>
      <c r="P23" s="60"/>
      <c r="Q23" s="60"/>
      <c r="R23" s="59">
        <v>350000</v>
      </c>
      <c r="S23" s="59"/>
      <c r="T23" s="60">
        <v>247078</v>
      </c>
      <c r="U23" s="60"/>
      <c r="V23" s="59">
        <v>247078</v>
      </c>
      <c r="W23" s="59">
        <v>2597079</v>
      </c>
      <c r="X23" s="60">
        <v>2750000</v>
      </c>
      <c r="Y23" s="59">
        <v>-152921</v>
      </c>
      <c r="Z23" s="61">
        <v>-5.56</v>
      </c>
      <c r="AA23" s="62">
        <v>2750000</v>
      </c>
    </row>
    <row r="24" spans="1:27" ht="12.75">
      <c r="A24" s="361" t="s">
        <v>239</v>
      </c>
      <c r="B24" s="142"/>
      <c r="C24" s="60">
        <v>2999996</v>
      </c>
      <c r="D24" s="340"/>
      <c r="E24" s="60">
        <v>3400000</v>
      </c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>
        <v>2599688</v>
      </c>
      <c r="D25" s="340"/>
      <c r="E25" s="60">
        <v>11800000</v>
      </c>
      <c r="F25" s="59">
        <v>12900000</v>
      </c>
      <c r="G25" s="59"/>
      <c r="H25" s="60">
        <v>2751183</v>
      </c>
      <c r="I25" s="60"/>
      <c r="J25" s="59">
        <v>2751183</v>
      </c>
      <c r="K25" s="59">
        <v>1827084</v>
      </c>
      <c r="L25" s="60">
        <v>614398</v>
      </c>
      <c r="M25" s="60">
        <v>906834</v>
      </c>
      <c r="N25" s="59">
        <v>3348316</v>
      </c>
      <c r="O25" s="59"/>
      <c r="P25" s="60">
        <v>1206546</v>
      </c>
      <c r="Q25" s="60">
        <v>1048022</v>
      </c>
      <c r="R25" s="59">
        <v>2254568</v>
      </c>
      <c r="S25" s="59">
        <v>2505112</v>
      </c>
      <c r="T25" s="60"/>
      <c r="U25" s="60">
        <v>1131452</v>
      </c>
      <c r="V25" s="59">
        <v>3636564</v>
      </c>
      <c r="W25" s="59">
        <v>11990631</v>
      </c>
      <c r="X25" s="60">
        <v>12900000</v>
      </c>
      <c r="Y25" s="59">
        <v>-909369</v>
      </c>
      <c r="Z25" s="61">
        <v>-7.05</v>
      </c>
      <c r="AA25" s="62">
        <v>12900000</v>
      </c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>
        <v>2500235</v>
      </c>
      <c r="G27" s="59"/>
      <c r="H27" s="60"/>
      <c r="I27" s="60"/>
      <c r="J27" s="59"/>
      <c r="K27" s="59">
        <v>265124</v>
      </c>
      <c r="L27" s="60">
        <v>1437262</v>
      </c>
      <c r="M27" s="60">
        <v>634873</v>
      </c>
      <c r="N27" s="59">
        <v>2337259</v>
      </c>
      <c r="O27" s="59">
        <v>162970</v>
      </c>
      <c r="P27" s="60"/>
      <c r="Q27" s="60"/>
      <c r="R27" s="59">
        <v>162970</v>
      </c>
      <c r="S27" s="59"/>
      <c r="T27" s="60"/>
      <c r="U27" s="60"/>
      <c r="V27" s="59"/>
      <c r="W27" s="59">
        <v>2500229</v>
      </c>
      <c r="X27" s="60">
        <v>2500235</v>
      </c>
      <c r="Y27" s="59">
        <v>-6</v>
      </c>
      <c r="Z27" s="61"/>
      <c r="AA27" s="62">
        <v>2500235</v>
      </c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3426376</v>
      </c>
      <c r="D32" s="340"/>
      <c r="E32" s="60">
        <v>1715000</v>
      </c>
      <c r="F32" s="59">
        <v>1715000</v>
      </c>
      <c r="G32" s="59"/>
      <c r="H32" s="60"/>
      <c r="I32" s="60">
        <v>1148973</v>
      </c>
      <c r="J32" s="59">
        <v>1148973</v>
      </c>
      <c r="K32" s="59">
        <v>2302713</v>
      </c>
      <c r="L32" s="60"/>
      <c r="M32" s="60"/>
      <c r="N32" s="59">
        <v>2302713</v>
      </c>
      <c r="O32" s="59">
        <v>3200</v>
      </c>
      <c r="P32" s="60"/>
      <c r="Q32" s="60"/>
      <c r="R32" s="59">
        <v>3200</v>
      </c>
      <c r="S32" s="59"/>
      <c r="T32" s="60"/>
      <c r="U32" s="60">
        <v>-1752418</v>
      </c>
      <c r="V32" s="59">
        <v>-1752418</v>
      </c>
      <c r="W32" s="59">
        <v>1702468</v>
      </c>
      <c r="X32" s="60">
        <v>1715000</v>
      </c>
      <c r="Y32" s="59">
        <v>-12532</v>
      </c>
      <c r="Z32" s="61">
        <v>-0.73</v>
      </c>
      <c r="AA32" s="62">
        <v>1715000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7000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>
        <v>7000</v>
      </c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9838122</v>
      </c>
      <c r="D40" s="344">
        <f t="shared" si="9"/>
        <v>0</v>
      </c>
      <c r="E40" s="343">
        <f t="shared" si="9"/>
        <v>59704000</v>
      </c>
      <c r="F40" s="345">
        <f t="shared" si="9"/>
        <v>66631716</v>
      </c>
      <c r="G40" s="345">
        <f t="shared" si="9"/>
        <v>0</v>
      </c>
      <c r="H40" s="343">
        <f t="shared" si="9"/>
        <v>159577</v>
      </c>
      <c r="I40" s="343">
        <f t="shared" si="9"/>
        <v>1042840</v>
      </c>
      <c r="J40" s="345">
        <f t="shared" si="9"/>
        <v>1202417</v>
      </c>
      <c r="K40" s="345">
        <f t="shared" si="9"/>
        <v>820107</v>
      </c>
      <c r="L40" s="343">
        <f t="shared" si="9"/>
        <v>307181</v>
      </c>
      <c r="M40" s="343">
        <f t="shared" si="9"/>
        <v>7377495</v>
      </c>
      <c r="N40" s="345">
        <f t="shared" si="9"/>
        <v>8504783</v>
      </c>
      <c r="O40" s="345">
        <f t="shared" si="9"/>
        <v>1803459</v>
      </c>
      <c r="P40" s="343">
        <f t="shared" si="9"/>
        <v>2668195</v>
      </c>
      <c r="Q40" s="343">
        <f t="shared" si="9"/>
        <v>12994872</v>
      </c>
      <c r="R40" s="345">
        <f t="shared" si="9"/>
        <v>17466526</v>
      </c>
      <c r="S40" s="345">
        <f t="shared" si="9"/>
        <v>2040061</v>
      </c>
      <c r="T40" s="343">
        <f t="shared" si="9"/>
        <v>4828639</v>
      </c>
      <c r="U40" s="343">
        <f t="shared" si="9"/>
        <v>5678135</v>
      </c>
      <c r="V40" s="345">
        <f t="shared" si="9"/>
        <v>12546835</v>
      </c>
      <c r="W40" s="345">
        <f t="shared" si="9"/>
        <v>39720561</v>
      </c>
      <c r="X40" s="343">
        <f t="shared" si="9"/>
        <v>66631716</v>
      </c>
      <c r="Y40" s="345">
        <f t="shared" si="9"/>
        <v>-26911155</v>
      </c>
      <c r="Z40" s="336">
        <f>+IF(X40&lt;&gt;0,+(Y40/X40)*100,0)</f>
        <v>-40.387906263737825</v>
      </c>
      <c r="AA40" s="350">
        <f>SUM(AA41:AA49)</f>
        <v>66631716</v>
      </c>
    </row>
    <row r="41" spans="1:27" ht="12.75">
      <c r="A41" s="361" t="s">
        <v>249</v>
      </c>
      <c r="B41" s="142"/>
      <c r="C41" s="362">
        <v>3322960</v>
      </c>
      <c r="D41" s="363"/>
      <c r="E41" s="362">
        <v>27830000</v>
      </c>
      <c r="F41" s="364">
        <v>26700897</v>
      </c>
      <c r="G41" s="364"/>
      <c r="H41" s="362"/>
      <c r="I41" s="362">
        <v>716400</v>
      </c>
      <c r="J41" s="364">
        <v>716400</v>
      </c>
      <c r="K41" s="364"/>
      <c r="L41" s="362">
        <v>-101400</v>
      </c>
      <c r="M41" s="362"/>
      <c r="N41" s="364">
        <v>-101400</v>
      </c>
      <c r="O41" s="364">
        <v>1523244</v>
      </c>
      <c r="P41" s="362">
        <v>2472083</v>
      </c>
      <c r="Q41" s="362">
        <v>13518</v>
      </c>
      <c r="R41" s="364">
        <v>4008845</v>
      </c>
      <c r="S41" s="364">
        <v>245900</v>
      </c>
      <c r="T41" s="362">
        <v>1077500</v>
      </c>
      <c r="U41" s="362">
        <v>2486923</v>
      </c>
      <c r="V41" s="364">
        <v>3810323</v>
      </c>
      <c r="W41" s="364">
        <v>8434168</v>
      </c>
      <c r="X41" s="362">
        <v>26700897</v>
      </c>
      <c r="Y41" s="364">
        <v>-18266729</v>
      </c>
      <c r="Z41" s="365">
        <v>-68.41</v>
      </c>
      <c r="AA41" s="366">
        <v>26700897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470567</v>
      </c>
      <c r="D43" s="369"/>
      <c r="E43" s="305">
        <v>17664500</v>
      </c>
      <c r="F43" s="370">
        <v>10347451</v>
      </c>
      <c r="G43" s="370"/>
      <c r="H43" s="305">
        <v>155497</v>
      </c>
      <c r="I43" s="305">
        <v>315000</v>
      </c>
      <c r="J43" s="370">
        <v>470497</v>
      </c>
      <c r="K43" s="370">
        <v>365698</v>
      </c>
      <c r="L43" s="305">
        <v>175007</v>
      </c>
      <c r="M43" s="305">
        <v>-13077</v>
      </c>
      <c r="N43" s="370">
        <v>527628</v>
      </c>
      <c r="O43" s="370"/>
      <c r="P43" s="305">
        <v>2212</v>
      </c>
      <c r="Q43" s="305">
        <v>3102428</v>
      </c>
      <c r="R43" s="370">
        <v>3104640</v>
      </c>
      <c r="S43" s="370">
        <v>903688</v>
      </c>
      <c r="T43" s="305">
        <v>3326586</v>
      </c>
      <c r="U43" s="305">
        <v>853269</v>
      </c>
      <c r="V43" s="370">
        <v>5083543</v>
      </c>
      <c r="W43" s="370">
        <v>9186308</v>
      </c>
      <c r="X43" s="305">
        <v>10347451</v>
      </c>
      <c r="Y43" s="370">
        <v>-1161143</v>
      </c>
      <c r="Z43" s="371">
        <v>-11.22</v>
      </c>
      <c r="AA43" s="303">
        <v>10347451</v>
      </c>
    </row>
    <row r="44" spans="1:27" ht="12.75">
      <c r="A44" s="361" t="s">
        <v>252</v>
      </c>
      <c r="B44" s="136"/>
      <c r="C44" s="60">
        <v>4180914</v>
      </c>
      <c r="D44" s="368"/>
      <c r="E44" s="54">
        <v>1852000</v>
      </c>
      <c r="F44" s="53">
        <v>8137710</v>
      </c>
      <c r="G44" s="53"/>
      <c r="H44" s="54">
        <v>4080</v>
      </c>
      <c r="I44" s="54">
        <v>11440</v>
      </c>
      <c r="J44" s="53">
        <v>15520</v>
      </c>
      <c r="K44" s="53">
        <v>454409</v>
      </c>
      <c r="L44" s="54">
        <v>213703</v>
      </c>
      <c r="M44" s="54">
        <v>302288</v>
      </c>
      <c r="N44" s="53">
        <v>970400</v>
      </c>
      <c r="O44" s="53">
        <v>280215</v>
      </c>
      <c r="P44" s="54">
        <v>186900</v>
      </c>
      <c r="Q44" s="54">
        <v>220425</v>
      </c>
      <c r="R44" s="53">
        <v>687540</v>
      </c>
      <c r="S44" s="53">
        <v>890473</v>
      </c>
      <c r="T44" s="54">
        <v>424553</v>
      </c>
      <c r="U44" s="54">
        <v>2349458</v>
      </c>
      <c r="V44" s="53">
        <v>3664484</v>
      </c>
      <c r="W44" s="53">
        <v>5337944</v>
      </c>
      <c r="X44" s="54">
        <v>8137710</v>
      </c>
      <c r="Y44" s="53">
        <v>-2799766</v>
      </c>
      <c r="Z44" s="94">
        <v>-34.4</v>
      </c>
      <c r="AA44" s="95">
        <v>8137710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>
        <v>1502337</v>
      </c>
      <c r="D47" s="368"/>
      <c r="E47" s="54"/>
      <c r="F47" s="53">
        <v>5206704</v>
      </c>
      <c r="G47" s="53"/>
      <c r="H47" s="54"/>
      <c r="I47" s="54"/>
      <c r="J47" s="53"/>
      <c r="K47" s="53"/>
      <c r="L47" s="54"/>
      <c r="M47" s="54">
        <v>88284</v>
      </c>
      <c r="N47" s="53">
        <v>88284</v>
      </c>
      <c r="O47" s="53"/>
      <c r="P47" s="54"/>
      <c r="Q47" s="54">
        <v>495406</v>
      </c>
      <c r="R47" s="53">
        <v>495406</v>
      </c>
      <c r="S47" s="53"/>
      <c r="T47" s="54"/>
      <c r="U47" s="54">
        <v>-11515</v>
      </c>
      <c r="V47" s="53">
        <v>-11515</v>
      </c>
      <c r="W47" s="53">
        <v>572175</v>
      </c>
      <c r="X47" s="54">
        <v>5206704</v>
      </c>
      <c r="Y47" s="53">
        <v>-4634529</v>
      </c>
      <c r="Z47" s="94">
        <v>-89.01</v>
      </c>
      <c r="AA47" s="95">
        <v>5206704</v>
      </c>
    </row>
    <row r="48" spans="1:27" ht="12.75">
      <c r="A48" s="361" t="s">
        <v>256</v>
      </c>
      <c r="B48" s="136"/>
      <c r="C48" s="60">
        <v>361344</v>
      </c>
      <c r="D48" s="368"/>
      <c r="E48" s="54"/>
      <c r="F48" s="53">
        <v>16238954</v>
      </c>
      <c r="G48" s="53"/>
      <c r="H48" s="54"/>
      <c r="I48" s="54"/>
      <c r="J48" s="53"/>
      <c r="K48" s="53"/>
      <c r="L48" s="54">
        <v>19871</v>
      </c>
      <c r="M48" s="54">
        <v>7000000</v>
      </c>
      <c r="N48" s="53">
        <v>7019871</v>
      </c>
      <c r="O48" s="53"/>
      <c r="P48" s="54">
        <v>7000</v>
      </c>
      <c r="Q48" s="54">
        <v>9163095</v>
      </c>
      <c r="R48" s="53">
        <v>9170095</v>
      </c>
      <c r="S48" s="53"/>
      <c r="T48" s="54"/>
      <c r="U48" s="54"/>
      <c r="V48" s="53"/>
      <c r="W48" s="53">
        <v>16189966</v>
      </c>
      <c r="X48" s="54">
        <v>16238954</v>
      </c>
      <c r="Y48" s="53">
        <v>-48988</v>
      </c>
      <c r="Z48" s="94">
        <v>-0.3</v>
      </c>
      <c r="AA48" s="95">
        <v>16238954</v>
      </c>
    </row>
    <row r="49" spans="1:27" ht="12.75">
      <c r="A49" s="361" t="s">
        <v>93</v>
      </c>
      <c r="B49" s="136"/>
      <c r="C49" s="54"/>
      <c r="D49" s="368"/>
      <c r="E49" s="54">
        <v>12357500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221701</v>
      </c>
      <c r="D57" s="344">
        <f aca="true" t="shared" si="13" ref="D57:AA57">+D58</f>
        <v>0</v>
      </c>
      <c r="E57" s="343">
        <f t="shared" si="13"/>
        <v>800000</v>
      </c>
      <c r="F57" s="345">
        <f t="shared" si="13"/>
        <v>1000000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588299</v>
      </c>
      <c r="U57" s="343">
        <f t="shared" si="13"/>
        <v>0</v>
      </c>
      <c r="V57" s="345">
        <f t="shared" si="13"/>
        <v>588299</v>
      </c>
      <c r="W57" s="345">
        <f t="shared" si="13"/>
        <v>588299</v>
      </c>
      <c r="X57" s="343">
        <f t="shared" si="13"/>
        <v>1000000</v>
      </c>
      <c r="Y57" s="345">
        <f t="shared" si="13"/>
        <v>-411701</v>
      </c>
      <c r="Z57" s="336">
        <f>+IF(X57&lt;&gt;0,+(Y57/X57)*100,0)</f>
        <v>-41.1701</v>
      </c>
      <c r="AA57" s="350">
        <f t="shared" si="13"/>
        <v>1000000</v>
      </c>
    </row>
    <row r="58" spans="1:27" ht="12.75">
      <c r="A58" s="361" t="s">
        <v>218</v>
      </c>
      <c r="B58" s="136"/>
      <c r="C58" s="60">
        <v>221701</v>
      </c>
      <c r="D58" s="340"/>
      <c r="E58" s="60">
        <v>800000</v>
      </c>
      <c r="F58" s="59">
        <v>1000000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>
        <v>588299</v>
      </c>
      <c r="U58" s="60"/>
      <c r="V58" s="59">
        <v>588299</v>
      </c>
      <c r="W58" s="59">
        <v>588299</v>
      </c>
      <c r="X58" s="60">
        <v>1000000</v>
      </c>
      <c r="Y58" s="59">
        <v>-411701</v>
      </c>
      <c r="Z58" s="61">
        <v>-41.17</v>
      </c>
      <c r="AA58" s="62">
        <v>1000000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170242051</v>
      </c>
      <c r="D60" s="346">
        <f t="shared" si="14"/>
        <v>0</v>
      </c>
      <c r="E60" s="219">
        <f t="shared" si="14"/>
        <v>223397124</v>
      </c>
      <c r="F60" s="264">
        <f t="shared" si="14"/>
        <v>233887681</v>
      </c>
      <c r="G60" s="264">
        <f t="shared" si="14"/>
        <v>306497</v>
      </c>
      <c r="H60" s="219">
        <f t="shared" si="14"/>
        <v>12241163</v>
      </c>
      <c r="I60" s="219">
        <f t="shared" si="14"/>
        <v>11308735</v>
      </c>
      <c r="J60" s="264">
        <f t="shared" si="14"/>
        <v>23856395</v>
      </c>
      <c r="K60" s="264">
        <f t="shared" si="14"/>
        <v>18856905</v>
      </c>
      <c r="L60" s="219">
        <f t="shared" si="14"/>
        <v>11950212</v>
      </c>
      <c r="M60" s="219">
        <f t="shared" si="14"/>
        <v>25595715</v>
      </c>
      <c r="N60" s="264">
        <f t="shared" si="14"/>
        <v>56402832</v>
      </c>
      <c r="O60" s="264">
        <f t="shared" si="14"/>
        <v>3995065</v>
      </c>
      <c r="P60" s="219">
        <f t="shared" si="14"/>
        <v>7890209</v>
      </c>
      <c r="Q60" s="219">
        <f t="shared" si="14"/>
        <v>19019275</v>
      </c>
      <c r="R60" s="264">
        <f t="shared" si="14"/>
        <v>30904549</v>
      </c>
      <c r="S60" s="264">
        <f t="shared" si="14"/>
        <v>19800513</v>
      </c>
      <c r="T60" s="219">
        <f t="shared" si="14"/>
        <v>46058018</v>
      </c>
      <c r="U60" s="219">
        <f t="shared" si="14"/>
        <v>16604154</v>
      </c>
      <c r="V60" s="264">
        <f t="shared" si="14"/>
        <v>82462685</v>
      </c>
      <c r="W60" s="264">
        <f t="shared" si="14"/>
        <v>193626461</v>
      </c>
      <c r="X60" s="219">
        <f t="shared" si="14"/>
        <v>233887681</v>
      </c>
      <c r="Y60" s="264">
        <f t="shared" si="14"/>
        <v>-40261220</v>
      </c>
      <c r="Z60" s="337">
        <f>+IF(X60&lt;&gt;0,+(Y60/X60)*100,0)</f>
        <v>-17.213912176930773</v>
      </c>
      <c r="AA60" s="232">
        <f>+AA57+AA54+AA51+AA40+AA37+AA34+AA22+AA5</f>
        <v>233887681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58340588</v>
      </c>
      <c r="D5" s="357">
        <f t="shared" si="0"/>
        <v>0</v>
      </c>
      <c r="E5" s="356">
        <f t="shared" si="0"/>
        <v>86761420</v>
      </c>
      <c r="F5" s="358">
        <f t="shared" si="0"/>
        <v>98911917</v>
      </c>
      <c r="G5" s="358">
        <f t="shared" si="0"/>
        <v>483267</v>
      </c>
      <c r="H5" s="356">
        <f t="shared" si="0"/>
        <v>127188</v>
      </c>
      <c r="I5" s="356">
        <f t="shared" si="0"/>
        <v>3979071</v>
      </c>
      <c r="J5" s="358">
        <f t="shared" si="0"/>
        <v>4589526</v>
      </c>
      <c r="K5" s="358">
        <f t="shared" si="0"/>
        <v>445207</v>
      </c>
      <c r="L5" s="356">
        <f t="shared" si="0"/>
        <v>7791469</v>
      </c>
      <c r="M5" s="356">
        <f t="shared" si="0"/>
        <v>9567602</v>
      </c>
      <c r="N5" s="358">
        <f t="shared" si="0"/>
        <v>17804278</v>
      </c>
      <c r="O5" s="358">
        <f t="shared" si="0"/>
        <v>2090817</v>
      </c>
      <c r="P5" s="356">
        <f t="shared" si="0"/>
        <v>3667269</v>
      </c>
      <c r="Q5" s="356">
        <f t="shared" si="0"/>
        <v>7089116</v>
      </c>
      <c r="R5" s="358">
        <f t="shared" si="0"/>
        <v>12847202</v>
      </c>
      <c r="S5" s="358">
        <f t="shared" si="0"/>
        <v>25471432</v>
      </c>
      <c r="T5" s="356">
        <f t="shared" si="0"/>
        <v>22213012</v>
      </c>
      <c r="U5" s="356">
        <f t="shared" si="0"/>
        <v>8032757</v>
      </c>
      <c r="V5" s="358">
        <f t="shared" si="0"/>
        <v>55717201</v>
      </c>
      <c r="W5" s="358">
        <f t="shared" si="0"/>
        <v>90958207</v>
      </c>
      <c r="X5" s="356">
        <f t="shared" si="0"/>
        <v>98911917</v>
      </c>
      <c r="Y5" s="358">
        <f t="shared" si="0"/>
        <v>-7953710</v>
      </c>
      <c r="Z5" s="359">
        <f>+IF(X5&lt;&gt;0,+(Y5/X5)*100,0)</f>
        <v>-8.041204984430744</v>
      </c>
      <c r="AA5" s="360">
        <f>+AA6+AA8+AA11+AA13+AA15</f>
        <v>98911917</v>
      </c>
    </row>
    <row r="6" spans="1:27" ht="12.75">
      <c r="A6" s="361" t="s">
        <v>206</v>
      </c>
      <c r="B6" s="142"/>
      <c r="C6" s="60">
        <f>+C7</f>
        <v>15966725</v>
      </c>
      <c r="D6" s="340">
        <f aca="true" t="shared" si="1" ref="D6:AA6">+D7</f>
        <v>0</v>
      </c>
      <c r="E6" s="60">
        <f t="shared" si="1"/>
        <v>12990000</v>
      </c>
      <c r="F6" s="59">
        <f t="shared" si="1"/>
        <v>13088600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572600</v>
      </c>
      <c r="M6" s="60">
        <f t="shared" si="1"/>
        <v>465888</v>
      </c>
      <c r="N6" s="59">
        <f t="shared" si="1"/>
        <v>1038488</v>
      </c>
      <c r="O6" s="59">
        <f t="shared" si="1"/>
        <v>1702302</v>
      </c>
      <c r="P6" s="60">
        <f t="shared" si="1"/>
        <v>1014586</v>
      </c>
      <c r="Q6" s="60">
        <f t="shared" si="1"/>
        <v>2659933</v>
      </c>
      <c r="R6" s="59">
        <f t="shared" si="1"/>
        <v>5376821</v>
      </c>
      <c r="S6" s="59">
        <f t="shared" si="1"/>
        <v>4342938</v>
      </c>
      <c r="T6" s="60">
        <f t="shared" si="1"/>
        <v>1379509</v>
      </c>
      <c r="U6" s="60">
        <f t="shared" si="1"/>
        <v>836388</v>
      </c>
      <c r="V6" s="59">
        <f t="shared" si="1"/>
        <v>6558835</v>
      </c>
      <c r="W6" s="59">
        <f t="shared" si="1"/>
        <v>12974144</v>
      </c>
      <c r="X6" s="60">
        <f t="shared" si="1"/>
        <v>13088600</v>
      </c>
      <c r="Y6" s="59">
        <f t="shared" si="1"/>
        <v>-114456</v>
      </c>
      <c r="Z6" s="61">
        <f>+IF(X6&lt;&gt;0,+(Y6/X6)*100,0)</f>
        <v>-0.8744709136194857</v>
      </c>
      <c r="AA6" s="62">
        <f t="shared" si="1"/>
        <v>13088600</v>
      </c>
    </row>
    <row r="7" spans="1:27" ht="12.75">
      <c r="A7" s="291" t="s">
        <v>230</v>
      </c>
      <c r="B7" s="142"/>
      <c r="C7" s="60">
        <v>15966725</v>
      </c>
      <c r="D7" s="340"/>
      <c r="E7" s="60">
        <v>12990000</v>
      </c>
      <c r="F7" s="59">
        <v>13088600</v>
      </c>
      <c r="G7" s="59"/>
      <c r="H7" s="60"/>
      <c r="I7" s="60"/>
      <c r="J7" s="59"/>
      <c r="K7" s="59"/>
      <c r="L7" s="60">
        <v>572600</v>
      </c>
      <c r="M7" s="60">
        <v>465888</v>
      </c>
      <c r="N7" s="59">
        <v>1038488</v>
      </c>
      <c r="O7" s="59">
        <v>1702302</v>
      </c>
      <c r="P7" s="60">
        <v>1014586</v>
      </c>
      <c r="Q7" s="60">
        <v>2659933</v>
      </c>
      <c r="R7" s="59">
        <v>5376821</v>
      </c>
      <c r="S7" s="59">
        <v>4342938</v>
      </c>
      <c r="T7" s="60">
        <v>1379509</v>
      </c>
      <c r="U7" s="60">
        <v>836388</v>
      </c>
      <c r="V7" s="59">
        <v>6558835</v>
      </c>
      <c r="W7" s="59">
        <v>12974144</v>
      </c>
      <c r="X7" s="60">
        <v>13088600</v>
      </c>
      <c r="Y7" s="59">
        <v>-114456</v>
      </c>
      <c r="Z7" s="61">
        <v>-0.87</v>
      </c>
      <c r="AA7" s="62">
        <v>13088600</v>
      </c>
    </row>
    <row r="8" spans="1:27" ht="12.75">
      <c r="A8" s="361" t="s">
        <v>207</v>
      </c>
      <c r="B8" s="142"/>
      <c r="C8" s="60">
        <f aca="true" t="shared" si="2" ref="C8:Y8">SUM(C9:C10)</f>
        <v>15119904</v>
      </c>
      <c r="D8" s="340">
        <f t="shared" si="2"/>
        <v>0</v>
      </c>
      <c r="E8" s="60">
        <f t="shared" si="2"/>
        <v>34039420</v>
      </c>
      <c r="F8" s="59">
        <f t="shared" si="2"/>
        <v>42032437</v>
      </c>
      <c r="G8" s="59">
        <f t="shared" si="2"/>
        <v>416720</v>
      </c>
      <c r="H8" s="60">
        <f t="shared" si="2"/>
        <v>26642</v>
      </c>
      <c r="I8" s="60">
        <f t="shared" si="2"/>
        <v>1583</v>
      </c>
      <c r="J8" s="59">
        <f t="shared" si="2"/>
        <v>444945</v>
      </c>
      <c r="K8" s="59">
        <f t="shared" si="2"/>
        <v>604894</v>
      </c>
      <c r="L8" s="60">
        <f t="shared" si="2"/>
        <v>766073</v>
      </c>
      <c r="M8" s="60">
        <f t="shared" si="2"/>
        <v>1615998</v>
      </c>
      <c r="N8" s="59">
        <f t="shared" si="2"/>
        <v>2986965</v>
      </c>
      <c r="O8" s="59">
        <f t="shared" si="2"/>
        <v>28559</v>
      </c>
      <c r="P8" s="60">
        <f t="shared" si="2"/>
        <v>1546518</v>
      </c>
      <c r="Q8" s="60">
        <f t="shared" si="2"/>
        <v>385686</v>
      </c>
      <c r="R8" s="59">
        <f t="shared" si="2"/>
        <v>1960763</v>
      </c>
      <c r="S8" s="59">
        <f t="shared" si="2"/>
        <v>15067732</v>
      </c>
      <c r="T8" s="60">
        <f t="shared" si="2"/>
        <v>18074038</v>
      </c>
      <c r="U8" s="60">
        <f t="shared" si="2"/>
        <v>2994500</v>
      </c>
      <c r="V8" s="59">
        <f t="shared" si="2"/>
        <v>36136270</v>
      </c>
      <c r="W8" s="59">
        <f t="shared" si="2"/>
        <v>41528943</v>
      </c>
      <c r="X8" s="60">
        <f t="shared" si="2"/>
        <v>42032437</v>
      </c>
      <c r="Y8" s="59">
        <f t="shared" si="2"/>
        <v>-503494</v>
      </c>
      <c r="Z8" s="61">
        <f>+IF(X8&lt;&gt;0,+(Y8/X8)*100,0)</f>
        <v>-1.1978701115997628</v>
      </c>
      <c r="AA8" s="62">
        <f>SUM(AA9:AA10)</f>
        <v>42032437</v>
      </c>
    </row>
    <row r="9" spans="1:27" ht="12.75">
      <c r="A9" s="291" t="s">
        <v>231</v>
      </c>
      <c r="B9" s="142"/>
      <c r="C9" s="60">
        <v>15119904</v>
      </c>
      <c r="D9" s="340"/>
      <c r="E9" s="60">
        <v>34039420</v>
      </c>
      <c r="F9" s="59">
        <v>42032437</v>
      </c>
      <c r="G9" s="59">
        <v>416720</v>
      </c>
      <c r="H9" s="60">
        <v>26642</v>
      </c>
      <c r="I9" s="60">
        <v>1583</v>
      </c>
      <c r="J9" s="59">
        <v>444945</v>
      </c>
      <c r="K9" s="59">
        <v>604894</v>
      </c>
      <c r="L9" s="60">
        <v>766073</v>
      </c>
      <c r="M9" s="60">
        <v>1615998</v>
      </c>
      <c r="N9" s="59">
        <v>2986965</v>
      </c>
      <c r="O9" s="59">
        <v>28559</v>
      </c>
      <c r="P9" s="60">
        <v>1546518</v>
      </c>
      <c r="Q9" s="60">
        <v>385686</v>
      </c>
      <c r="R9" s="59">
        <v>1960763</v>
      </c>
      <c r="S9" s="59">
        <v>15067732</v>
      </c>
      <c r="T9" s="60">
        <v>18074038</v>
      </c>
      <c r="U9" s="60">
        <v>2994500</v>
      </c>
      <c r="V9" s="59">
        <v>36136270</v>
      </c>
      <c r="W9" s="59">
        <v>41528943</v>
      </c>
      <c r="X9" s="60">
        <v>42032437</v>
      </c>
      <c r="Y9" s="59">
        <v>-503494</v>
      </c>
      <c r="Z9" s="61">
        <v>-1.2</v>
      </c>
      <c r="AA9" s="62">
        <v>42032437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17277559</v>
      </c>
      <c r="D11" s="363">
        <f aca="true" t="shared" si="3" ref="D11:AA11">+D12</f>
        <v>0</v>
      </c>
      <c r="E11" s="362">
        <f t="shared" si="3"/>
        <v>28882000</v>
      </c>
      <c r="F11" s="364">
        <f t="shared" si="3"/>
        <v>31140880</v>
      </c>
      <c r="G11" s="364">
        <f t="shared" si="3"/>
        <v>66547</v>
      </c>
      <c r="H11" s="362">
        <f t="shared" si="3"/>
        <v>100546</v>
      </c>
      <c r="I11" s="362">
        <f t="shared" si="3"/>
        <v>3915013</v>
      </c>
      <c r="J11" s="364">
        <f t="shared" si="3"/>
        <v>4082106</v>
      </c>
      <c r="K11" s="364">
        <f t="shared" si="3"/>
        <v>-1143638</v>
      </c>
      <c r="L11" s="362">
        <f t="shared" si="3"/>
        <v>6424796</v>
      </c>
      <c r="M11" s="362">
        <f t="shared" si="3"/>
        <v>6052731</v>
      </c>
      <c r="N11" s="364">
        <f t="shared" si="3"/>
        <v>11333889</v>
      </c>
      <c r="O11" s="364">
        <f t="shared" si="3"/>
        <v>235331</v>
      </c>
      <c r="P11" s="362">
        <f t="shared" si="3"/>
        <v>550468</v>
      </c>
      <c r="Q11" s="362">
        <f t="shared" si="3"/>
        <v>2508287</v>
      </c>
      <c r="R11" s="364">
        <f t="shared" si="3"/>
        <v>3294086</v>
      </c>
      <c r="S11" s="364">
        <f t="shared" si="3"/>
        <v>3868444</v>
      </c>
      <c r="T11" s="362">
        <f t="shared" si="3"/>
        <v>1252962</v>
      </c>
      <c r="U11" s="362">
        <f t="shared" si="3"/>
        <v>849808</v>
      </c>
      <c r="V11" s="364">
        <f t="shared" si="3"/>
        <v>5971214</v>
      </c>
      <c r="W11" s="364">
        <f t="shared" si="3"/>
        <v>24681295</v>
      </c>
      <c r="X11" s="362">
        <f t="shared" si="3"/>
        <v>31140880</v>
      </c>
      <c r="Y11" s="364">
        <f t="shared" si="3"/>
        <v>-6459585</v>
      </c>
      <c r="Z11" s="365">
        <f>+IF(X11&lt;&gt;0,+(Y11/X11)*100,0)</f>
        <v>-20.74310359887068</v>
      </c>
      <c r="AA11" s="366">
        <f t="shared" si="3"/>
        <v>31140880</v>
      </c>
    </row>
    <row r="12" spans="1:27" ht="12.75">
      <c r="A12" s="291" t="s">
        <v>233</v>
      </c>
      <c r="B12" s="136"/>
      <c r="C12" s="60">
        <v>17277559</v>
      </c>
      <c r="D12" s="340"/>
      <c r="E12" s="60">
        <v>28882000</v>
      </c>
      <c r="F12" s="59">
        <v>31140880</v>
      </c>
      <c r="G12" s="59">
        <v>66547</v>
      </c>
      <c r="H12" s="60">
        <v>100546</v>
      </c>
      <c r="I12" s="60">
        <v>3915013</v>
      </c>
      <c r="J12" s="59">
        <v>4082106</v>
      </c>
      <c r="K12" s="59">
        <v>-1143638</v>
      </c>
      <c r="L12" s="60">
        <v>6424796</v>
      </c>
      <c r="M12" s="60">
        <v>6052731</v>
      </c>
      <c r="N12" s="59">
        <v>11333889</v>
      </c>
      <c r="O12" s="59">
        <v>235331</v>
      </c>
      <c r="P12" s="60">
        <v>550468</v>
      </c>
      <c r="Q12" s="60">
        <v>2508287</v>
      </c>
      <c r="R12" s="59">
        <v>3294086</v>
      </c>
      <c r="S12" s="59">
        <v>3868444</v>
      </c>
      <c r="T12" s="60">
        <v>1252962</v>
      </c>
      <c r="U12" s="60">
        <v>849808</v>
      </c>
      <c r="V12" s="59">
        <v>5971214</v>
      </c>
      <c r="W12" s="59">
        <v>24681295</v>
      </c>
      <c r="X12" s="60">
        <v>31140880</v>
      </c>
      <c r="Y12" s="59">
        <v>-6459585</v>
      </c>
      <c r="Z12" s="61">
        <v>-20.74</v>
      </c>
      <c r="AA12" s="62">
        <v>31140880</v>
      </c>
    </row>
    <row r="13" spans="1:27" ht="12.75">
      <c r="A13" s="361" t="s">
        <v>209</v>
      </c>
      <c r="B13" s="136"/>
      <c r="C13" s="275">
        <f>+C14</f>
        <v>3010879</v>
      </c>
      <c r="D13" s="341">
        <f aca="true" t="shared" si="4" ref="D13:AA13">+D14</f>
        <v>0</v>
      </c>
      <c r="E13" s="275">
        <f t="shared" si="4"/>
        <v>5350000</v>
      </c>
      <c r="F13" s="342">
        <f t="shared" si="4"/>
        <v>5950000</v>
      </c>
      <c r="G13" s="342">
        <f t="shared" si="4"/>
        <v>0</v>
      </c>
      <c r="H13" s="275">
        <f t="shared" si="4"/>
        <v>0</v>
      </c>
      <c r="I13" s="275">
        <f t="shared" si="4"/>
        <v>62475</v>
      </c>
      <c r="J13" s="342">
        <f t="shared" si="4"/>
        <v>62475</v>
      </c>
      <c r="K13" s="342">
        <f t="shared" si="4"/>
        <v>688511</v>
      </c>
      <c r="L13" s="275">
        <f t="shared" si="4"/>
        <v>0</v>
      </c>
      <c r="M13" s="275">
        <f t="shared" si="4"/>
        <v>479713</v>
      </c>
      <c r="N13" s="342">
        <f t="shared" si="4"/>
        <v>1168224</v>
      </c>
      <c r="O13" s="342">
        <f t="shared" si="4"/>
        <v>124625</v>
      </c>
      <c r="P13" s="275">
        <f t="shared" si="4"/>
        <v>555697</v>
      </c>
      <c r="Q13" s="275">
        <f t="shared" si="4"/>
        <v>664558</v>
      </c>
      <c r="R13" s="342">
        <f t="shared" si="4"/>
        <v>1344880</v>
      </c>
      <c r="S13" s="342">
        <f t="shared" si="4"/>
        <v>799508</v>
      </c>
      <c r="T13" s="275">
        <f t="shared" si="4"/>
        <v>716614</v>
      </c>
      <c r="U13" s="275">
        <f t="shared" si="4"/>
        <v>1575398</v>
      </c>
      <c r="V13" s="342">
        <f t="shared" si="4"/>
        <v>3091520</v>
      </c>
      <c r="W13" s="342">
        <f t="shared" si="4"/>
        <v>5667099</v>
      </c>
      <c r="X13" s="275">
        <f t="shared" si="4"/>
        <v>5950000</v>
      </c>
      <c r="Y13" s="342">
        <f t="shared" si="4"/>
        <v>-282901</v>
      </c>
      <c r="Z13" s="335">
        <f>+IF(X13&lt;&gt;0,+(Y13/X13)*100,0)</f>
        <v>-4.754638655462185</v>
      </c>
      <c r="AA13" s="273">
        <f t="shared" si="4"/>
        <v>5950000</v>
      </c>
    </row>
    <row r="14" spans="1:27" ht="12.75">
      <c r="A14" s="291" t="s">
        <v>234</v>
      </c>
      <c r="B14" s="136"/>
      <c r="C14" s="60">
        <v>3010879</v>
      </c>
      <c r="D14" s="340"/>
      <c r="E14" s="60">
        <v>5350000</v>
      </c>
      <c r="F14" s="59">
        <v>5950000</v>
      </c>
      <c r="G14" s="59"/>
      <c r="H14" s="60"/>
      <c r="I14" s="60">
        <v>62475</v>
      </c>
      <c r="J14" s="59">
        <v>62475</v>
      </c>
      <c r="K14" s="59">
        <v>688511</v>
      </c>
      <c r="L14" s="60"/>
      <c r="M14" s="60">
        <v>479713</v>
      </c>
      <c r="N14" s="59">
        <v>1168224</v>
      </c>
      <c r="O14" s="59">
        <v>124625</v>
      </c>
      <c r="P14" s="60">
        <v>555697</v>
      </c>
      <c r="Q14" s="60">
        <v>664558</v>
      </c>
      <c r="R14" s="59">
        <v>1344880</v>
      </c>
      <c r="S14" s="59">
        <v>799508</v>
      </c>
      <c r="T14" s="60">
        <v>716614</v>
      </c>
      <c r="U14" s="60">
        <v>1575398</v>
      </c>
      <c r="V14" s="59">
        <v>3091520</v>
      </c>
      <c r="W14" s="59">
        <v>5667099</v>
      </c>
      <c r="X14" s="60">
        <v>5950000</v>
      </c>
      <c r="Y14" s="59">
        <v>-282901</v>
      </c>
      <c r="Z14" s="61">
        <v>-4.75</v>
      </c>
      <c r="AA14" s="62">
        <v>5950000</v>
      </c>
    </row>
    <row r="15" spans="1:27" ht="12.75">
      <c r="A15" s="361" t="s">
        <v>210</v>
      </c>
      <c r="B15" s="136"/>
      <c r="C15" s="60">
        <f aca="true" t="shared" si="5" ref="C15:Y15">SUM(C16:C20)</f>
        <v>6965521</v>
      </c>
      <c r="D15" s="340">
        <f t="shared" si="5"/>
        <v>0</v>
      </c>
      <c r="E15" s="60">
        <f t="shared" si="5"/>
        <v>5500000</v>
      </c>
      <c r="F15" s="59">
        <f t="shared" si="5"/>
        <v>6700000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295440</v>
      </c>
      <c r="L15" s="60">
        <f t="shared" si="5"/>
        <v>28000</v>
      </c>
      <c r="M15" s="60">
        <f t="shared" si="5"/>
        <v>953272</v>
      </c>
      <c r="N15" s="59">
        <f t="shared" si="5"/>
        <v>1276712</v>
      </c>
      <c r="O15" s="59">
        <f t="shared" si="5"/>
        <v>0</v>
      </c>
      <c r="P15" s="60">
        <f t="shared" si="5"/>
        <v>0</v>
      </c>
      <c r="Q15" s="60">
        <f t="shared" si="5"/>
        <v>870652</v>
      </c>
      <c r="R15" s="59">
        <f t="shared" si="5"/>
        <v>870652</v>
      </c>
      <c r="S15" s="59">
        <f t="shared" si="5"/>
        <v>1392810</v>
      </c>
      <c r="T15" s="60">
        <f t="shared" si="5"/>
        <v>789889</v>
      </c>
      <c r="U15" s="60">
        <f t="shared" si="5"/>
        <v>1776663</v>
      </c>
      <c r="V15" s="59">
        <f t="shared" si="5"/>
        <v>3959362</v>
      </c>
      <c r="W15" s="59">
        <f t="shared" si="5"/>
        <v>6106726</v>
      </c>
      <c r="X15" s="60">
        <f t="shared" si="5"/>
        <v>6700000</v>
      </c>
      <c r="Y15" s="59">
        <f t="shared" si="5"/>
        <v>-593274</v>
      </c>
      <c r="Z15" s="61">
        <f>+IF(X15&lt;&gt;0,+(Y15/X15)*100,0)</f>
        <v>-8.854835820895522</v>
      </c>
      <c r="AA15" s="62">
        <f>SUM(AA16:AA20)</f>
        <v>6700000</v>
      </c>
    </row>
    <row r="16" spans="1:27" ht="12.75">
      <c r="A16" s="291" t="s">
        <v>235</v>
      </c>
      <c r="B16" s="300"/>
      <c r="C16" s="60">
        <v>6965521</v>
      </c>
      <c r="D16" s="340"/>
      <c r="E16" s="60">
        <v>5500000</v>
      </c>
      <c r="F16" s="59">
        <v>6700000</v>
      </c>
      <c r="G16" s="59"/>
      <c r="H16" s="60"/>
      <c r="I16" s="60"/>
      <c r="J16" s="59"/>
      <c r="K16" s="59">
        <v>295440</v>
      </c>
      <c r="L16" s="60">
        <v>28000</v>
      </c>
      <c r="M16" s="60">
        <v>953272</v>
      </c>
      <c r="N16" s="59">
        <v>1276712</v>
      </c>
      <c r="O16" s="59"/>
      <c r="P16" s="60"/>
      <c r="Q16" s="60">
        <v>870652</v>
      </c>
      <c r="R16" s="59">
        <v>870652</v>
      </c>
      <c r="S16" s="59">
        <v>1392810</v>
      </c>
      <c r="T16" s="60">
        <v>789889</v>
      </c>
      <c r="U16" s="60">
        <v>1776663</v>
      </c>
      <c r="V16" s="59">
        <v>3959362</v>
      </c>
      <c r="W16" s="59">
        <v>6106726</v>
      </c>
      <c r="X16" s="60">
        <v>6700000</v>
      </c>
      <c r="Y16" s="59">
        <v>-593274</v>
      </c>
      <c r="Z16" s="61">
        <v>-8.85</v>
      </c>
      <c r="AA16" s="62">
        <v>6700000</v>
      </c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7140914</v>
      </c>
      <c r="D22" s="344">
        <f t="shared" si="6"/>
        <v>0</v>
      </c>
      <c r="E22" s="343">
        <f t="shared" si="6"/>
        <v>14300000</v>
      </c>
      <c r="F22" s="345">
        <f t="shared" si="6"/>
        <v>11011478</v>
      </c>
      <c r="G22" s="345">
        <f t="shared" si="6"/>
        <v>0</v>
      </c>
      <c r="H22" s="343">
        <f t="shared" si="6"/>
        <v>400000</v>
      </c>
      <c r="I22" s="343">
        <f t="shared" si="6"/>
        <v>399997</v>
      </c>
      <c r="J22" s="345">
        <f t="shared" si="6"/>
        <v>799997</v>
      </c>
      <c r="K22" s="345">
        <f t="shared" si="6"/>
        <v>0</v>
      </c>
      <c r="L22" s="343">
        <f t="shared" si="6"/>
        <v>602042</v>
      </c>
      <c r="M22" s="343">
        <f t="shared" si="6"/>
        <v>1594648</v>
      </c>
      <c r="N22" s="345">
        <f t="shared" si="6"/>
        <v>2196690</v>
      </c>
      <c r="O22" s="345">
        <f t="shared" si="6"/>
        <v>631421</v>
      </c>
      <c r="P22" s="343">
        <f t="shared" si="6"/>
        <v>1010881</v>
      </c>
      <c r="Q22" s="343">
        <f t="shared" si="6"/>
        <v>1976438</v>
      </c>
      <c r="R22" s="345">
        <f t="shared" si="6"/>
        <v>3618740</v>
      </c>
      <c r="S22" s="345">
        <f t="shared" si="6"/>
        <v>795528</v>
      </c>
      <c r="T22" s="343">
        <f t="shared" si="6"/>
        <v>768972</v>
      </c>
      <c r="U22" s="343">
        <f t="shared" si="6"/>
        <v>2806211</v>
      </c>
      <c r="V22" s="345">
        <f t="shared" si="6"/>
        <v>4370711</v>
      </c>
      <c r="W22" s="345">
        <f t="shared" si="6"/>
        <v>10986138</v>
      </c>
      <c r="X22" s="343">
        <f t="shared" si="6"/>
        <v>11011478</v>
      </c>
      <c r="Y22" s="345">
        <f t="shared" si="6"/>
        <v>-25340</v>
      </c>
      <c r="Z22" s="336">
        <f>+IF(X22&lt;&gt;0,+(Y22/X22)*100,0)</f>
        <v>-0.2301235129380452</v>
      </c>
      <c r="AA22" s="350">
        <f>SUM(AA23:AA32)</f>
        <v>11011478</v>
      </c>
    </row>
    <row r="23" spans="1:27" ht="12.75">
      <c r="A23" s="361" t="s">
        <v>238</v>
      </c>
      <c r="B23" s="142"/>
      <c r="C23" s="60">
        <v>909896</v>
      </c>
      <c r="D23" s="340"/>
      <c r="E23" s="60"/>
      <c r="F23" s="59">
        <v>1200000</v>
      </c>
      <c r="G23" s="59"/>
      <c r="H23" s="60"/>
      <c r="I23" s="60">
        <v>399997</v>
      </c>
      <c r="J23" s="59">
        <v>399997</v>
      </c>
      <c r="K23" s="59"/>
      <c r="L23" s="60"/>
      <c r="M23" s="60">
        <v>585203</v>
      </c>
      <c r="N23" s="59">
        <v>585203</v>
      </c>
      <c r="O23" s="59"/>
      <c r="P23" s="60">
        <v>214796</v>
      </c>
      <c r="Q23" s="60"/>
      <c r="R23" s="59">
        <v>214796</v>
      </c>
      <c r="S23" s="59"/>
      <c r="T23" s="60"/>
      <c r="U23" s="60"/>
      <c r="V23" s="59"/>
      <c r="W23" s="59">
        <v>1199996</v>
      </c>
      <c r="X23" s="60">
        <v>1200000</v>
      </c>
      <c r="Y23" s="59">
        <v>-4</v>
      </c>
      <c r="Z23" s="61"/>
      <c r="AA23" s="62">
        <v>1200000</v>
      </c>
    </row>
    <row r="24" spans="1:27" ht="12.75">
      <c r="A24" s="361" t="s">
        <v>239</v>
      </c>
      <c r="B24" s="142"/>
      <c r="C24" s="60">
        <v>3311478</v>
      </c>
      <c r="D24" s="340"/>
      <c r="E24" s="60">
        <v>6900000</v>
      </c>
      <c r="F24" s="59">
        <v>5200000</v>
      </c>
      <c r="G24" s="59"/>
      <c r="H24" s="60">
        <v>400000</v>
      </c>
      <c r="I24" s="60"/>
      <c r="J24" s="59">
        <v>400000</v>
      </c>
      <c r="K24" s="59"/>
      <c r="L24" s="60">
        <v>602042</v>
      </c>
      <c r="M24" s="60">
        <v>57738</v>
      </c>
      <c r="N24" s="59">
        <v>659780</v>
      </c>
      <c r="O24" s="59"/>
      <c r="P24" s="60">
        <v>174956</v>
      </c>
      <c r="Q24" s="60">
        <v>1976438</v>
      </c>
      <c r="R24" s="59">
        <v>2151394</v>
      </c>
      <c r="S24" s="59">
        <v>508604</v>
      </c>
      <c r="T24" s="60">
        <v>6210</v>
      </c>
      <c r="U24" s="60">
        <v>1233509</v>
      </c>
      <c r="V24" s="59">
        <v>1748323</v>
      </c>
      <c r="W24" s="59">
        <v>4959497</v>
      </c>
      <c r="X24" s="60">
        <v>5200000</v>
      </c>
      <c r="Y24" s="59">
        <v>-240503</v>
      </c>
      <c r="Z24" s="61">
        <v>-4.63</v>
      </c>
      <c r="AA24" s="62">
        <v>5200000</v>
      </c>
    </row>
    <row r="25" spans="1:27" ht="12.75">
      <c r="A25" s="361" t="s">
        <v>240</v>
      </c>
      <c r="B25" s="142"/>
      <c r="C25" s="60">
        <v>111000</v>
      </c>
      <c r="D25" s="340"/>
      <c r="E25" s="60">
        <v>4050000</v>
      </c>
      <c r="F25" s="59">
        <v>1290300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>
        <v>243736</v>
      </c>
      <c r="T25" s="60">
        <v>520132</v>
      </c>
      <c r="U25" s="60">
        <v>361882</v>
      </c>
      <c r="V25" s="59">
        <v>1125750</v>
      </c>
      <c r="W25" s="59">
        <v>1125750</v>
      </c>
      <c r="X25" s="60">
        <v>1290300</v>
      </c>
      <c r="Y25" s="59">
        <v>-164550</v>
      </c>
      <c r="Z25" s="61">
        <v>-12.75</v>
      </c>
      <c r="AA25" s="62">
        <v>1290300</v>
      </c>
    </row>
    <row r="26" spans="1:27" ht="12.75">
      <c r="A26" s="361" t="s">
        <v>241</v>
      </c>
      <c r="B26" s="302"/>
      <c r="C26" s="362">
        <v>927197</v>
      </c>
      <c r="D26" s="363"/>
      <c r="E26" s="362">
        <v>250000</v>
      </c>
      <c r="F26" s="364">
        <v>215178</v>
      </c>
      <c r="G26" s="364"/>
      <c r="H26" s="362"/>
      <c r="I26" s="362"/>
      <c r="J26" s="364"/>
      <c r="K26" s="364"/>
      <c r="L26" s="362"/>
      <c r="M26" s="362">
        <v>46052</v>
      </c>
      <c r="N26" s="364">
        <v>46052</v>
      </c>
      <c r="O26" s="364">
        <v>169125</v>
      </c>
      <c r="P26" s="362"/>
      <c r="Q26" s="362"/>
      <c r="R26" s="364">
        <v>169125</v>
      </c>
      <c r="S26" s="364"/>
      <c r="T26" s="362">
        <v>1</v>
      </c>
      <c r="U26" s="362"/>
      <c r="V26" s="364">
        <v>1</v>
      </c>
      <c r="W26" s="364">
        <v>215178</v>
      </c>
      <c r="X26" s="362">
        <v>215178</v>
      </c>
      <c r="Y26" s="364"/>
      <c r="Z26" s="365"/>
      <c r="AA26" s="366">
        <v>215178</v>
      </c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1881343</v>
      </c>
      <c r="D32" s="340"/>
      <c r="E32" s="60">
        <v>3100000</v>
      </c>
      <c r="F32" s="59">
        <v>3106000</v>
      </c>
      <c r="G32" s="59"/>
      <c r="H32" s="60"/>
      <c r="I32" s="60"/>
      <c r="J32" s="59"/>
      <c r="K32" s="59"/>
      <c r="L32" s="60"/>
      <c r="M32" s="60">
        <v>905655</v>
      </c>
      <c r="N32" s="59">
        <v>905655</v>
      </c>
      <c r="O32" s="59">
        <v>462296</v>
      </c>
      <c r="P32" s="60">
        <v>621129</v>
      </c>
      <c r="Q32" s="60"/>
      <c r="R32" s="59">
        <v>1083425</v>
      </c>
      <c r="S32" s="59">
        <v>43188</v>
      </c>
      <c r="T32" s="60">
        <v>242629</v>
      </c>
      <c r="U32" s="60">
        <v>1210820</v>
      </c>
      <c r="V32" s="59">
        <v>1496637</v>
      </c>
      <c r="W32" s="59">
        <v>3485717</v>
      </c>
      <c r="X32" s="60">
        <v>3106000</v>
      </c>
      <c r="Y32" s="59">
        <v>379717</v>
      </c>
      <c r="Z32" s="61">
        <v>12.23</v>
      </c>
      <c r="AA32" s="62">
        <v>3106000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30762718</v>
      </c>
      <c r="D40" s="344">
        <f t="shared" si="9"/>
        <v>0</v>
      </c>
      <c r="E40" s="343">
        <f t="shared" si="9"/>
        <v>46511000</v>
      </c>
      <c r="F40" s="345">
        <f t="shared" si="9"/>
        <v>44393683</v>
      </c>
      <c r="G40" s="345">
        <f t="shared" si="9"/>
        <v>0</v>
      </c>
      <c r="H40" s="343">
        <f t="shared" si="9"/>
        <v>165275</v>
      </c>
      <c r="I40" s="343">
        <f t="shared" si="9"/>
        <v>944765</v>
      </c>
      <c r="J40" s="345">
        <f t="shared" si="9"/>
        <v>1110040</v>
      </c>
      <c r="K40" s="345">
        <f t="shared" si="9"/>
        <v>1276292</v>
      </c>
      <c r="L40" s="343">
        <f t="shared" si="9"/>
        <v>1951170</v>
      </c>
      <c r="M40" s="343">
        <f t="shared" si="9"/>
        <v>1355261</v>
      </c>
      <c r="N40" s="345">
        <f t="shared" si="9"/>
        <v>4582723</v>
      </c>
      <c r="O40" s="345">
        <f t="shared" si="9"/>
        <v>4280082</v>
      </c>
      <c r="P40" s="343">
        <f t="shared" si="9"/>
        <v>1782137</v>
      </c>
      <c r="Q40" s="343">
        <f t="shared" si="9"/>
        <v>2051712</v>
      </c>
      <c r="R40" s="345">
        <f t="shared" si="9"/>
        <v>8113931</v>
      </c>
      <c r="S40" s="345">
        <f t="shared" si="9"/>
        <v>5945643</v>
      </c>
      <c r="T40" s="343">
        <f t="shared" si="9"/>
        <v>5793082</v>
      </c>
      <c r="U40" s="343">
        <f t="shared" si="9"/>
        <v>13157005</v>
      </c>
      <c r="V40" s="345">
        <f t="shared" si="9"/>
        <v>24895730</v>
      </c>
      <c r="W40" s="345">
        <f t="shared" si="9"/>
        <v>38702424</v>
      </c>
      <c r="X40" s="343">
        <f t="shared" si="9"/>
        <v>44393683</v>
      </c>
      <c r="Y40" s="345">
        <f t="shared" si="9"/>
        <v>-5691259</v>
      </c>
      <c r="Z40" s="336">
        <f>+IF(X40&lt;&gt;0,+(Y40/X40)*100,0)</f>
        <v>-12.819974859936718</v>
      </c>
      <c r="AA40" s="350">
        <f>SUM(AA41:AA49)</f>
        <v>44393683</v>
      </c>
    </row>
    <row r="41" spans="1:27" ht="12.75">
      <c r="A41" s="361" t="s">
        <v>249</v>
      </c>
      <c r="B41" s="142"/>
      <c r="C41" s="362">
        <v>9322337</v>
      </c>
      <c r="D41" s="363"/>
      <c r="E41" s="362">
        <v>18050000</v>
      </c>
      <c r="F41" s="364">
        <v>18283082</v>
      </c>
      <c r="G41" s="364"/>
      <c r="H41" s="362"/>
      <c r="I41" s="362"/>
      <c r="J41" s="364"/>
      <c r="K41" s="364">
        <v>624496</v>
      </c>
      <c r="L41" s="362">
        <v>1154318</v>
      </c>
      <c r="M41" s="362"/>
      <c r="N41" s="364">
        <v>1778814</v>
      </c>
      <c r="O41" s="364">
        <v>2762293</v>
      </c>
      <c r="P41" s="362">
        <v>108197</v>
      </c>
      <c r="Q41" s="362">
        <v>1240966</v>
      </c>
      <c r="R41" s="364">
        <v>4111456</v>
      </c>
      <c r="S41" s="364">
        <v>1764321</v>
      </c>
      <c r="T41" s="362">
        <v>449634</v>
      </c>
      <c r="U41" s="362">
        <v>8058326</v>
      </c>
      <c r="V41" s="364">
        <v>10272281</v>
      </c>
      <c r="W41" s="364">
        <v>16162551</v>
      </c>
      <c r="X41" s="362">
        <v>18283082</v>
      </c>
      <c r="Y41" s="364">
        <v>-2120531</v>
      </c>
      <c r="Z41" s="365">
        <v>-11.6</v>
      </c>
      <c r="AA41" s="366">
        <v>18283082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10503808</v>
      </c>
      <c r="D43" s="369"/>
      <c r="E43" s="305">
        <v>15051400</v>
      </c>
      <c r="F43" s="370">
        <v>10020011</v>
      </c>
      <c r="G43" s="370"/>
      <c r="H43" s="305">
        <v>105000</v>
      </c>
      <c r="I43" s="305">
        <v>327600</v>
      </c>
      <c r="J43" s="370">
        <v>432600</v>
      </c>
      <c r="K43" s="370">
        <v>70841</v>
      </c>
      <c r="L43" s="305">
        <v>703317</v>
      </c>
      <c r="M43" s="305">
        <v>262849</v>
      </c>
      <c r="N43" s="370">
        <v>1037007</v>
      </c>
      <c r="O43" s="370">
        <v>1216265</v>
      </c>
      <c r="P43" s="305">
        <v>1048984</v>
      </c>
      <c r="Q43" s="305">
        <v>138043</v>
      </c>
      <c r="R43" s="370">
        <v>2403292</v>
      </c>
      <c r="S43" s="370">
        <v>2734402</v>
      </c>
      <c r="T43" s="305">
        <v>1449202</v>
      </c>
      <c r="U43" s="305">
        <v>1272057</v>
      </c>
      <c r="V43" s="370">
        <v>5455661</v>
      </c>
      <c r="W43" s="370">
        <v>9328560</v>
      </c>
      <c r="X43" s="305">
        <v>10020011</v>
      </c>
      <c r="Y43" s="370">
        <v>-691451</v>
      </c>
      <c r="Z43" s="371">
        <v>-6.9</v>
      </c>
      <c r="AA43" s="303">
        <v>10020011</v>
      </c>
    </row>
    <row r="44" spans="1:27" ht="12.75">
      <c r="A44" s="361" t="s">
        <v>252</v>
      </c>
      <c r="B44" s="136"/>
      <c r="C44" s="60">
        <v>2306040</v>
      </c>
      <c r="D44" s="368"/>
      <c r="E44" s="54">
        <v>2500</v>
      </c>
      <c r="F44" s="53">
        <v>2413352</v>
      </c>
      <c r="G44" s="53"/>
      <c r="H44" s="54">
        <v>60275</v>
      </c>
      <c r="I44" s="54">
        <v>617165</v>
      </c>
      <c r="J44" s="53">
        <v>677440</v>
      </c>
      <c r="K44" s="53">
        <v>68668</v>
      </c>
      <c r="L44" s="54">
        <v>14841</v>
      </c>
      <c r="M44" s="54">
        <v>25565</v>
      </c>
      <c r="N44" s="53">
        <v>109074</v>
      </c>
      <c r="O44" s="53">
        <v>301524</v>
      </c>
      <c r="P44" s="54">
        <v>269783</v>
      </c>
      <c r="Q44" s="54">
        <v>296397</v>
      </c>
      <c r="R44" s="53">
        <v>867704</v>
      </c>
      <c r="S44" s="53">
        <v>186739</v>
      </c>
      <c r="T44" s="54">
        <v>25642</v>
      </c>
      <c r="U44" s="54">
        <v>285000</v>
      </c>
      <c r="V44" s="53">
        <v>497381</v>
      </c>
      <c r="W44" s="53">
        <v>2151599</v>
      </c>
      <c r="X44" s="54">
        <v>2413352</v>
      </c>
      <c r="Y44" s="53">
        <v>-261753</v>
      </c>
      <c r="Z44" s="94">
        <v>-10.85</v>
      </c>
      <c r="AA44" s="95">
        <v>2413352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>
        <v>8239225</v>
      </c>
      <c r="D47" s="368"/>
      <c r="E47" s="54">
        <v>13407100</v>
      </c>
      <c r="F47" s="53">
        <v>13677238</v>
      </c>
      <c r="G47" s="53"/>
      <c r="H47" s="54"/>
      <c r="I47" s="54"/>
      <c r="J47" s="53"/>
      <c r="K47" s="53">
        <v>512287</v>
      </c>
      <c r="L47" s="54">
        <v>78694</v>
      </c>
      <c r="M47" s="54">
        <v>1066847</v>
      </c>
      <c r="N47" s="53">
        <v>1657828</v>
      </c>
      <c r="O47" s="53"/>
      <c r="P47" s="54">
        <v>355173</v>
      </c>
      <c r="Q47" s="54">
        <v>376306</v>
      </c>
      <c r="R47" s="53">
        <v>731479</v>
      </c>
      <c r="S47" s="53">
        <v>1260181</v>
      </c>
      <c r="T47" s="54">
        <v>3868604</v>
      </c>
      <c r="U47" s="54">
        <v>3541622</v>
      </c>
      <c r="V47" s="53">
        <v>8670407</v>
      </c>
      <c r="W47" s="53">
        <v>11059714</v>
      </c>
      <c r="X47" s="54">
        <v>13677238</v>
      </c>
      <c r="Y47" s="53">
        <v>-2617524</v>
      </c>
      <c r="Z47" s="94">
        <v>-19.14</v>
      </c>
      <c r="AA47" s="95">
        <v>13677238</v>
      </c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391308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1642775</v>
      </c>
      <c r="D57" s="344">
        <f aca="true" t="shared" si="13" ref="D57:AA57">+D58</f>
        <v>0</v>
      </c>
      <c r="E57" s="343">
        <f t="shared" si="13"/>
        <v>3440000</v>
      </c>
      <c r="F57" s="345">
        <f t="shared" si="13"/>
        <v>2940000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1617428</v>
      </c>
      <c r="U57" s="343">
        <f t="shared" si="13"/>
        <v>804900</v>
      </c>
      <c r="V57" s="345">
        <f t="shared" si="13"/>
        <v>2422328</v>
      </c>
      <c r="W57" s="345">
        <f t="shared" si="13"/>
        <v>2422328</v>
      </c>
      <c r="X57" s="343">
        <f t="shared" si="13"/>
        <v>2940000</v>
      </c>
      <c r="Y57" s="345">
        <f t="shared" si="13"/>
        <v>-517672</v>
      </c>
      <c r="Z57" s="336">
        <f>+IF(X57&lt;&gt;0,+(Y57/X57)*100,0)</f>
        <v>-17.607891156462586</v>
      </c>
      <c r="AA57" s="350">
        <f t="shared" si="13"/>
        <v>2940000</v>
      </c>
    </row>
    <row r="58" spans="1:27" ht="12.75">
      <c r="A58" s="361" t="s">
        <v>218</v>
      </c>
      <c r="B58" s="136"/>
      <c r="C58" s="60">
        <v>1642775</v>
      </c>
      <c r="D58" s="340"/>
      <c r="E58" s="60">
        <v>3440000</v>
      </c>
      <c r="F58" s="59">
        <v>2940000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>
        <v>1617428</v>
      </c>
      <c r="U58" s="60">
        <v>804900</v>
      </c>
      <c r="V58" s="59">
        <v>2422328</v>
      </c>
      <c r="W58" s="59">
        <v>2422328</v>
      </c>
      <c r="X58" s="60">
        <v>2940000</v>
      </c>
      <c r="Y58" s="59">
        <v>-517672</v>
      </c>
      <c r="Z58" s="61">
        <v>-17.61</v>
      </c>
      <c r="AA58" s="62">
        <v>2940000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97886995</v>
      </c>
      <c r="D60" s="346">
        <f t="shared" si="14"/>
        <v>0</v>
      </c>
      <c r="E60" s="219">
        <f t="shared" si="14"/>
        <v>151012420</v>
      </c>
      <c r="F60" s="264">
        <f t="shared" si="14"/>
        <v>157257078</v>
      </c>
      <c r="G60" s="264">
        <f t="shared" si="14"/>
        <v>483267</v>
      </c>
      <c r="H60" s="219">
        <f t="shared" si="14"/>
        <v>692463</v>
      </c>
      <c r="I60" s="219">
        <f t="shared" si="14"/>
        <v>5323833</v>
      </c>
      <c r="J60" s="264">
        <f t="shared" si="14"/>
        <v>6499563</v>
      </c>
      <c r="K60" s="264">
        <f t="shared" si="14"/>
        <v>1721499</v>
      </c>
      <c r="L60" s="219">
        <f t="shared" si="14"/>
        <v>10344681</v>
      </c>
      <c r="M60" s="219">
        <f t="shared" si="14"/>
        <v>12517511</v>
      </c>
      <c r="N60" s="264">
        <f t="shared" si="14"/>
        <v>24583691</v>
      </c>
      <c r="O60" s="264">
        <f t="shared" si="14"/>
        <v>7002320</v>
      </c>
      <c r="P60" s="219">
        <f t="shared" si="14"/>
        <v>6460287</v>
      </c>
      <c r="Q60" s="219">
        <f t="shared" si="14"/>
        <v>11117266</v>
      </c>
      <c r="R60" s="264">
        <f t="shared" si="14"/>
        <v>24579873</v>
      </c>
      <c r="S60" s="264">
        <f t="shared" si="14"/>
        <v>32212603</v>
      </c>
      <c r="T60" s="219">
        <f t="shared" si="14"/>
        <v>30392494</v>
      </c>
      <c r="U60" s="219">
        <f t="shared" si="14"/>
        <v>24800873</v>
      </c>
      <c r="V60" s="264">
        <f t="shared" si="14"/>
        <v>87405970</v>
      </c>
      <c r="W60" s="264">
        <f t="shared" si="14"/>
        <v>143069097</v>
      </c>
      <c r="X60" s="219">
        <f t="shared" si="14"/>
        <v>157257078</v>
      </c>
      <c r="Y60" s="264">
        <f t="shared" si="14"/>
        <v>-14187981</v>
      </c>
      <c r="Z60" s="337">
        <f>+IF(X60&lt;&gt;0,+(Y60/X60)*100,0)</f>
        <v>-9.022157336536548</v>
      </c>
      <c r="AA60" s="232">
        <f>+AA57+AA54+AA51+AA40+AA37+AA34+AA22+AA5</f>
        <v>157257078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2019-08-08T13:55:18Z</dcterms:created>
  <dcterms:modified xsi:type="dcterms:W3CDTF">2019-08-08T13:55:22Z</dcterms:modified>
  <cp:category/>
  <cp:version/>
  <cp:contentType/>
  <cp:contentStatus/>
</cp:coreProperties>
</file>