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<sst xmlns="http://schemas.openxmlformats.org/spreadsheetml/2006/main" count="859" uniqueCount="304">
  <si>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Mpumalanga: Dr J.S. Moroka(MP316)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</si>
  <si>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</si>
  <si>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</si>
  <si>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</si>
  <si>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</si>
  <si>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</si>
  <si>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</si>
  <si>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</si>
  <si>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</si>
  <si>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</si>
  <si>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</si>
  <si>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</si>
  <si>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</si>
  <si>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</si>
  <si>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</si>
  <si>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</si>
  <si>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</si>
  <si>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</si>
  <si>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</si>
  <si>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</si>
  <si>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</si>
  <si>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</si>
  <si>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</si>
  <si>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</si>
  <si>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</si>
  <si>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</si>
  <si>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</si>
  <si>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</si>
  <si>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</si>
  <si>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</si>
  <si>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</si>
  <si>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</si>
  <si>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</si>
  <si>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</si>
  <si>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</si>
  <si>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</si>
  <si>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</si>
  <si>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</si>
  <si>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</si>
  <si>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</si>
  <si>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</si>
  <si>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</si>
  <si>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</si>
  <si>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</si>
  <si>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</si>
  <si>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</si>
  <si>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</si>
  <si>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</si>
  <si>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</si>
  <si>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</si>
  <si>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</si>
  <si>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</si>
  <si>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</si>
  <si>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</si>
  <si>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</si>
  <si>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</si>
  <si>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</si>
  <si>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</si>
  <si>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</si>
  <si>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</si>
  <si>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</si>
  <si>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</si>
  <si>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</si>
  <si>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</si>
  <si>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</si>
  <si>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</si>
  <si>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</si>
  <si>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</si>
  <si>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</si>
  <si>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</si>
  <si>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Dr J.S. Moroka(MP316)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</si>
  <si>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</si>
  <si>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</si>
  <si>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</si>
  <si>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</si>
  <si>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</si>
  <si>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</si>
  <si>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</si>
  <si>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</si>
  <si>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</si>
  <si>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</si>
  <si>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</si>
  <si>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</si>
  <si>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</si>
  <si>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</si>
  <si>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</si>
  <si>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</si>
  <si>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</si>
  <si>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</si>
  <si>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</si>
  <si>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</si>
  <si>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</si>
  <si>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</si>
  <si>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</si>
  <si>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</si>
  <si>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</si>
  <si>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</si>
  <si>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</si>
  <si>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</si>
  <si>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</si>
  <si>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Dr J.S. Moroka(MP316)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</si>
  <si>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</si>
  <si>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</si>
  <si>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</si>
  <si>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</si>
  <si>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</si>
  <si>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</si>
  <si>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</si>
  <si>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</si>
  <si>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</si>
  <si>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</si>
  <si>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</si>
  <si>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</si>
  <si>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</si>
  <si>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</si>
  <si>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</si>
  <si>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</si>
  <si>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</si>
  <si>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</si>
  <si>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</si>
  <si>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</si>
  <si>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</si>
  <si>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</si>
  <si>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</si>
  <si>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</si>
  <si>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</si>
  <si>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</si>
  <si>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</si>
  <si>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</si>
  <si>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Dr J.S. Moroka(MP316)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</si>
  <si>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</si>
  <si>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</si>
  <si>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</si>
  <si>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</si>
  <si>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</si>
  <si>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</si>
  <si>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</si>
  <si>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</si>
  <si>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</si>
  <si>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</si>
  <si>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Dr J.S. Moroka(MP316)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</si>
  <si>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</si>
  <si>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</si>
  <si>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</si>
  <si>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</si>
  <si>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</si>
  <si>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</si>
  <si>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</si>
  <si>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</si>
  <si>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</si>
  <si>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</si>
  <si>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</si>
  <si>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</si>
  <si>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</si>
  <si>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</si>
  <si>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</si>
  <si>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</si>
  <si>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</si>
  <si>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</si>
  <si>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</si>
  <si>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</si>
  <si>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</si>
  <si>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</si>
  <si>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</si>
  <si>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</si>
  <si>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</si>
  <si>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</si>
  <si>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</si>
  <si>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</si>
  <si>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</si>
  <si>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</si>
  <si>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</si>
  <si>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</si>
  <si>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</si>
  <si>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Dr J.S. Moroka(MP316)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</si>
  <si>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</si>
  <si>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</si>
  <si>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</si>
  <si>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</si>
  <si>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</si>
  <si>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</si>
  <si>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</si>
  <si>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</si>
  <si>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</si>
  <si>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</si>
  <si>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</si>
  <si>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</si>
  <si>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</si>
  <si>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</si>
  <si>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</si>
  <si>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</si>
  <si>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</si>
  <si>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</si>
  <si>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</si>
  <si>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</si>
  <si>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</si>
  <si>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</si>
  <si>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</si>
  <si>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</si>
  <si>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</si>
  <si>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</si>
  <si>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</si>
  <si>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Dr J.S. Moroka(MP316)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</si>
  <si>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</si>
  <si>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</si>
  <si>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</si>
  <si>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</si>
  <si>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</si>
  <si>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</si>
  <si>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</si>
  <si>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</si>
  <si>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</si>
  <si>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</si>
  <si>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</si>
  <si>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</si>
  <si>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</si>
  <si>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</si>
  <si>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</si>
  <si>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</si>
  <si>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</si>
  <si>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</si>
  <si>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</si>
  <si>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</si>
  <si>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</si>
  <si>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</si>
  <si>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</si>
  <si>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</si>
  <si>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</si>
  <si>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Dr J.S. Moroka(MP316)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</si>
  <si>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</si>
  <si>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</si>
  <si>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</si>
  <si>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</si>
  <si>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</si>
  <si>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</si>
  <si>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</si>
  <si>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</si>
  <si>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</si>
  <si>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</si>
  <si>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</si>
  <si>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</si>
  <si>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</si>
  <si>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</si>
  <si>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</si>
  <si>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</si>
  <si>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</si>
  <si>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</si>
  <si>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</si>
  <si>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</si>
  <si>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</si>
  <si>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</si>
  <si>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</si>
  <si>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</si>
  <si>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</si>
  <si>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</si>
  <si>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</si>
  <si>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</si>
  <si>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</si>
  <si>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</si>
  <si>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</si>
  <si>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</si>
  <si>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</si>
  <si>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</si>
  <si>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</si>
  <si>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Dr J.S. Moroka(MP316)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</si>
  <si>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</si>
  <si>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</si>
  <si>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Mpumalanga: Dr J.S. Moroka(MP316)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</si>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</sst>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39063321</v>
      </c>
      <c r="C5" s="19">
        <v>0</v>
      </c>
      <c r="D5" s="59">
        <v>13250000</v>
      </c>
      <c r="E5" s="60">
        <v>14000000</v>
      </c>
      <c r="F5" s="60">
        <v>2962935</v>
      </c>
      <c r="G5" s="60">
        <v>2962935</v>
      </c>
      <c r="H5" s="60">
        <v>2962935</v>
      </c>
      <c r="I5" s="60">
        <v>8888805</v>
      </c>
      <c r="J5" s="60">
        <v>3073962</v>
      </c>
      <c r="K5" s="60">
        <v>3073962</v>
      </c>
      <c r="L5" s="60">
        <v>3115980</v>
      </c>
      <c r="M5" s="60">
        <v>9263904</v>
      </c>
      <c r="N5" s="60">
        <v>3116054</v>
      </c>
      <c r="O5" s="60">
        <v>3116021</v>
      </c>
      <c r="P5" s="60">
        <v>3116001</v>
      </c>
      <c r="Q5" s="60">
        <v>9348076</v>
      </c>
      <c r="R5" s="60">
        <v>3116001</v>
      </c>
      <c r="S5" s="60">
        <v>3116435</v>
      </c>
      <c r="T5" s="60">
        <v>0</v>
      </c>
      <c r="U5" s="60">
        <v>6232436</v>
      </c>
      <c r="V5" s="60">
        <v>33733221</v>
      </c>
      <c r="W5" s="60">
        <v>13250000</v>
      </c>
      <c r="X5" s="60">
        <v>20483221</v>
      </c>
      <c r="Y5" s="61">
        <v>154.59</v>
      </c>
      <c r="Z5" s="62">
        <v>14000000</v>
      </c>
    </row>
    <row r="6" spans="1:26" ht="12.75">
      <c r="A6" s="58" t="s">
        <v>32</v>
      </c>
      <c r="B6" s="19">
        <v>84674578</v>
      </c>
      <c r="C6" s="19">
        <v>0</v>
      </c>
      <c r="D6" s="59">
        <v>45650000</v>
      </c>
      <c r="E6" s="60">
        <v>58980000</v>
      </c>
      <c r="F6" s="60">
        <v>9670162</v>
      </c>
      <c r="G6" s="60">
        <v>9670162</v>
      </c>
      <c r="H6" s="60">
        <v>9670162</v>
      </c>
      <c r="I6" s="60">
        <v>29010486</v>
      </c>
      <c r="J6" s="60">
        <v>10408985</v>
      </c>
      <c r="K6" s="60">
        <v>10408985</v>
      </c>
      <c r="L6" s="60">
        <v>7573077</v>
      </c>
      <c r="M6" s="60">
        <v>28391047</v>
      </c>
      <c r="N6" s="60">
        <v>11195710</v>
      </c>
      <c r="O6" s="60">
        <v>9229466</v>
      </c>
      <c r="P6" s="60">
        <v>8677713</v>
      </c>
      <c r="Q6" s="60">
        <v>29102889</v>
      </c>
      <c r="R6" s="60">
        <v>9608137</v>
      </c>
      <c r="S6" s="60">
        <v>6961339</v>
      </c>
      <c r="T6" s="60">
        <v>0</v>
      </c>
      <c r="U6" s="60">
        <v>16569476</v>
      </c>
      <c r="V6" s="60">
        <v>103073898</v>
      </c>
      <c r="W6" s="60">
        <v>45650000</v>
      </c>
      <c r="X6" s="60">
        <v>57423898</v>
      </c>
      <c r="Y6" s="61">
        <v>125.79</v>
      </c>
      <c r="Z6" s="62">
        <v>58980000</v>
      </c>
    </row>
    <row r="7" spans="1:26" ht="12.75">
      <c r="A7" s="58" t="s">
        <v>33</v>
      </c>
      <c r="B7" s="19">
        <v>3529215</v>
      </c>
      <c r="C7" s="19">
        <v>0</v>
      </c>
      <c r="D7" s="59">
        <v>3750000</v>
      </c>
      <c r="E7" s="60">
        <v>1500000</v>
      </c>
      <c r="F7" s="60">
        <v>80000</v>
      </c>
      <c r="G7" s="60">
        <v>80000</v>
      </c>
      <c r="H7" s="60">
        <v>80000</v>
      </c>
      <c r="I7" s="60">
        <v>240000</v>
      </c>
      <c r="J7" s="60">
        <v>95237</v>
      </c>
      <c r="K7" s="60">
        <v>95237</v>
      </c>
      <c r="L7" s="60">
        <v>69539</v>
      </c>
      <c r="M7" s="60">
        <v>260013</v>
      </c>
      <c r="N7" s="60">
        <v>411125</v>
      </c>
      <c r="O7" s="60">
        <v>312013</v>
      </c>
      <c r="P7" s="60">
        <v>92103</v>
      </c>
      <c r="Q7" s="60">
        <v>815241</v>
      </c>
      <c r="R7" s="60">
        <v>136673</v>
      </c>
      <c r="S7" s="60">
        <v>102227</v>
      </c>
      <c r="T7" s="60">
        <v>0</v>
      </c>
      <c r="U7" s="60">
        <v>238900</v>
      </c>
      <c r="V7" s="60">
        <v>1554154</v>
      </c>
      <c r="W7" s="60">
        <v>3750000</v>
      </c>
      <c r="X7" s="60">
        <v>-2195846</v>
      </c>
      <c r="Y7" s="61">
        <v>-58.56</v>
      </c>
      <c r="Z7" s="62">
        <v>1500000</v>
      </c>
    </row>
    <row r="8" spans="1:26" ht="12.75">
      <c r="A8" s="58" t="s">
        <v>34</v>
      </c>
      <c r="B8" s="19">
        <v>372847353</v>
      </c>
      <c r="C8" s="19">
        <v>0</v>
      </c>
      <c r="D8" s="59">
        <v>351967000</v>
      </c>
      <c r="E8" s="60">
        <v>351967000</v>
      </c>
      <c r="F8" s="60">
        <v>0</v>
      </c>
      <c r="G8" s="60">
        <v>2510000</v>
      </c>
      <c r="H8" s="60">
        <v>0</v>
      </c>
      <c r="I8" s="60">
        <v>2510000</v>
      </c>
      <c r="J8" s="60">
        <v>550000</v>
      </c>
      <c r="K8" s="60">
        <v>1329000</v>
      </c>
      <c r="L8" s="60">
        <v>114407000</v>
      </c>
      <c r="M8" s="60">
        <v>116286000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118796000</v>
      </c>
      <c r="W8" s="60">
        <v>351967000</v>
      </c>
      <c r="X8" s="60">
        <v>-233171000</v>
      </c>
      <c r="Y8" s="61">
        <v>-66.25</v>
      </c>
      <c r="Z8" s="62">
        <v>351967000</v>
      </c>
    </row>
    <row r="9" spans="1:26" ht="12.75">
      <c r="A9" s="58" t="s">
        <v>35</v>
      </c>
      <c r="B9" s="19">
        <v>45353505</v>
      </c>
      <c r="C9" s="19">
        <v>0</v>
      </c>
      <c r="D9" s="59">
        <v>59450000</v>
      </c>
      <c r="E9" s="60">
        <v>15620000</v>
      </c>
      <c r="F9" s="60">
        <v>3382729</v>
      </c>
      <c r="G9" s="60">
        <v>3382729</v>
      </c>
      <c r="H9" s="60">
        <v>3382769</v>
      </c>
      <c r="I9" s="60">
        <v>10148227</v>
      </c>
      <c r="J9" s="60">
        <v>5055782</v>
      </c>
      <c r="K9" s="60">
        <v>5055782</v>
      </c>
      <c r="L9" s="60">
        <v>6002650</v>
      </c>
      <c r="M9" s="60">
        <v>16114214</v>
      </c>
      <c r="N9" s="60">
        <v>3932055</v>
      </c>
      <c r="O9" s="60">
        <v>4110478</v>
      </c>
      <c r="P9" s="60">
        <v>8107842</v>
      </c>
      <c r="Q9" s="60">
        <v>16150375</v>
      </c>
      <c r="R9" s="60">
        <v>5156134</v>
      </c>
      <c r="S9" s="60">
        <v>4250489</v>
      </c>
      <c r="T9" s="60">
        <v>0</v>
      </c>
      <c r="U9" s="60">
        <v>9406623</v>
      </c>
      <c r="V9" s="60">
        <v>51819439</v>
      </c>
      <c r="W9" s="60">
        <v>59450000</v>
      </c>
      <c r="X9" s="60">
        <v>-7630561</v>
      </c>
      <c r="Y9" s="61">
        <v>-12.84</v>
      </c>
      <c r="Z9" s="62">
        <v>15620000</v>
      </c>
    </row>
    <row r="10" spans="1:26" ht="22.5">
      <c r="A10" s="63" t="s">
        <v>279</v>
      </c>
      <c r="B10" s="64">
        <f>SUM(B5:B9)</f>
        <v>545467972</v>
      </c>
      <c r="C10" s="64">
        <f>SUM(C5:C9)</f>
        <v>0</v>
      </c>
      <c r="D10" s="65">
        <f aca="true" t="shared" si="0" ref="D10:Z10">SUM(D5:D9)</f>
        <v>474067000</v>
      </c>
      <c r="E10" s="66">
        <f t="shared" si="0"/>
        <v>442067000</v>
      </c>
      <c r="F10" s="66">
        <f t="shared" si="0"/>
        <v>16095826</v>
      </c>
      <c r="G10" s="66">
        <f t="shared" si="0"/>
        <v>18605826</v>
      </c>
      <c r="H10" s="66">
        <f t="shared" si="0"/>
        <v>16095866</v>
      </c>
      <c r="I10" s="66">
        <f t="shared" si="0"/>
        <v>50797518</v>
      </c>
      <c r="J10" s="66">
        <f t="shared" si="0"/>
        <v>19183966</v>
      </c>
      <c r="K10" s="66">
        <f t="shared" si="0"/>
        <v>19962966</v>
      </c>
      <c r="L10" s="66">
        <f t="shared" si="0"/>
        <v>131168246</v>
      </c>
      <c r="M10" s="66">
        <f t="shared" si="0"/>
        <v>170315178</v>
      </c>
      <c r="N10" s="66">
        <f t="shared" si="0"/>
        <v>18654944</v>
      </c>
      <c r="O10" s="66">
        <f t="shared" si="0"/>
        <v>16767978</v>
      </c>
      <c r="P10" s="66">
        <f t="shared" si="0"/>
        <v>19993659</v>
      </c>
      <c r="Q10" s="66">
        <f t="shared" si="0"/>
        <v>55416581</v>
      </c>
      <c r="R10" s="66">
        <f t="shared" si="0"/>
        <v>18016945</v>
      </c>
      <c r="S10" s="66">
        <f t="shared" si="0"/>
        <v>14430490</v>
      </c>
      <c r="T10" s="66">
        <f t="shared" si="0"/>
        <v>0</v>
      </c>
      <c r="U10" s="66">
        <f t="shared" si="0"/>
        <v>32447435</v>
      </c>
      <c r="V10" s="66">
        <f t="shared" si="0"/>
        <v>308976712</v>
      </c>
      <c r="W10" s="66">
        <f t="shared" si="0"/>
        <v>474067000</v>
      </c>
      <c r="X10" s="66">
        <f t="shared" si="0"/>
        <v>-165090288</v>
      </c>
      <c r="Y10" s="67">
        <f>+IF(W10&lt;&gt;0,(X10/W10)*100,0)</f>
        <v>-34.82425226813932</v>
      </c>
      <c r="Z10" s="68">
        <f t="shared" si="0"/>
        <v>442067000</v>
      </c>
    </row>
    <row r="11" spans="1:26" ht="12.75">
      <c r="A11" s="58" t="s">
        <v>37</v>
      </c>
      <c r="B11" s="19">
        <v>184332057</v>
      </c>
      <c r="C11" s="19">
        <v>0</v>
      </c>
      <c r="D11" s="59">
        <v>197639280</v>
      </c>
      <c r="E11" s="60">
        <v>200524867</v>
      </c>
      <c r="F11" s="60">
        <v>14915115</v>
      </c>
      <c r="G11" s="60">
        <v>16211741</v>
      </c>
      <c r="H11" s="60">
        <v>17121598</v>
      </c>
      <c r="I11" s="60">
        <v>48248454</v>
      </c>
      <c r="J11" s="60">
        <v>15886111</v>
      </c>
      <c r="K11" s="60">
        <v>16037067</v>
      </c>
      <c r="L11" s="60">
        <v>16014608</v>
      </c>
      <c r="M11" s="60">
        <v>47937786</v>
      </c>
      <c r="N11" s="60">
        <v>16116924</v>
      </c>
      <c r="O11" s="60">
        <v>15789595</v>
      </c>
      <c r="P11" s="60">
        <v>15732294</v>
      </c>
      <c r="Q11" s="60">
        <v>47638813</v>
      </c>
      <c r="R11" s="60">
        <v>16038418</v>
      </c>
      <c r="S11" s="60">
        <v>15724172</v>
      </c>
      <c r="T11" s="60">
        <v>0</v>
      </c>
      <c r="U11" s="60">
        <v>31762590</v>
      </c>
      <c r="V11" s="60">
        <v>175587643</v>
      </c>
      <c r="W11" s="60">
        <v>197640097</v>
      </c>
      <c r="X11" s="60">
        <v>-22052454</v>
      </c>
      <c r="Y11" s="61">
        <v>-11.16</v>
      </c>
      <c r="Z11" s="62">
        <v>200524867</v>
      </c>
    </row>
    <row r="12" spans="1:26" ht="12.75">
      <c r="A12" s="58" t="s">
        <v>38</v>
      </c>
      <c r="B12" s="19">
        <v>22209829</v>
      </c>
      <c r="C12" s="19">
        <v>0</v>
      </c>
      <c r="D12" s="59">
        <v>22200000</v>
      </c>
      <c r="E12" s="60">
        <v>24814056</v>
      </c>
      <c r="F12" s="60">
        <v>1945796</v>
      </c>
      <c r="G12" s="60">
        <v>1907774</v>
      </c>
      <c r="H12" s="60">
        <v>1973948</v>
      </c>
      <c r="I12" s="60">
        <v>5827518</v>
      </c>
      <c r="J12" s="60">
        <v>1975982</v>
      </c>
      <c r="K12" s="60">
        <v>2006399</v>
      </c>
      <c r="L12" s="60">
        <v>2006399</v>
      </c>
      <c r="M12" s="60">
        <v>5988780</v>
      </c>
      <c r="N12" s="60">
        <v>2391945</v>
      </c>
      <c r="O12" s="60">
        <v>1993748</v>
      </c>
      <c r="P12" s="60">
        <v>1933037</v>
      </c>
      <c r="Q12" s="60">
        <v>6318730</v>
      </c>
      <c r="R12" s="60">
        <v>1929668</v>
      </c>
      <c r="S12" s="60">
        <v>1923264</v>
      </c>
      <c r="T12" s="60">
        <v>0</v>
      </c>
      <c r="U12" s="60">
        <v>3852932</v>
      </c>
      <c r="V12" s="60">
        <v>21987960</v>
      </c>
      <c r="W12" s="60">
        <v>22200000</v>
      </c>
      <c r="X12" s="60">
        <v>-212040</v>
      </c>
      <c r="Y12" s="61">
        <v>-0.96</v>
      </c>
      <c r="Z12" s="62">
        <v>24814056</v>
      </c>
    </row>
    <row r="13" spans="1:26" ht="12.75">
      <c r="A13" s="58" t="s">
        <v>280</v>
      </c>
      <c r="B13" s="19">
        <v>54871985</v>
      </c>
      <c r="C13" s="19">
        <v>0</v>
      </c>
      <c r="D13" s="59">
        <v>150000000</v>
      </c>
      <c r="E13" s="60">
        <v>150000000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150000000</v>
      </c>
      <c r="X13" s="60">
        <v>-150000000</v>
      </c>
      <c r="Y13" s="61">
        <v>-100</v>
      </c>
      <c r="Z13" s="62">
        <v>150000000</v>
      </c>
    </row>
    <row r="14" spans="1:26" ht="12.75">
      <c r="A14" s="58" t="s">
        <v>40</v>
      </c>
      <c r="B14" s="19">
        <v>2805584</v>
      </c>
      <c r="C14" s="19">
        <v>0</v>
      </c>
      <c r="D14" s="59">
        <v>300000</v>
      </c>
      <c r="E14" s="60">
        <v>300000</v>
      </c>
      <c r="F14" s="60">
        <v>0</v>
      </c>
      <c r="G14" s="60">
        <v>33442</v>
      </c>
      <c r="H14" s="60">
        <v>0</v>
      </c>
      <c r="I14" s="60">
        <v>33442</v>
      </c>
      <c r="J14" s="60">
        <v>32145</v>
      </c>
      <c r="K14" s="60">
        <v>0</v>
      </c>
      <c r="L14" s="60">
        <v>16348</v>
      </c>
      <c r="M14" s="60">
        <v>48493</v>
      </c>
      <c r="N14" s="60">
        <v>37308</v>
      </c>
      <c r="O14" s="60">
        <v>0</v>
      </c>
      <c r="P14" s="60">
        <v>19190</v>
      </c>
      <c r="Q14" s="60">
        <v>56498</v>
      </c>
      <c r="R14" s="60">
        <v>19194</v>
      </c>
      <c r="S14" s="60">
        <v>34803</v>
      </c>
      <c r="T14" s="60">
        <v>0</v>
      </c>
      <c r="U14" s="60">
        <v>53997</v>
      </c>
      <c r="V14" s="60">
        <v>192430</v>
      </c>
      <c r="W14" s="60">
        <v>300000</v>
      </c>
      <c r="X14" s="60">
        <v>-107570</v>
      </c>
      <c r="Y14" s="61">
        <v>-35.86</v>
      </c>
      <c r="Z14" s="62">
        <v>300000</v>
      </c>
    </row>
    <row r="15" spans="1:26" ht="12.75">
      <c r="A15" s="58" t="s">
        <v>41</v>
      </c>
      <c r="B15" s="19">
        <v>0</v>
      </c>
      <c r="C15" s="19">
        <v>0</v>
      </c>
      <c r="D15" s="59">
        <v>45410000</v>
      </c>
      <c r="E15" s="60">
        <v>33849546</v>
      </c>
      <c r="F15" s="60">
        <v>0</v>
      </c>
      <c r="G15" s="60">
        <v>1885716</v>
      </c>
      <c r="H15" s="60">
        <v>981310</v>
      </c>
      <c r="I15" s="60">
        <v>2867026</v>
      </c>
      <c r="J15" s="60">
        <v>189247</v>
      </c>
      <c r="K15" s="60">
        <v>0</v>
      </c>
      <c r="L15" s="60">
        <v>8052048</v>
      </c>
      <c r="M15" s="60">
        <v>8241295</v>
      </c>
      <c r="N15" s="60">
        <v>4269789</v>
      </c>
      <c r="O15" s="60">
        <v>500298</v>
      </c>
      <c r="P15" s="60">
        <v>21890</v>
      </c>
      <c r="Q15" s="60">
        <v>4791977</v>
      </c>
      <c r="R15" s="60">
        <v>716705</v>
      </c>
      <c r="S15" s="60">
        <v>353400</v>
      </c>
      <c r="T15" s="60">
        <v>0</v>
      </c>
      <c r="U15" s="60">
        <v>1070105</v>
      </c>
      <c r="V15" s="60">
        <v>16970403</v>
      </c>
      <c r="W15" s="60">
        <v>45410000</v>
      </c>
      <c r="X15" s="60">
        <v>-28439597</v>
      </c>
      <c r="Y15" s="61">
        <v>-62.63</v>
      </c>
      <c r="Z15" s="62">
        <v>33849546</v>
      </c>
    </row>
    <row r="16" spans="1:26" ht="12.75">
      <c r="A16" s="69" t="s">
        <v>42</v>
      </c>
      <c r="B16" s="19">
        <v>0</v>
      </c>
      <c r="C16" s="19">
        <v>0</v>
      </c>
      <c r="D16" s="59">
        <v>15000000</v>
      </c>
      <c r="E16" s="60">
        <v>1000000</v>
      </c>
      <c r="F16" s="60">
        <v>0</v>
      </c>
      <c r="G16" s="60">
        <v>668126</v>
      </c>
      <c r="H16" s="60">
        <v>0</v>
      </c>
      <c r="I16" s="60">
        <v>668126</v>
      </c>
      <c r="J16" s="60">
        <v>0</v>
      </c>
      <c r="K16" s="60">
        <v>0</v>
      </c>
      <c r="L16" s="60">
        <v>753251</v>
      </c>
      <c r="M16" s="60">
        <v>753251</v>
      </c>
      <c r="N16" s="60">
        <v>753251</v>
      </c>
      <c r="O16" s="60">
        <v>1075296</v>
      </c>
      <c r="P16" s="60">
        <v>1075030</v>
      </c>
      <c r="Q16" s="60">
        <v>2903577</v>
      </c>
      <c r="R16" s="60">
        <v>1090988</v>
      </c>
      <c r="S16" s="60">
        <v>1090586</v>
      </c>
      <c r="T16" s="60">
        <v>0</v>
      </c>
      <c r="U16" s="60">
        <v>2181574</v>
      </c>
      <c r="V16" s="60">
        <v>6506528</v>
      </c>
      <c r="W16" s="60">
        <v>15000000</v>
      </c>
      <c r="X16" s="60">
        <v>-8493472</v>
      </c>
      <c r="Y16" s="61">
        <v>-56.62</v>
      </c>
      <c r="Z16" s="62">
        <v>1000000</v>
      </c>
    </row>
    <row r="17" spans="1:26" ht="12.75">
      <c r="A17" s="58" t="s">
        <v>43</v>
      </c>
      <c r="B17" s="19">
        <v>296602001</v>
      </c>
      <c r="C17" s="19">
        <v>0</v>
      </c>
      <c r="D17" s="59">
        <v>233067720</v>
      </c>
      <c r="E17" s="60">
        <v>221116000</v>
      </c>
      <c r="F17" s="60">
        <v>6525878</v>
      </c>
      <c r="G17" s="60">
        <v>16660991</v>
      </c>
      <c r="H17" s="60">
        <v>13162729</v>
      </c>
      <c r="I17" s="60">
        <v>36349598</v>
      </c>
      <c r="J17" s="60">
        <v>5802900</v>
      </c>
      <c r="K17" s="60">
        <v>4176759</v>
      </c>
      <c r="L17" s="60">
        <v>35158585</v>
      </c>
      <c r="M17" s="60">
        <v>45138244</v>
      </c>
      <c r="N17" s="60">
        <v>14666986</v>
      </c>
      <c r="O17" s="60">
        <v>10459972</v>
      </c>
      <c r="P17" s="60">
        <v>5375308</v>
      </c>
      <c r="Q17" s="60">
        <v>30502266</v>
      </c>
      <c r="R17" s="60">
        <v>9384170</v>
      </c>
      <c r="S17" s="60">
        <v>8313880</v>
      </c>
      <c r="T17" s="60">
        <v>0</v>
      </c>
      <c r="U17" s="60">
        <v>17698050</v>
      </c>
      <c r="V17" s="60">
        <v>129688158</v>
      </c>
      <c r="W17" s="60">
        <v>233067000</v>
      </c>
      <c r="X17" s="60">
        <v>-103378842</v>
      </c>
      <c r="Y17" s="61">
        <v>-44.36</v>
      </c>
      <c r="Z17" s="62">
        <v>221116000</v>
      </c>
    </row>
    <row r="18" spans="1:26" ht="12.75">
      <c r="A18" s="70" t="s">
        <v>44</v>
      </c>
      <c r="B18" s="71">
        <f>SUM(B11:B17)</f>
        <v>560821456</v>
      </c>
      <c r="C18" s="71">
        <f>SUM(C11:C17)</f>
        <v>0</v>
      </c>
      <c r="D18" s="72">
        <f aca="true" t="shared" si="1" ref="D18:Z18">SUM(D11:D17)</f>
        <v>663617000</v>
      </c>
      <c r="E18" s="73">
        <f t="shared" si="1"/>
        <v>631604469</v>
      </c>
      <c r="F18" s="73">
        <f t="shared" si="1"/>
        <v>23386789</v>
      </c>
      <c r="G18" s="73">
        <f t="shared" si="1"/>
        <v>37367790</v>
      </c>
      <c r="H18" s="73">
        <f t="shared" si="1"/>
        <v>33239585</v>
      </c>
      <c r="I18" s="73">
        <f t="shared" si="1"/>
        <v>93994164</v>
      </c>
      <c r="J18" s="73">
        <f t="shared" si="1"/>
        <v>23886385</v>
      </c>
      <c r="K18" s="73">
        <f t="shared" si="1"/>
        <v>22220225</v>
      </c>
      <c r="L18" s="73">
        <f t="shared" si="1"/>
        <v>62001239</v>
      </c>
      <c r="M18" s="73">
        <f t="shared" si="1"/>
        <v>108107849</v>
      </c>
      <c r="N18" s="73">
        <f t="shared" si="1"/>
        <v>38236203</v>
      </c>
      <c r="O18" s="73">
        <f t="shared" si="1"/>
        <v>29818909</v>
      </c>
      <c r="P18" s="73">
        <f t="shared" si="1"/>
        <v>24156749</v>
      </c>
      <c r="Q18" s="73">
        <f t="shared" si="1"/>
        <v>92211861</v>
      </c>
      <c r="R18" s="73">
        <f t="shared" si="1"/>
        <v>29179143</v>
      </c>
      <c r="S18" s="73">
        <f t="shared" si="1"/>
        <v>27440105</v>
      </c>
      <c r="T18" s="73">
        <f t="shared" si="1"/>
        <v>0</v>
      </c>
      <c r="U18" s="73">
        <f t="shared" si="1"/>
        <v>56619248</v>
      </c>
      <c r="V18" s="73">
        <f t="shared" si="1"/>
        <v>350933122</v>
      </c>
      <c r="W18" s="73">
        <f t="shared" si="1"/>
        <v>663617097</v>
      </c>
      <c r="X18" s="73">
        <f t="shared" si="1"/>
        <v>-312683975</v>
      </c>
      <c r="Y18" s="67">
        <f>+IF(W18&lt;&gt;0,(X18/W18)*100,0)</f>
        <v>-47.11813128587915</v>
      </c>
      <c r="Z18" s="74">
        <f t="shared" si="1"/>
        <v>631604469</v>
      </c>
    </row>
    <row r="19" spans="1:26" ht="12.75">
      <c r="A19" s="70" t="s">
        <v>45</v>
      </c>
      <c r="B19" s="75">
        <f>+B10-B18</f>
        <v>-15353484</v>
      </c>
      <c r="C19" s="75">
        <f>+C10-C18</f>
        <v>0</v>
      </c>
      <c r="D19" s="76">
        <f aca="true" t="shared" si="2" ref="D19:Z19">+D10-D18</f>
        <v>-189550000</v>
      </c>
      <c r="E19" s="77">
        <f t="shared" si="2"/>
        <v>-189537469</v>
      </c>
      <c r="F19" s="77">
        <f t="shared" si="2"/>
        <v>-7290963</v>
      </c>
      <c r="G19" s="77">
        <f t="shared" si="2"/>
        <v>-18761964</v>
      </c>
      <c r="H19" s="77">
        <f t="shared" si="2"/>
        <v>-17143719</v>
      </c>
      <c r="I19" s="77">
        <f t="shared" si="2"/>
        <v>-43196646</v>
      </c>
      <c r="J19" s="77">
        <f t="shared" si="2"/>
        <v>-4702419</v>
      </c>
      <c r="K19" s="77">
        <f t="shared" si="2"/>
        <v>-2257259</v>
      </c>
      <c r="L19" s="77">
        <f t="shared" si="2"/>
        <v>69167007</v>
      </c>
      <c r="M19" s="77">
        <f t="shared" si="2"/>
        <v>62207329</v>
      </c>
      <c r="N19" s="77">
        <f t="shared" si="2"/>
        <v>-19581259</v>
      </c>
      <c r="O19" s="77">
        <f t="shared" si="2"/>
        <v>-13050931</v>
      </c>
      <c r="P19" s="77">
        <f t="shared" si="2"/>
        <v>-4163090</v>
      </c>
      <c r="Q19" s="77">
        <f t="shared" si="2"/>
        <v>-36795280</v>
      </c>
      <c r="R19" s="77">
        <f t="shared" si="2"/>
        <v>-11162198</v>
      </c>
      <c r="S19" s="77">
        <f t="shared" si="2"/>
        <v>-13009615</v>
      </c>
      <c r="T19" s="77">
        <f t="shared" si="2"/>
        <v>0</v>
      </c>
      <c r="U19" s="77">
        <f t="shared" si="2"/>
        <v>-24171813</v>
      </c>
      <c r="V19" s="77">
        <f t="shared" si="2"/>
        <v>-41956410</v>
      </c>
      <c r="W19" s="77">
        <f>IF(E10=E18,0,W10-W18)</f>
        <v>-189550097</v>
      </c>
      <c r="X19" s="77">
        <f t="shared" si="2"/>
        <v>147593687</v>
      </c>
      <c r="Y19" s="78">
        <f>+IF(W19&lt;&gt;0,(X19/W19)*100,0)</f>
        <v>-77.86526587744241</v>
      </c>
      <c r="Z19" s="79">
        <f t="shared" si="2"/>
        <v>-189537469</v>
      </c>
    </row>
    <row r="20" spans="1:26" ht="12.75">
      <c r="A20" s="58" t="s">
        <v>46</v>
      </c>
      <c r="B20" s="19">
        <v>132371000</v>
      </c>
      <c r="C20" s="19">
        <v>0</v>
      </c>
      <c r="D20" s="59">
        <v>122491000</v>
      </c>
      <c r="E20" s="60">
        <v>140491000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65950000</v>
      </c>
      <c r="M20" s="60">
        <v>65950000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65950000</v>
      </c>
      <c r="W20" s="60">
        <v>122491000</v>
      </c>
      <c r="X20" s="60">
        <v>-56541000</v>
      </c>
      <c r="Y20" s="61">
        <v>-46.16</v>
      </c>
      <c r="Z20" s="62">
        <v>140491000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117017516</v>
      </c>
      <c r="C22" s="86">
        <f>SUM(C19:C21)</f>
        <v>0</v>
      </c>
      <c r="D22" s="87">
        <f aca="true" t="shared" si="3" ref="D22:Z22">SUM(D19:D21)</f>
        <v>-67059000</v>
      </c>
      <c r="E22" s="88">
        <f t="shared" si="3"/>
        <v>-49046469</v>
      </c>
      <c r="F22" s="88">
        <f t="shared" si="3"/>
        <v>-7290963</v>
      </c>
      <c r="G22" s="88">
        <f t="shared" si="3"/>
        <v>-18761964</v>
      </c>
      <c r="H22" s="88">
        <f t="shared" si="3"/>
        <v>-17143719</v>
      </c>
      <c r="I22" s="88">
        <f t="shared" si="3"/>
        <v>-43196646</v>
      </c>
      <c r="J22" s="88">
        <f t="shared" si="3"/>
        <v>-4702419</v>
      </c>
      <c r="K22" s="88">
        <f t="shared" si="3"/>
        <v>-2257259</v>
      </c>
      <c r="L22" s="88">
        <f t="shared" si="3"/>
        <v>135117007</v>
      </c>
      <c r="M22" s="88">
        <f t="shared" si="3"/>
        <v>128157329</v>
      </c>
      <c r="N22" s="88">
        <f t="shared" si="3"/>
        <v>-19581259</v>
      </c>
      <c r="O22" s="88">
        <f t="shared" si="3"/>
        <v>-13050931</v>
      </c>
      <c r="P22" s="88">
        <f t="shared" si="3"/>
        <v>-4163090</v>
      </c>
      <c r="Q22" s="88">
        <f t="shared" si="3"/>
        <v>-36795280</v>
      </c>
      <c r="R22" s="88">
        <f t="shared" si="3"/>
        <v>-11162198</v>
      </c>
      <c r="S22" s="88">
        <f t="shared" si="3"/>
        <v>-13009615</v>
      </c>
      <c r="T22" s="88">
        <f t="shared" si="3"/>
        <v>0</v>
      </c>
      <c r="U22" s="88">
        <f t="shared" si="3"/>
        <v>-24171813</v>
      </c>
      <c r="V22" s="88">
        <f t="shared" si="3"/>
        <v>23993590</v>
      </c>
      <c r="W22" s="88">
        <f t="shared" si="3"/>
        <v>-67059097</v>
      </c>
      <c r="X22" s="88">
        <f t="shared" si="3"/>
        <v>91052687</v>
      </c>
      <c r="Y22" s="89">
        <f>+IF(W22&lt;&gt;0,(X22/W22)*100,0)</f>
        <v>-135.77976899987186</v>
      </c>
      <c r="Z22" s="90">
        <f t="shared" si="3"/>
        <v>-49046469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117017516</v>
      </c>
      <c r="C24" s="75">
        <f>SUM(C22:C23)</f>
        <v>0</v>
      </c>
      <c r="D24" s="76">
        <f aca="true" t="shared" si="4" ref="D24:Z24">SUM(D22:D23)</f>
        <v>-67059000</v>
      </c>
      <c r="E24" s="77">
        <f t="shared" si="4"/>
        <v>-49046469</v>
      </c>
      <c r="F24" s="77">
        <f t="shared" si="4"/>
        <v>-7290963</v>
      </c>
      <c r="G24" s="77">
        <f t="shared" si="4"/>
        <v>-18761964</v>
      </c>
      <c r="H24" s="77">
        <f t="shared" si="4"/>
        <v>-17143719</v>
      </c>
      <c r="I24" s="77">
        <f t="shared" si="4"/>
        <v>-43196646</v>
      </c>
      <c r="J24" s="77">
        <f t="shared" si="4"/>
        <v>-4702419</v>
      </c>
      <c r="K24" s="77">
        <f t="shared" si="4"/>
        <v>-2257259</v>
      </c>
      <c r="L24" s="77">
        <f t="shared" si="4"/>
        <v>135117007</v>
      </c>
      <c r="M24" s="77">
        <f t="shared" si="4"/>
        <v>128157329</v>
      </c>
      <c r="N24" s="77">
        <f t="shared" si="4"/>
        <v>-19581259</v>
      </c>
      <c r="O24" s="77">
        <f t="shared" si="4"/>
        <v>-13050931</v>
      </c>
      <c r="P24" s="77">
        <f t="shared" si="4"/>
        <v>-4163090</v>
      </c>
      <c r="Q24" s="77">
        <f t="shared" si="4"/>
        <v>-36795280</v>
      </c>
      <c r="R24" s="77">
        <f t="shared" si="4"/>
        <v>-11162198</v>
      </c>
      <c r="S24" s="77">
        <f t="shared" si="4"/>
        <v>-13009615</v>
      </c>
      <c r="T24" s="77">
        <f t="shared" si="4"/>
        <v>0</v>
      </c>
      <c r="U24" s="77">
        <f t="shared" si="4"/>
        <v>-24171813</v>
      </c>
      <c r="V24" s="77">
        <f t="shared" si="4"/>
        <v>23993590</v>
      </c>
      <c r="W24" s="77">
        <f t="shared" si="4"/>
        <v>-67059097</v>
      </c>
      <c r="X24" s="77">
        <f t="shared" si="4"/>
        <v>91052687</v>
      </c>
      <c r="Y24" s="78">
        <f>+IF(W24&lt;&gt;0,(X24/W24)*100,0)</f>
        <v>-135.77976899987186</v>
      </c>
      <c r="Z24" s="79">
        <f t="shared" si="4"/>
        <v>-49046469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98928934</v>
      </c>
      <c r="C27" s="22">
        <v>0</v>
      </c>
      <c r="D27" s="99">
        <v>126091000</v>
      </c>
      <c r="E27" s="100">
        <v>139391000</v>
      </c>
      <c r="F27" s="100">
        <v>6324782</v>
      </c>
      <c r="G27" s="100">
        <v>10846262</v>
      </c>
      <c r="H27" s="100">
        <v>16606697</v>
      </c>
      <c r="I27" s="100">
        <v>33777741</v>
      </c>
      <c r="J27" s="100">
        <v>3433249</v>
      </c>
      <c r="K27" s="100">
        <v>0</v>
      </c>
      <c r="L27" s="100">
        <v>17149537</v>
      </c>
      <c r="M27" s="100">
        <v>20582786</v>
      </c>
      <c r="N27" s="100">
        <v>5984148</v>
      </c>
      <c r="O27" s="100">
        <v>8293677</v>
      </c>
      <c r="P27" s="100">
        <v>0</v>
      </c>
      <c r="Q27" s="100">
        <v>14277825</v>
      </c>
      <c r="R27" s="100">
        <v>14802721</v>
      </c>
      <c r="S27" s="100">
        <v>17759326</v>
      </c>
      <c r="T27" s="100">
        <v>0</v>
      </c>
      <c r="U27" s="100">
        <v>32562047</v>
      </c>
      <c r="V27" s="100">
        <v>101200399</v>
      </c>
      <c r="W27" s="100">
        <v>126091000</v>
      </c>
      <c r="X27" s="100">
        <v>-24890601</v>
      </c>
      <c r="Y27" s="101">
        <v>-19.74</v>
      </c>
      <c r="Z27" s="102">
        <v>139391000</v>
      </c>
    </row>
    <row r="28" spans="1:26" ht="12.75">
      <c r="A28" s="103" t="s">
        <v>46</v>
      </c>
      <c r="B28" s="19">
        <v>98928934</v>
      </c>
      <c r="C28" s="19">
        <v>0</v>
      </c>
      <c r="D28" s="59">
        <v>118391000</v>
      </c>
      <c r="E28" s="60">
        <v>131338388</v>
      </c>
      <c r="F28" s="60">
        <v>6324782</v>
      </c>
      <c r="G28" s="60">
        <v>10846262</v>
      </c>
      <c r="H28" s="60">
        <v>16606697</v>
      </c>
      <c r="I28" s="60">
        <v>33777741</v>
      </c>
      <c r="J28" s="60">
        <v>3433249</v>
      </c>
      <c r="K28" s="60">
        <v>0</v>
      </c>
      <c r="L28" s="60">
        <v>14448841</v>
      </c>
      <c r="M28" s="60">
        <v>17882090</v>
      </c>
      <c r="N28" s="60">
        <v>4550493</v>
      </c>
      <c r="O28" s="60">
        <v>8293677</v>
      </c>
      <c r="P28" s="60">
        <v>0</v>
      </c>
      <c r="Q28" s="60">
        <v>12844170</v>
      </c>
      <c r="R28" s="60">
        <v>14802721</v>
      </c>
      <c r="S28" s="60">
        <v>17561255</v>
      </c>
      <c r="T28" s="60">
        <v>0</v>
      </c>
      <c r="U28" s="60">
        <v>32363976</v>
      </c>
      <c r="V28" s="60">
        <v>96867977</v>
      </c>
      <c r="W28" s="60">
        <v>118391000</v>
      </c>
      <c r="X28" s="60">
        <v>-21523023</v>
      </c>
      <c r="Y28" s="61">
        <v>-18.18</v>
      </c>
      <c r="Z28" s="62">
        <v>131338388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7700000</v>
      </c>
      <c r="E31" s="60">
        <v>8052612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2700696</v>
      </c>
      <c r="M31" s="60">
        <v>2700696</v>
      </c>
      <c r="N31" s="60">
        <v>1433655</v>
      </c>
      <c r="O31" s="60">
        <v>0</v>
      </c>
      <c r="P31" s="60">
        <v>0</v>
      </c>
      <c r="Q31" s="60">
        <v>1433655</v>
      </c>
      <c r="R31" s="60">
        <v>0</v>
      </c>
      <c r="S31" s="60">
        <v>198071</v>
      </c>
      <c r="T31" s="60">
        <v>0</v>
      </c>
      <c r="U31" s="60">
        <v>198071</v>
      </c>
      <c r="V31" s="60">
        <v>4332422</v>
      </c>
      <c r="W31" s="60">
        <v>7700000</v>
      </c>
      <c r="X31" s="60">
        <v>-3367578</v>
      </c>
      <c r="Y31" s="61">
        <v>-43.73</v>
      </c>
      <c r="Z31" s="62">
        <v>8052612</v>
      </c>
    </row>
    <row r="32" spans="1:26" ht="12.75">
      <c r="A32" s="70" t="s">
        <v>54</v>
      </c>
      <c r="B32" s="22">
        <f>SUM(B28:B31)</f>
        <v>98928934</v>
      </c>
      <c r="C32" s="22">
        <f>SUM(C28:C31)</f>
        <v>0</v>
      </c>
      <c r="D32" s="99">
        <f aca="true" t="shared" si="5" ref="D32:Z32">SUM(D28:D31)</f>
        <v>126091000</v>
      </c>
      <c r="E32" s="100">
        <f t="shared" si="5"/>
        <v>139391000</v>
      </c>
      <c r="F32" s="100">
        <f t="shared" si="5"/>
        <v>6324782</v>
      </c>
      <c r="G32" s="100">
        <f t="shared" si="5"/>
        <v>10846262</v>
      </c>
      <c r="H32" s="100">
        <f t="shared" si="5"/>
        <v>16606697</v>
      </c>
      <c r="I32" s="100">
        <f t="shared" si="5"/>
        <v>33777741</v>
      </c>
      <c r="J32" s="100">
        <f t="shared" si="5"/>
        <v>3433249</v>
      </c>
      <c r="K32" s="100">
        <f t="shared" si="5"/>
        <v>0</v>
      </c>
      <c r="L32" s="100">
        <f t="shared" si="5"/>
        <v>17149537</v>
      </c>
      <c r="M32" s="100">
        <f t="shared" si="5"/>
        <v>20582786</v>
      </c>
      <c r="N32" s="100">
        <f t="shared" si="5"/>
        <v>5984148</v>
      </c>
      <c r="O32" s="100">
        <f t="shared" si="5"/>
        <v>8293677</v>
      </c>
      <c r="P32" s="100">
        <f t="shared" si="5"/>
        <v>0</v>
      </c>
      <c r="Q32" s="100">
        <f t="shared" si="5"/>
        <v>14277825</v>
      </c>
      <c r="R32" s="100">
        <f t="shared" si="5"/>
        <v>14802721</v>
      </c>
      <c r="S32" s="100">
        <f t="shared" si="5"/>
        <v>17759326</v>
      </c>
      <c r="T32" s="100">
        <f t="shared" si="5"/>
        <v>0</v>
      </c>
      <c r="U32" s="100">
        <f t="shared" si="5"/>
        <v>32562047</v>
      </c>
      <c r="V32" s="100">
        <f t="shared" si="5"/>
        <v>101200399</v>
      </c>
      <c r="W32" s="100">
        <f t="shared" si="5"/>
        <v>126091000</v>
      </c>
      <c r="X32" s="100">
        <f t="shared" si="5"/>
        <v>-24890601</v>
      </c>
      <c r="Y32" s="101">
        <f>+IF(W32&lt;&gt;0,(X32/W32)*100,0)</f>
        <v>-19.740188435336385</v>
      </c>
      <c r="Z32" s="102">
        <f t="shared" si="5"/>
        <v>139391000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124971058</v>
      </c>
      <c r="C35" s="19">
        <v>0</v>
      </c>
      <c r="D35" s="59">
        <v>61500000</v>
      </c>
      <c r="E35" s="60">
        <v>96063000</v>
      </c>
      <c r="F35" s="60">
        <v>91679929</v>
      </c>
      <c r="G35" s="60">
        <v>55441467</v>
      </c>
      <c r="H35" s="60">
        <v>38523303</v>
      </c>
      <c r="I35" s="60">
        <v>38523303</v>
      </c>
      <c r="J35" s="60">
        <v>21896327</v>
      </c>
      <c r="K35" s="60">
        <v>10516431</v>
      </c>
      <c r="L35" s="60">
        <v>50695497</v>
      </c>
      <c r="M35" s="60">
        <v>50695497</v>
      </c>
      <c r="N35" s="60">
        <v>27296442</v>
      </c>
      <c r="O35" s="60">
        <v>6289114</v>
      </c>
      <c r="P35" s="60">
        <v>170302048</v>
      </c>
      <c r="Q35" s="60">
        <v>170302048</v>
      </c>
      <c r="R35" s="60">
        <v>57885445</v>
      </c>
      <c r="S35" s="60">
        <v>62089271</v>
      </c>
      <c r="T35" s="60">
        <v>0</v>
      </c>
      <c r="U35" s="60">
        <v>62089271</v>
      </c>
      <c r="V35" s="60">
        <v>62089271</v>
      </c>
      <c r="W35" s="60">
        <v>96063000</v>
      </c>
      <c r="X35" s="60">
        <v>-33973729</v>
      </c>
      <c r="Y35" s="61">
        <v>-35.37</v>
      </c>
      <c r="Z35" s="62">
        <v>96063000</v>
      </c>
    </row>
    <row r="36" spans="1:26" ht="12.75">
      <c r="A36" s="58" t="s">
        <v>57</v>
      </c>
      <c r="B36" s="19">
        <v>1896658106</v>
      </c>
      <c r="C36" s="19">
        <v>0</v>
      </c>
      <c r="D36" s="59">
        <v>2000654170</v>
      </c>
      <c r="E36" s="60">
        <v>1985312000</v>
      </c>
      <c r="F36" s="60">
        <v>2000654170</v>
      </c>
      <c r="G36" s="60">
        <v>2000654170</v>
      </c>
      <c r="H36" s="60">
        <v>2000654170</v>
      </c>
      <c r="I36" s="60">
        <v>2000654170</v>
      </c>
      <c r="J36" s="60">
        <v>2000654170</v>
      </c>
      <c r="K36" s="60">
        <v>2000654170</v>
      </c>
      <c r="L36" s="60">
        <v>2000654170</v>
      </c>
      <c r="M36" s="60">
        <v>2000654170</v>
      </c>
      <c r="N36" s="60">
        <v>2000654170</v>
      </c>
      <c r="O36" s="60">
        <v>2000654170</v>
      </c>
      <c r="P36" s="60">
        <v>2000654170</v>
      </c>
      <c r="Q36" s="60">
        <v>2000654170</v>
      </c>
      <c r="R36" s="60">
        <v>2000654170</v>
      </c>
      <c r="S36" s="60">
        <v>2000654170</v>
      </c>
      <c r="T36" s="60">
        <v>0</v>
      </c>
      <c r="U36" s="60">
        <v>2000654170</v>
      </c>
      <c r="V36" s="60">
        <v>2000654170</v>
      </c>
      <c r="W36" s="60">
        <v>1985312000</v>
      </c>
      <c r="X36" s="60">
        <v>15342170</v>
      </c>
      <c r="Y36" s="61">
        <v>0.77</v>
      </c>
      <c r="Z36" s="62">
        <v>1985312000</v>
      </c>
    </row>
    <row r="37" spans="1:26" ht="12.75">
      <c r="A37" s="58" t="s">
        <v>58</v>
      </c>
      <c r="B37" s="19">
        <v>120677432</v>
      </c>
      <c r="C37" s="19">
        <v>0</v>
      </c>
      <c r="D37" s="59">
        <v>3500000</v>
      </c>
      <c r="E37" s="60">
        <v>43206000</v>
      </c>
      <c r="F37" s="60">
        <v>41175218</v>
      </c>
      <c r="G37" s="60">
        <v>43441229</v>
      </c>
      <c r="H37" s="60">
        <v>17688719</v>
      </c>
      <c r="I37" s="60">
        <v>17688719</v>
      </c>
      <c r="J37" s="60">
        <v>7982768</v>
      </c>
      <c r="K37" s="60">
        <v>2602000</v>
      </c>
      <c r="L37" s="60">
        <v>60579660</v>
      </c>
      <c r="M37" s="60">
        <v>60579660</v>
      </c>
      <c r="N37" s="60">
        <v>76429818</v>
      </c>
      <c r="O37" s="60">
        <v>66850921</v>
      </c>
      <c r="P37" s="60">
        <v>79335249</v>
      </c>
      <c r="Q37" s="60">
        <v>79335249</v>
      </c>
      <c r="R37" s="60">
        <v>91353305</v>
      </c>
      <c r="S37" s="60">
        <v>48699248</v>
      </c>
      <c r="T37" s="60">
        <v>0</v>
      </c>
      <c r="U37" s="60">
        <v>48699248</v>
      </c>
      <c r="V37" s="60">
        <v>48699248</v>
      </c>
      <c r="W37" s="60">
        <v>43206000</v>
      </c>
      <c r="X37" s="60">
        <v>5493248</v>
      </c>
      <c r="Y37" s="61">
        <v>12.71</v>
      </c>
      <c r="Z37" s="62">
        <v>43206000</v>
      </c>
    </row>
    <row r="38" spans="1:26" ht="12.75">
      <c r="A38" s="58" t="s">
        <v>59</v>
      </c>
      <c r="B38" s="19">
        <v>32676139</v>
      </c>
      <c r="C38" s="19">
        <v>0</v>
      </c>
      <c r="D38" s="59">
        <v>20000000</v>
      </c>
      <c r="E38" s="60">
        <v>20000000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20000000</v>
      </c>
      <c r="X38" s="60">
        <v>-20000000</v>
      </c>
      <c r="Y38" s="61">
        <v>-100</v>
      </c>
      <c r="Z38" s="62">
        <v>20000000</v>
      </c>
    </row>
    <row r="39" spans="1:26" ht="12.75">
      <c r="A39" s="58" t="s">
        <v>60</v>
      </c>
      <c r="B39" s="19">
        <v>1868275593</v>
      </c>
      <c r="C39" s="19">
        <v>0</v>
      </c>
      <c r="D39" s="59">
        <v>2038654170</v>
      </c>
      <c r="E39" s="60">
        <v>2018169000</v>
      </c>
      <c r="F39" s="60">
        <v>2051158881</v>
      </c>
      <c r="G39" s="60">
        <v>2012654408</v>
      </c>
      <c r="H39" s="60">
        <v>2021488754</v>
      </c>
      <c r="I39" s="60">
        <v>2021488754</v>
      </c>
      <c r="J39" s="60">
        <v>2014567729</v>
      </c>
      <c r="K39" s="60">
        <v>2008568601</v>
      </c>
      <c r="L39" s="60">
        <v>1990770007</v>
      </c>
      <c r="M39" s="60">
        <v>1990770007</v>
      </c>
      <c r="N39" s="60">
        <v>1951520794</v>
      </c>
      <c r="O39" s="60">
        <v>1940092363</v>
      </c>
      <c r="P39" s="60">
        <v>2091620969</v>
      </c>
      <c r="Q39" s="60">
        <v>2091620969</v>
      </c>
      <c r="R39" s="60">
        <v>1967186310</v>
      </c>
      <c r="S39" s="60">
        <v>2014044193</v>
      </c>
      <c r="T39" s="60">
        <v>0</v>
      </c>
      <c r="U39" s="60">
        <v>2014044193</v>
      </c>
      <c r="V39" s="60">
        <v>2014044193</v>
      </c>
      <c r="W39" s="60">
        <v>2018169000</v>
      </c>
      <c r="X39" s="60">
        <v>-4124807</v>
      </c>
      <c r="Y39" s="61">
        <v>-0.2</v>
      </c>
      <c r="Z39" s="62">
        <v>2018169000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100208205</v>
      </c>
      <c r="C42" s="19">
        <v>0</v>
      </c>
      <c r="D42" s="59">
        <v>122436020</v>
      </c>
      <c r="E42" s="60">
        <v>140447708</v>
      </c>
      <c r="F42" s="60">
        <v>29763121</v>
      </c>
      <c r="G42" s="60">
        <v>-25817304</v>
      </c>
      <c r="H42" s="60">
        <v>-15739944</v>
      </c>
      <c r="I42" s="60">
        <v>-11794127</v>
      </c>
      <c r="J42" s="60">
        <v>-19864043</v>
      </c>
      <c r="K42" s="60">
        <v>-16868883</v>
      </c>
      <c r="L42" s="60">
        <v>126761163</v>
      </c>
      <c r="M42" s="60">
        <v>90028237</v>
      </c>
      <c r="N42" s="60">
        <v>-36399624</v>
      </c>
      <c r="O42" s="60">
        <v>-21183852</v>
      </c>
      <c r="P42" s="60">
        <v>78792131</v>
      </c>
      <c r="Q42" s="60">
        <v>21208655</v>
      </c>
      <c r="R42" s="60">
        <v>-28652696</v>
      </c>
      <c r="S42" s="60">
        <v>-23654469</v>
      </c>
      <c r="T42" s="60">
        <v>0</v>
      </c>
      <c r="U42" s="60">
        <v>-52307165</v>
      </c>
      <c r="V42" s="60">
        <v>47135600</v>
      </c>
      <c r="W42" s="60">
        <v>140447708</v>
      </c>
      <c r="X42" s="60">
        <v>-93312108</v>
      </c>
      <c r="Y42" s="61">
        <v>-66.44</v>
      </c>
      <c r="Z42" s="62">
        <v>140447708</v>
      </c>
    </row>
    <row r="43" spans="1:26" ht="12.75">
      <c r="A43" s="58" t="s">
        <v>63</v>
      </c>
      <c r="B43" s="19">
        <v>-98928934</v>
      </c>
      <c r="C43" s="19">
        <v>0</v>
      </c>
      <c r="D43" s="59">
        <v>-126090996</v>
      </c>
      <c r="E43" s="60">
        <v>-139391004</v>
      </c>
      <c r="F43" s="60">
        <v>-6325</v>
      </c>
      <c r="G43" s="60">
        <v>-10846262</v>
      </c>
      <c r="H43" s="60">
        <v>-14627546</v>
      </c>
      <c r="I43" s="60">
        <v>-25480133</v>
      </c>
      <c r="J43" s="60">
        <v>-37571389</v>
      </c>
      <c r="K43" s="60">
        <v>0</v>
      </c>
      <c r="L43" s="60">
        <v>-17149696</v>
      </c>
      <c r="M43" s="60">
        <v>-54721085</v>
      </c>
      <c r="N43" s="60">
        <v>-5984148</v>
      </c>
      <c r="O43" s="60">
        <v>-8293676</v>
      </c>
      <c r="P43" s="60">
        <v>0</v>
      </c>
      <c r="Q43" s="60">
        <v>-14277824</v>
      </c>
      <c r="R43" s="60">
        <v>-6667179</v>
      </c>
      <c r="S43" s="60">
        <v>-16849066</v>
      </c>
      <c r="T43" s="60">
        <v>0</v>
      </c>
      <c r="U43" s="60">
        <v>-23516245</v>
      </c>
      <c r="V43" s="60">
        <v>-117995287</v>
      </c>
      <c r="W43" s="60">
        <v>-139391004</v>
      </c>
      <c r="X43" s="60">
        <v>21395717</v>
      </c>
      <c r="Y43" s="61">
        <v>-15.35</v>
      </c>
      <c r="Z43" s="62">
        <v>-139391004</v>
      </c>
    </row>
    <row r="44" spans="1:26" ht="12.75">
      <c r="A44" s="58" t="s">
        <v>64</v>
      </c>
      <c r="B44" s="19">
        <v>-2776023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1009906</v>
      </c>
      <c r="C45" s="22">
        <v>0</v>
      </c>
      <c r="D45" s="99">
        <v>22107024</v>
      </c>
      <c r="E45" s="100">
        <v>4752201</v>
      </c>
      <c r="F45" s="100">
        <v>30585355</v>
      </c>
      <c r="G45" s="100">
        <v>-6078211</v>
      </c>
      <c r="H45" s="100">
        <v>-36445701</v>
      </c>
      <c r="I45" s="100">
        <v>-36445701</v>
      </c>
      <c r="J45" s="100">
        <v>-93881133</v>
      </c>
      <c r="K45" s="100">
        <v>-110750016</v>
      </c>
      <c r="L45" s="100">
        <v>-1138549</v>
      </c>
      <c r="M45" s="100">
        <v>-1138549</v>
      </c>
      <c r="N45" s="100">
        <v>-43522321</v>
      </c>
      <c r="O45" s="100">
        <v>-72999849</v>
      </c>
      <c r="P45" s="100">
        <v>5792282</v>
      </c>
      <c r="Q45" s="100">
        <v>-43522321</v>
      </c>
      <c r="R45" s="100">
        <v>-29527593</v>
      </c>
      <c r="S45" s="100">
        <v>-70031128</v>
      </c>
      <c r="T45" s="100">
        <v>0</v>
      </c>
      <c r="U45" s="100">
        <v>-70031128</v>
      </c>
      <c r="V45" s="100">
        <v>-70031128</v>
      </c>
      <c r="W45" s="100">
        <v>4752201</v>
      </c>
      <c r="X45" s="100">
        <v>-74783329</v>
      </c>
      <c r="Y45" s="101">
        <v>-1573.66</v>
      </c>
      <c r="Z45" s="102">
        <v>4752201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43.88640829683962</v>
      </c>
      <c r="C58" s="5">
        <f>IF(C67=0,0,+(C76/C67)*100)</f>
        <v>0</v>
      </c>
      <c r="D58" s="6">
        <f aca="true" t="shared" si="6" ref="D58:Z58">IF(D67=0,0,+(D76/D67)*100)</f>
        <v>123.83892017416547</v>
      </c>
      <c r="E58" s="7">
        <f t="shared" si="6"/>
        <v>99.99998950324087</v>
      </c>
      <c r="F58" s="7">
        <f t="shared" si="6"/>
        <v>30.73179390679231</v>
      </c>
      <c r="G58" s="7">
        <f t="shared" si="6"/>
        <v>52.18653434410051</v>
      </c>
      <c r="H58" s="7">
        <f t="shared" si="6"/>
        <v>111.00832687947599</v>
      </c>
      <c r="I58" s="7">
        <f t="shared" si="6"/>
        <v>64.6422183767896</v>
      </c>
      <c r="J58" s="7">
        <f t="shared" si="6"/>
        <v>11.058213872282195</v>
      </c>
      <c r="K58" s="7">
        <f t="shared" si="6"/>
        <v>11.058213872282195</v>
      </c>
      <c r="L58" s="7">
        <f t="shared" si="6"/>
        <v>54.455841988763645</v>
      </c>
      <c r="M58" s="7">
        <f t="shared" si="6"/>
        <v>23.946646965255702</v>
      </c>
      <c r="N58" s="7">
        <f t="shared" si="6"/>
        <v>5.0350947182518455</v>
      </c>
      <c r="O58" s="7">
        <f t="shared" si="6"/>
        <v>49.43680766914348</v>
      </c>
      <c r="P58" s="7">
        <f t="shared" si="6"/>
        <v>22.51918950749357</v>
      </c>
      <c r="Q58" s="7">
        <f t="shared" si="6"/>
        <v>24.874738803150134</v>
      </c>
      <c r="R58" s="7">
        <f t="shared" si="6"/>
        <v>42.42286403736127</v>
      </c>
      <c r="S58" s="7">
        <f t="shared" si="6"/>
        <v>28.257374503641692</v>
      </c>
      <c r="T58" s="7">
        <f t="shared" si="6"/>
        <v>0</v>
      </c>
      <c r="U58" s="7">
        <f t="shared" si="6"/>
        <v>35.95407001646781</v>
      </c>
      <c r="V58" s="7">
        <f t="shared" si="6"/>
        <v>37.21818130684288</v>
      </c>
      <c r="W58" s="7">
        <f t="shared" si="6"/>
        <v>110.61537300435414</v>
      </c>
      <c r="X58" s="7">
        <f t="shared" si="6"/>
        <v>0</v>
      </c>
      <c r="Y58" s="7">
        <f t="shared" si="6"/>
        <v>0</v>
      </c>
      <c r="Z58" s="8">
        <f t="shared" si="6"/>
        <v>99.99998950324087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100.00003018867925</v>
      </c>
      <c r="E59" s="10">
        <f t="shared" si="7"/>
        <v>100.00002857142857</v>
      </c>
      <c r="F59" s="10">
        <f t="shared" si="7"/>
        <v>1.2707332425449767</v>
      </c>
      <c r="G59" s="10">
        <f t="shared" si="7"/>
        <v>254.2455031919364</v>
      </c>
      <c r="H59" s="10">
        <f t="shared" si="7"/>
        <v>203.85729015317585</v>
      </c>
      <c r="I59" s="10">
        <f t="shared" si="7"/>
        <v>153.1245088625524</v>
      </c>
      <c r="J59" s="10">
        <f t="shared" si="7"/>
        <v>7.9114836162581055</v>
      </c>
      <c r="K59" s="10">
        <f t="shared" si="7"/>
        <v>7.9114836162581055</v>
      </c>
      <c r="L59" s="10">
        <f t="shared" si="7"/>
        <v>9.285008247806468</v>
      </c>
      <c r="M59" s="10">
        <f t="shared" si="7"/>
        <v>8.373478395285616</v>
      </c>
      <c r="N59" s="10">
        <f t="shared" si="7"/>
        <v>1.66146029561747</v>
      </c>
      <c r="O59" s="10">
        <f t="shared" si="7"/>
        <v>5.116364748504583</v>
      </c>
      <c r="P59" s="10">
        <f t="shared" si="7"/>
        <v>7.689182384729658</v>
      </c>
      <c r="Q59" s="10">
        <f t="shared" si="7"/>
        <v>4.822318517735629</v>
      </c>
      <c r="R59" s="10">
        <f t="shared" si="7"/>
        <v>107.62403478047663</v>
      </c>
      <c r="S59" s="10">
        <f t="shared" si="7"/>
        <v>87.30809402410125</v>
      </c>
      <c r="T59" s="10">
        <f t="shared" si="7"/>
        <v>0</v>
      </c>
      <c r="U59" s="10">
        <f t="shared" si="7"/>
        <v>97.4653570449821</v>
      </c>
      <c r="V59" s="10">
        <f t="shared" si="7"/>
        <v>61.99203449916627</v>
      </c>
      <c r="W59" s="10">
        <f t="shared" si="7"/>
        <v>105.66040754716981</v>
      </c>
      <c r="X59" s="10">
        <f t="shared" si="7"/>
        <v>0</v>
      </c>
      <c r="Y59" s="10">
        <f t="shared" si="7"/>
        <v>0</v>
      </c>
      <c r="Z59" s="11">
        <f t="shared" si="7"/>
        <v>100.00002857142857</v>
      </c>
    </row>
    <row r="60" spans="1:26" ht="12.75">
      <c r="A60" s="38" t="s">
        <v>32</v>
      </c>
      <c r="B60" s="12">
        <f t="shared" si="7"/>
        <v>77.54507380007254</v>
      </c>
      <c r="C60" s="12">
        <f t="shared" si="7"/>
        <v>0</v>
      </c>
      <c r="D60" s="3">
        <f t="shared" si="7"/>
        <v>135.98031982475356</v>
      </c>
      <c r="E60" s="13">
        <f t="shared" si="7"/>
        <v>99.99997965412004</v>
      </c>
      <c r="F60" s="13">
        <f t="shared" si="7"/>
        <v>40.46205223862847</v>
      </c>
      <c r="G60" s="13">
        <f t="shared" si="7"/>
        <v>2.3864233091441487</v>
      </c>
      <c r="H60" s="13">
        <f t="shared" si="7"/>
        <v>83.34507736271637</v>
      </c>
      <c r="I60" s="13">
        <f t="shared" si="7"/>
        <v>42.06451763682966</v>
      </c>
      <c r="J60" s="13">
        <f t="shared" si="7"/>
        <v>14.215017122226614</v>
      </c>
      <c r="K60" s="13">
        <f t="shared" si="7"/>
        <v>14.215017122226614</v>
      </c>
      <c r="L60" s="13">
        <f t="shared" si="7"/>
        <v>90.27177460363866</v>
      </c>
      <c r="M60" s="13">
        <f t="shared" si="7"/>
        <v>34.502528208980806</v>
      </c>
      <c r="N60" s="13">
        <f t="shared" si="7"/>
        <v>3.2948959914109963</v>
      </c>
      <c r="O60" s="13">
        <f t="shared" si="7"/>
        <v>75.51209354907424</v>
      </c>
      <c r="P60" s="13">
        <f t="shared" si="7"/>
        <v>34.39045518099066</v>
      </c>
      <c r="Q60" s="13">
        <f t="shared" si="7"/>
        <v>35.46917627318717</v>
      </c>
      <c r="R60" s="13">
        <f t="shared" si="7"/>
        <v>28.506608513180026</v>
      </c>
      <c r="S60" s="13">
        <f t="shared" si="7"/>
        <v>5.474478401353533</v>
      </c>
      <c r="T60" s="13">
        <f t="shared" si="7"/>
        <v>0</v>
      </c>
      <c r="U60" s="13">
        <f t="shared" si="7"/>
        <v>18.830112672241412</v>
      </c>
      <c r="V60" s="13">
        <f t="shared" si="7"/>
        <v>34.384414180203024</v>
      </c>
      <c r="W60" s="13">
        <f t="shared" si="7"/>
        <v>129.20041182913474</v>
      </c>
      <c r="X60" s="13">
        <f t="shared" si="7"/>
        <v>0</v>
      </c>
      <c r="Y60" s="13">
        <f t="shared" si="7"/>
        <v>0</v>
      </c>
      <c r="Z60" s="14">
        <f t="shared" si="7"/>
        <v>99.99997965412004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100.00002342606149</v>
      </c>
      <c r="E62" s="13">
        <f t="shared" si="7"/>
        <v>99.99999260628466</v>
      </c>
      <c r="F62" s="13">
        <f t="shared" si="7"/>
        <v>0.7777640985852864</v>
      </c>
      <c r="G62" s="13">
        <f t="shared" si="7"/>
        <v>1.4146900560457178</v>
      </c>
      <c r="H62" s="13">
        <f t="shared" si="7"/>
        <v>93.71687225865256</v>
      </c>
      <c r="I62" s="13">
        <f t="shared" si="7"/>
        <v>31.96977547109452</v>
      </c>
      <c r="J62" s="13">
        <f t="shared" si="7"/>
        <v>7.878181371217809</v>
      </c>
      <c r="K62" s="13">
        <f t="shared" si="7"/>
        <v>7.878181371217809</v>
      </c>
      <c r="L62" s="13">
        <f t="shared" si="7"/>
        <v>103.04403024535975</v>
      </c>
      <c r="M62" s="13">
        <f t="shared" si="7"/>
        <v>32.10078464349624</v>
      </c>
      <c r="N62" s="13">
        <f t="shared" si="7"/>
        <v>2.793867239411053</v>
      </c>
      <c r="O62" s="13">
        <f t="shared" si="7"/>
        <v>86.57315371349708</v>
      </c>
      <c r="P62" s="13">
        <f t="shared" si="7"/>
        <v>36.262021111522415</v>
      </c>
      <c r="Q62" s="13">
        <f t="shared" si="7"/>
        <v>38.89323900471318</v>
      </c>
      <c r="R62" s="13">
        <f t="shared" si="7"/>
        <v>25.840635173999132</v>
      </c>
      <c r="S62" s="13">
        <f t="shared" si="7"/>
        <v>1.8437154557478475</v>
      </c>
      <c r="T62" s="13">
        <f t="shared" si="7"/>
        <v>0</v>
      </c>
      <c r="U62" s="13">
        <f t="shared" si="7"/>
        <v>16.160680512626758</v>
      </c>
      <c r="V62" s="13">
        <f t="shared" si="7"/>
        <v>31.496642625445688</v>
      </c>
      <c r="W62" s="13">
        <f t="shared" si="7"/>
        <v>158.41872913616396</v>
      </c>
      <c r="X62" s="13">
        <f t="shared" si="7"/>
        <v>0</v>
      </c>
      <c r="Y62" s="13">
        <f t="shared" si="7"/>
        <v>0</v>
      </c>
      <c r="Z62" s="14">
        <f t="shared" si="7"/>
        <v>99.99999260628466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100.00004347826088</v>
      </c>
      <c r="E63" s="13">
        <f t="shared" si="7"/>
        <v>99.99990697674419</v>
      </c>
      <c r="F63" s="13">
        <f t="shared" si="7"/>
        <v>6.872687790212237</v>
      </c>
      <c r="G63" s="13">
        <f t="shared" si="7"/>
        <v>13.021474467923607</v>
      </c>
      <c r="H63" s="13">
        <f t="shared" si="7"/>
        <v>11.398926111593308</v>
      </c>
      <c r="I63" s="13">
        <f t="shared" si="7"/>
        <v>10.431029456576384</v>
      </c>
      <c r="J63" s="13">
        <f t="shared" si="7"/>
        <v>95.25101888978872</v>
      </c>
      <c r="K63" s="13">
        <f t="shared" si="7"/>
        <v>95.25101888978872</v>
      </c>
      <c r="L63" s="13">
        <f t="shared" si="7"/>
        <v>62.39308519411566</v>
      </c>
      <c r="M63" s="13">
        <f t="shared" si="7"/>
        <v>84.25499050262492</v>
      </c>
      <c r="N63" s="13">
        <f t="shared" si="7"/>
        <v>4.852421759837458</v>
      </c>
      <c r="O63" s="13">
        <f t="shared" si="7"/>
        <v>23.40340840354499</v>
      </c>
      <c r="P63" s="13">
        <f t="shared" si="7"/>
        <v>42.86613976510635</v>
      </c>
      <c r="Q63" s="13">
        <f t="shared" si="7"/>
        <v>23.745410409055374</v>
      </c>
      <c r="R63" s="13">
        <f t="shared" si="7"/>
        <v>74.55703503488647</v>
      </c>
      <c r="S63" s="13">
        <f t="shared" si="7"/>
        <v>29.555413066691294</v>
      </c>
      <c r="T63" s="13">
        <f t="shared" si="7"/>
        <v>0</v>
      </c>
      <c r="U63" s="13">
        <f t="shared" si="7"/>
        <v>52.04439487967603</v>
      </c>
      <c r="V63" s="13">
        <f t="shared" si="7"/>
        <v>43.57376184788081</v>
      </c>
      <c r="W63" s="13">
        <f t="shared" si="7"/>
        <v>46.73908695652174</v>
      </c>
      <c r="X63" s="13">
        <f t="shared" si="7"/>
        <v>0</v>
      </c>
      <c r="Y63" s="13">
        <f t="shared" si="7"/>
        <v>0</v>
      </c>
      <c r="Z63" s="14">
        <f t="shared" si="7"/>
        <v>99.99990697674419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999.9997808219177</v>
      </c>
      <c r="E64" s="13">
        <f t="shared" si="7"/>
        <v>99.99906976744187</v>
      </c>
      <c r="F64" s="13">
        <f t="shared" si="7"/>
        <v>0</v>
      </c>
      <c r="G64" s="13">
        <f t="shared" si="7"/>
        <v>5.5756504221095975</v>
      </c>
      <c r="H64" s="13">
        <f t="shared" si="7"/>
        <v>4.944511166445369</v>
      </c>
      <c r="I64" s="13">
        <f t="shared" si="7"/>
        <v>3.506720529518322</v>
      </c>
      <c r="J64" s="13">
        <f t="shared" si="7"/>
        <v>7.262116909204254</v>
      </c>
      <c r="K64" s="13">
        <f t="shared" si="7"/>
        <v>7.262116909204254</v>
      </c>
      <c r="L64" s="13">
        <f t="shared" si="7"/>
        <v>2.552272699450341</v>
      </c>
      <c r="M64" s="13">
        <f t="shared" si="7"/>
        <v>5.662355401797966</v>
      </c>
      <c r="N64" s="13">
        <f t="shared" si="7"/>
        <v>8.980744709546112</v>
      </c>
      <c r="O64" s="13">
        <f t="shared" si="7"/>
        <v>5.016988922917523</v>
      </c>
      <c r="P64" s="13">
        <f t="shared" si="7"/>
        <v>3.758253152589927</v>
      </c>
      <c r="Q64" s="13">
        <f t="shared" si="7"/>
        <v>5.913267529125284</v>
      </c>
      <c r="R64" s="13">
        <f t="shared" si="7"/>
        <v>7.838677990506522</v>
      </c>
      <c r="S64" s="13">
        <f t="shared" si="7"/>
        <v>7.867123048550026</v>
      </c>
      <c r="T64" s="13">
        <f t="shared" si="7"/>
        <v>0</v>
      </c>
      <c r="U64" s="13">
        <f t="shared" si="7"/>
        <v>7.852935112479867</v>
      </c>
      <c r="V64" s="13">
        <f t="shared" si="7"/>
        <v>5.618913130068817</v>
      </c>
      <c r="W64" s="13">
        <f t="shared" si="7"/>
        <v>23.561424657534246</v>
      </c>
      <c r="X64" s="13">
        <f t="shared" si="7"/>
        <v>0</v>
      </c>
      <c r="Y64" s="13">
        <f t="shared" si="7"/>
        <v>0</v>
      </c>
      <c r="Z64" s="14">
        <f t="shared" si="7"/>
        <v>99.99906976744187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100.0016842105263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31.57894736842105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99.99996</v>
      </c>
      <c r="E66" s="16">
        <f t="shared" si="7"/>
        <v>100</v>
      </c>
      <c r="F66" s="16">
        <f t="shared" si="7"/>
        <v>27.811907203638842</v>
      </c>
      <c r="G66" s="16">
        <f t="shared" si="7"/>
        <v>1.9135611417062062</v>
      </c>
      <c r="H66" s="16">
        <f t="shared" si="7"/>
        <v>107.74701002047193</v>
      </c>
      <c r="I66" s="16">
        <f t="shared" si="7"/>
        <v>45.82415945527233</v>
      </c>
      <c r="J66" s="16">
        <f t="shared" si="7"/>
        <v>2.039231825164024</v>
      </c>
      <c r="K66" s="16">
        <f t="shared" si="7"/>
        <v>2.039231825164024</v>
      </c>
      <c r="L66" s="16">
        <f t="shared" si="7"/>
        <v>9.063078996418962</v>
      </c>
      <c r="M66" s="16">
        <f t="shared" si="7"/>
        <v>4.557954189925736</v>
      </c>
      <c r="N66" s="16">
        <f t="shared" si="7"/>
        <v>15.120805856568936</v>
      </c>
      <c r="O66" s="16">
        <f t="shared" si="7"/>
        <v>15.807075595592746</v>
      </c>
      <c r="P66" s="16">
        <f t="shared" si="7"/>
        <v>4.463411897494383</v>
      </c>
      <c r="Q66" s="16">
        <f t="shared" si="7"/>
        <v>11.69253875360316</v>
      </c>
      <c r="R66" s="16">
        <f t="shared" si="7"/>
        <v>20.800905252049503</v>
      </c>
      <c r="S66" s="16">
        <f t="shared" si="7"/>
        <v>20.589666735016344</v>
      </c>
      <c r="T66" s="16">
        <f t="shared" si="7"/>
        <v>0</v>
      </c>
      <c r="U66" s="16">
        <f t="shared" si="7"/>
        <v>20.693604875131058</v>
      </c>
      <c r="V66" s="16">
        <f t="shared" si="7"/>
        <v>19.512712586188915</v>
      </c>
      <c r="W66" s="16">
        <f t="shared" si="7"/>
        <v>32.34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149615716</v>
      </c>
      <c r="C67" s="24"/>
      <c r="D67" s="25">
        <v>68900000</v>
      </c>
      <c r="E67" s="26">
        <v>76214000</v>
      </c>
      <c r="F67" s="26">
        <v>14962628</v>
      </c>
      <c r="G67" s="26">
        <v>14962628</v>
      </c>
      <c r="H67" s="26">
        <v>14962628</v>
      </c>
      <c r="I67" s="26">
        <v>44887884</v>
      </c>
      <c r="J67" s="26">
        <v>16053768</v>
      </c>
      <c r="K67" s="26">
        <v>16053768</v>
      </c>
      <c r="L67" s="26">
        <v>13563643</v>
      </c>
      <c r="M67" s="26">
        <v>45671179</v>
      </c>
      <c r="N67" s="26">
        <v>17285792</v>
      </c>
      <c r="O67" s="26">
        <v>15395096</v>
      </c>
      <c r="P67" s="26">
        <v>14939805</v>
      </c>
      <c r="Q67" s="26">
        <v>47620693</v>
      </c>
      <c r="R67" s="26">
        <v>15936503</v>
      </c>
      <c r="S67" s="26">
        <v>13394054</v>
      </c>
      <c r="T67" s="26"/>
      <c r="U67" s="26">
        <v>29330557</v>
      </c>
      <c r="V67" s="26">
        <v>167510313</v>
      </c>
      <c r="W67" s="26">
        <v>68900000</v>
      </c>
      <c r="X67" s="26"/>
      <c r="Y67" s="25"/>
      <c r="Z67" s="27">
        <v>76214000</v>
      </c>
    </row>
    <row r="68" spans="1:26" ht="12.75" hidden="1">
      <c r="A68" s="37" t="s">
        <v>31</v>
      </c>
      <c r="B68" s="19">
        <v>39063321</v>
      </c>
      <c r="C68" s="19"/>
      <c r="D68" s="20">
        <v>13250000</v>
      </c>
      <c r="E68" s="21">
        <v>14000000</v>
      </c>
      <c r="F68" s="21">
        <v>2962935</v>
      </c>
      <c r="G68" s="21">
        <v>2962935</v>
      </c>
      <c r="H68" s="21">
        <v>2962935</v>
      </c>
      <c r="I68" s="21">
        <v>8888805</v>
      </c>
      <c r="J68" s="21">
        <v>3073962</v>
      </c>
      <c r="K68" s="21">
        <v>3073962</v>
      </c>
      <c r="L68" s="21">
        <v>3115980</v>
      </c>
      <c r="M68" s="21">
        <v>9263904</v>
      </c>
      <c r="N68" s="21">
        <v>3116054</v>
      </c>
      <c r="O68" s="21">
        <v>3116021</v>
      </c>
      <c r="P68" s="21">
        <v>3116001</v>
      </c>
      <c r="Q68" s="21">
        <v>9348076</v>
      </c>
      <c r="R68" s="21">
        <v>3116001</v>
      </c>
      <c r="S68" s="21">
        <v>3116435</v>
      </c>
      <c r="T68" s="21"/>
      <c r="U68" s="21">
        <v>6232436</v>
      </c>
      <c r="V68" s="21">
        <v>33733221</v>
      </c>
      <c r="W68" s="21">
        <v>13250000</v>
      </c>
      <c r="X68" s="21"/>
      <c r="Y68" s="20"/>
      <c r="Z68" s="23">
        <v>14000000</v>
      </c>
    </row>
    <row r="69" spans="1:26" ht="12.75" hidden="1">
      <c r="A69" s="38" t="s">
        <v>32</v>
      </c>
      <c r="B69" s="19">
        <v>84674578</v>
      </c>
      <c r="C69" s="19"/>
      <c r="D69" s="20">
        <v>45650000</v>
      </c>
      <c r="E69" s="21">
        <v>58980000</v>
      </c>
      <c r="F69" s="21">
        <v>9670162</v>
      </c>
      <c r="G69" s="21">
        <v>9670162</v>
      </c>
      <c r="H69" s="21">
        <v>9670162</v>
      </c>
      <c r="I69" s="21">
        <v>29010486</v>
      </c>
      <c r="J69" s="21">
        <v>10408985</v>
      </c>
      <c r="K69" s="21">
        <v>10408985</v>
      </c>
      <c r="L69" s="21">
        <v>7573077</v>
      </c>
      <c r="M69" s="21">
        <v>28391047</v>
      </c>
      <c r="N69" s="21">
        <v>11195710</v>
      </c>
      <c r="O69" s="21">
        <v>9229466</v>
      </c>
      <c r="P69" s="21">
        <v>8677713</v>
      </c>
      <c r="Q69" s="21">
        <v>29102889</v>
      </c>
      <c r="R69" s="21">
        <v>9608137</v>
      </c>
      <c r="S69" s="21">
        <v>6961339</v>
      </c>
      <c r="T69" s="21"/>
      <c r="U69" s="21">
        <v>16569476</v>
      </c>
      <c r="V69" s="21">
        <v>103073898</v>
      </c>
      <c r="W69" s="21">
        <v>45650000</v>
      </c>
      <c r="X69" s="21"/>
      <c r="Y69" s="20"/>
      <c r="Z69" s="23">
        <v>58980000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70906745</v>
      </c>
      <c r="C71" s="19"/>
      <c r="D71" s="20">
        <v>34150000</v>
      </c>
      <c r="E71" s="21">
        <v>54100000</v>
      </c>
      <c r="F71" s="21">
        <v>8496278</v>
      </c>
      <c r="G71" s="21">
        <v>8496278</v>
      </c>
      <c r="H71" s="21">
        <v>8496278</v>
      </c>
      <c r="I71" s="21">
        <v>25488834</v>
      </c>
      <c r="J71" s="21">
        <v>9014352</v>
      </c>
      <c r="K71" s="21">
        <v>9014352</v>
      </c>
      <c r="L71" s="21">
        <v>6155655</v>
      </c>
      <c r="M71" s="21">
        <v>24184359</v>
      </c>
      <c r="N71" s="21">
        <v>9779348</v>
      </c>
      <c r="O71" s="21">
        <v>7804409</v>
      </c>
      <c r="P71" s="21">
        <v>7253385</v>
      </c>
      <c r="Q71" s="21">
        <v>24837142</v>
      </c>
      <c r="R71" s="21">
        <v>8184466</v>
      </c>
      <c r="S71" s="21">
        <v>5533663</v>
      </c>
      <c r="T71" s="21"/>
      <c r="U71" s="21">
        <v>13718129</v>
      </c>
      <c r="V71" s="21">
        <v>88228464</v>
      </c>
      <c r="W71" s="21">
        <v>34150000</v>
      </c>
      <c r="X71" s="21"/>
      <c r="Y71" s="20"/>
      <c r="Z71" s="23">
        <v>54100000</v>
      </c>
    </row>
    <row r="72" spans="1:26" ht="12.75" hidden="1">
      <c r="A72" s="39" t="s">
        <v>105</v>
      </c>
      <c r="B72" s="19">
        <v>7191639</v>
      </c>
      <c r="C72" s="19"/>
      <c r="D72" s="20">
        <v>9200000</v>
      </c>
      <c r="E72" s="21">
        <v>4300000</v>
      </c>
      <c r="F72" s="21">
        <v>606022</v>
      </c>
      <c r="G72" s="21">
        <v>606022</v>
      </c>
      <c r="H72" s="21">
        <v>606022</v>
      </c>
      <c r="I72" s="21">
        <v>1818066</v>
      </c>
      <c r="J72" s="21">
        <v>759405</v>
      </c>
      <c r="K72" s="21">
        <v>759405</v>
      </c>
      <c r="L72" s="21">
        <v>763926</v>
      </c>
      <c r="M72" s="21">
        <v>2282736</v>
      </c>
      <c r="N72" s="21">
        <v>763866</v>
      </c>
      <c r="O72" s="21">
        <v>768747</v>
      </c>
      <c r="P72" s="21">
        <v>768518</v>
      </c>
      <c r="Q72" s="21">
        <v>2301131</v>
      </c>
      <c r="R72" s="21">
        <v>768063</v>
      </c>
      <c r="S72" s="21">
        <v>768871</v>
      </c>
      <c r="T72" s="21"/>
      <c r="U72" s="21">
        <v>1536934</v>
      </c>
      <c r="V72" s="21">
        <v>7938867</v>
      </c>
      <c r="W72" s="21">
        <v>9200000</v>
      </c>
      <c r="X72" s="21"/>
      <c r="Y72" s="20"/>
      <c r="Z72" s="23">
        <v>4300000</v>
      </c>
    </row>
    <row r="73" spans="1:26" ht="12.75" hidden="1">
      <c r="A73" s="39" t="s">
        <v>106</v>
      </c>
      <c r="B73" s="19">
        <v>6576194</v>
      </c>
      <c r="C73" s="19"/>
      <c r="D73" s="20">
        <v>1825000</v>
      </c>
      <c r="E73" s="21">
        <v>430000</v>
      </c>
      <c r="F73" s="21">
        <v>567862</v>
      </c>
      <c r="G73" s="21">
        <v>567862</v>
      </c>
      <c r="H73" s="21">
        <v>567862</v>
      </c>
      <c r="I73" s="21">
        <v>1703586</v>
      </c>
      <c r="J73" s="21">
        <v>635228</v>
      </c>
      <c r="K73" s="21">
        <v>635228</v>
      </c>
      <c r="L73" s="21">
        <v>653496</v>
      </c>
      <c r="M73" s="21">
        <v>1923952</v>
      </c>
      <c r="N73" s="21">
        <v>652496</v>
      </c>
      <c r="O73" s="21">
        <v>656310</v>
      </c>
      <c r="P73" s="21">
        <v>655810</v>
      </c>
      <c r="Q73" s="21">
        <v>1964616</v>
      </c>
      <c r="R73" s="21">
        <v>655608</v>
      </c>
      <c r="S73" s="21">
        <v>658805</v>
      </c>
      <c r="T73" s="21"/>
      <c r="U73" s="21">
        <v>1314413</v>
      </c>
      <c r="V73" s="21">
        <v>6906567</v>
      </c>
      <c r="W73" s="21">
        <v>1825000</v>
      </c>
      <c r="X73" s="21"/>
      <c r="Y73" s="20"/>
      <c r="Z73" s="23">
        <v>430000</v>
      </c>
    </row>
    <row r="74" spans="1:26" ht="12.75" hidden="1">
      <c r="A74" s="39" t="s">
        <v>107</v>
      </c>
      <c r="B74" s="19"/>
      <c r="C74" s="19"/>
      <c r="D74" s="20">
        <v>475000</v>
      </c>
      <c r="E74" s="21">
        <v>150000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475000</v>
      </c>
      <c r="X74" s="21"/>
      <c r="Y74" s="20"/>
      <c r="Z74" s="23">
        <v>150000</v>
      </c>
    </row>
    <row r="75" spans="1:26" ht="12.75" hidden="1">
      <c r="A75" s="40" t="s">
        <v>110</v>
      </c>
      <c r="B75" s="28">
        <v>25877817</v>
      </c>
      <c r="C75" s="28"/>
      <c r="D75" s="29">
        <v>10000000</v>
      </c>
      <c r="E75" s="30">
        <v>3234000</v>
      </c>
      <c r="F75" s="30">
        <v>2329531</v>
      </c>
      <c r="G75" s="30">
        <v>2329531</v>
      </c>
      <c r="H75" s="30">
        <v>2329531</v>
      </c>
      <c r="I75" s="30">
        <v>6988593</v>
      </c>
      <c r="J75" s="30">
        <v>2570821</v>
      </c>
      <c r="K75" s="30">
        <v>2570821</v>
      </c>
      <c r="L75" s="30">
        <v>2874586</v>
      </c>
      <c r="M75" s="30">
        <v>8016228</v>
      </c>
      <c r="N75" s="30">
        <v>2974028</v>
      </c>
      <c r="O75" s="30">
        <v>3049609</v>
      </c>
      <c r="P75" s="30">
        <v>3146091</v>
      </c>
      <c r="Q75" s="30">
        <v>9169728</v>
      </c>
      <c r="R75" s="30">
        <v>3212365</v>
      </c>
      <c r="S75" s="30">
        <v>3316280</v>
      </c>
      <c r="T75" s="30"/>
      <c r="U75" s="30">
        <v>6528645</v>
      </c>
      <c r="V75" s="30">
        <v>30703194</v>
      </c>
      <c r="W75" s="30">
        <v>10000000</v>
      </c>
      <c r="X75" s="30"/>
      <c r="Y75" s="29"/>
      <c r="Z75" s="31">
        <v>3234000</v>
      </c>
    </row>
    <row r="76" spans="1:26" ht="12.75" hidden="1">
      <c r="A76" s="42" t="s">
        <v>288</v>
      </c>
      <c r="B76" s="32">
        <v>65660964</v>
      </c>
      <c r="C76" s="32"/>
      <c r="D76" s="33">
        <v>85325016</v>
      </c>
      <c r="E76" s="34">
        <v>76213992</v>
      </c>
      <c r="F76" s="34">
        <v>4598284</v>
      </c>
      <c r="G76" s="34">
        <v>7808477</v>
      </c>
      <c r="H76" s="34">
        <v>16609763</v>
      </c>
      <c r="I76" s="34">
        <v>29016524</v>
      </c>
      <c r="J76" s="34">
        <v>1775260</v>
      </c>
      <c r="K76" s="34">
        <v>1775260</v>
      </c>
      <c r="L76" s="34">
        <v>7386196</v>
      </c>
      <c r="M76" s="34">
        <v>10936716</v>
      </c>
      <c r="N76" s="34">
        <v>870356</v>
      </c>
      <c r="O76" s="34">
        <v>7610844</v>
      </c>
      <c r="P76" s="34">
        <v>3364323</v>
      </c>
      <c r="Q76" s="34">
        <v>11845523</v>
      </c>
      <c r="R76" s="34">
        <v>6760721</v>
      </c>
      <c r="S76" s="34">
        <v>3784808</v>
      </c>
      <c r="T76" s="34"/>
      <c r="U76" s="34">
        <v>10545529</v>
      </c>
      <c r="V76" s="34">
        <v>62344292</v>
      </c>
      <c r="W76" s="34">
        <v>76213992</v>
      </c>
      <c r="X76" s="34"/>
      <c r="Y76" s="33"/>
      <c r="Z76" s="35">
        <v>76213992</v>
      </c>
    </row>
    <row r="77" spans="1:26" ht="12.75" hidden="1">
      <c r="A77" s="37" t="s">
        <v>31</v>
      </c>
      <c r="B77" s="19"/>
      <c r="C77" s="19"/>
      <c r="D77" s="20">
        <v>13250004</v>
      </c>
      <c r="E77" s="21">
        <v>14000004</v>
      </c>
      <c r="F77" s="21">
        <v>37651</v>
      </c>
      <c r="G77" s="21">
        <v>7533129</v>
      </c>
      <c r="H77" s="21">
        <v>6040159</v>
      </c>
      <c r="I77" s="21">
        <v>13610939</v>
      </c>
      <c r="J77" s="21">
        <v>243196</v>
      </c>
      <c r="K77" s="21">
        <v>243196</v>
      </c>
      <c r="L77" s="21">
        <v>289319</v>
      </c>
      <c r="M77" s="21">
        <v>775711</v>
      </c>
      <c r="N77" s="21">
        <v>51772</v>
      </c>
      <c r="O77" s="21">
        <v>159427</v>
      </c>
      <c r="P77" s="21">
        <v>239595</v>
      </c>
      <c r="Q77" s="21">
        <v>450794</v>
      </c>
      <c r="R77" s="21">
        <v>3353566</v>
      </c>
      <c r="S77" s="21">
        <v>2720900</v>
      </c>
      <c r="T77" s="21"/>
      <c r="U77" s="21">
        <v>6074466</v>
      </c>
      <c r="V77" s="21">
        <v>20911910</v>
      </c>
      <c r="W77" s="21">
        <v>14000004</v>
      </c>
      <c r="X77" s="21"/>
      <c r="Y77" s="20"/>
      <c r="Z77" s="23">
        <v>14000004</v>
      </c>
    </row>
    <row r="78" spans="1:26" ht="12.75" hidden="1">
      <c r="A78" s="38" t="s">
        <v>32</v>
      </c>
      <c r="B78" s="19">
        <v>65660964</v>
      </c>
      <c r="C78" s="19"/>
      <c r="D78" s="20">
        <v>62075016</v>
      </c>
      <c r="E78" s="21">
        <v>58979988</v>
      </c>
      <c r="F78" s="21">
        <v>3912746</v>
      </c>
      <c r="G78" s="21">
        <v>230771</v>
      </c>
      <c r="H78" s="21">
        <v>8059604</v>
      </c>
      <c r="I78" s="21">
        <v>12203121</v>
      </c>
      <c r="J78" s="21">
        <v>1479639</v>
      </c>
      <c r="K78" s="21">
        <v>1479639</v>
      </c>
      <c r="L78" s="21">
        <v>6836351</v>
      </c>
      <c r="M78" s="21">
        <v>9795629</v>
      </c>
      <c r="N78" s="21">
        <v>368887</v>
      </c>
      <c r="O78" s="21">
        <v>6969363</v>
      </c>
      <c r="P78" s="21">
        <v>2984305</v>
      </c>
      <c r="Q78" s="21">
        <v>10322555</v>
      </c>
      <c r="R78" s="21">
        <v>2738954</v>
      </c>
      <c r="S78" s="21">
        <v>381097</v>
      </c>
      <c r="T78" s="21"/>
      <c r="U78" s="21">
        <v>3120051</v>
      </c>
      <c r="V78" s="21">
        <v>35441356</v>
      </c>
      <c r="W78" s="21">
        <v>58979988</v>
      </c>
      <c r="X78" s="21"/>
      <c r="Y78" s="20"/>
      <c r="Z78" s="23">
        <v>58979988</v>
      </c>
    </row>
    <row r="79" spans="1:26" ht="12.75" hidden="1">
      <c r="A79" s="39" t="s">
        <v>103</v>
      </c>
      <c r="B79" s="19"/>
      <c r="C79" s="19"/>
      <c r="D79" s="20"/>
      <c r="E79" s="21"/>
      <c r="F79" s="21">
        <v>3805015</v>
      </c>
      <c r="G79" s="21"/>
      <c r="H79" s="21"/>
      <c r="I79" s="21">
        <v>3805015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3805015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34150008</v>
      </c>
      <c r="E80" s="21">
        <v>54099996</v>
      </c>
      <c r="F80" s="21">
        <v>66081</v>
      </c>
      <c r="G80" s="21">
        <v>120196</v>
      </c>
      <c r="H80" s="21">
        <v>7962446</v>
      </c>
      <c r="I80" s="21">
        <v>8148723</v>
      </c>
      <c r="J80" s="21">
        <v>710167</v>
      </c>
      <c r="K80" s="21">
        <v>710167</v>
      </c>
      <c r="L80" s="21">
        <v>6343035</v>
      </c>
      <c r="M80" s="21">
        <v>7763369</v>
      </c>
      <c r="N80" s="21">
        <v>273222</v>
      </c>
      <c r="O80" s="21">
        <v>6756523</v>
      </c>
      <c r="P80" s="21">
        <v>2630224</v>
      </c>
      <c r="Q80" s="21">
        <v>9659969</v>
      </c>
      <c r="R80" s="21">
        <v>2114918</v>
      </c>
      <c r="S80" s="21">
        <v>102025</v>
      </c>
      <c r="T80" s="21"/>
      <c r="U80" s="21">
        <v>2216943</v>
      </c>
      <c r="V80" s="21">
        <v>27789004</v>
      </c>
      <c r="W80" s="21">
        <v>54099996</v>
      </c>
      <c r="X80" s="21"/>
      <c r="Y80" s="20"/>
      <c r="Z80" s="23">
        <v>54099996</v>
      </c>
    </row>
    <row r="81" spans="1:26" ht="12.75" hidden="1">
      <c r="A81" s="39" t="s">
        <v>105</v>
      </c>
      <c r="B81" s="19"/>
      <c r="C81" s="19"/>
      <c r="D81" s="20">
        <v>9200004</v>
      </c>
      <c r="E81" s="21">
        <v>4299996</v>
      </c>
      <c r="F81" s="21">
        <v>41650</v>
      </c>
      <c r="G81" s="21">
        <v>78913</v>
      </c>
      <c r="H81" s="21">
        <v>69080</v>
      </c>
      <c r="I81" s="21">
        <v>189643</v>
      </c>
      <c r="J81" s="21">
        <v>723341</v>
      </c>
      <c r="K81" s="21">
        <v>723341</v>
      </c>
      <c r="L81" s="21">
        <v>476637</v>
      </c>
      <c r="M81" s="21">
        <v>1923319</v>
      </c>
      <c r="N81" s="21">
        <v>37066</v>
      </c>
      <c r="O81" s="21">
        <v>179913</v>
      </c>
      <c r="P81" s="21">
        <v>329434</v>
      </c>
      <c r="Q81" s="21">
        <v>546413</v>
      </c>
      <c r="R81" s="21">
        <v>572645</v>
      </c>
      <c r="S81" s="21">
        <v>227243</v>
      </c>
      <c r="T81" s="21"/>
      <c r="U81" s="21">
        <v>799888</v>
      </c>
      <c r="V81" s="21">
        <v>3459263</v>
      </c>
      <c r="W81" s="21">
        <v>4299996</v>
      </c>
      <c r="X81" s="21"/>
      <c r="Y81" s="20"/>
      <c r="Z81" s="23">
        <v>4299996</v>
      </c>
    </row>
    <row r="82" spans="1:26" ht="12.75" hidden="1">
      <c r="A82" s="39" t="s">
        <v>106</v>
      </c>
      <c r="B82" s="19"/>
      <c r="C82" s="19"/>
      <c r="D82" s="20">
        <v>18249996</v>
      </c>
      <c r="E82" s="21">
        <v>429996</v>
      </c>
      <c r="F82" s="21"/>
      <c r="G82" s="21">
        <v>31662</v>
      </c>
      <c r="H82" s="21">
        <v>28078</v>
      </c>
      <c r="I82" s="21">
        <v>59740</v>
      </c>
      <c r="J82" s="21">
        <v>46131</v>
      </c>
      <c r="K82" s="21">
        <v>46131</v>
      </c>
      <c r="L82" s="21">
        <v>16679</v>
      </c>
      <c r="M82" s="21">
        <v>108941</v>
      </c>
      <c r="N82" s="21">
        <v>58599</v>
      </c>
      <c r="O82" s="21">
        <v>32927</v>
      </c>
      <c r="P82" s="21">
        <v>24647</v>
      </c>
      <c r="Q82" s="21">
        <v>116173</v>
      </c>
      <c r="R82" s="21">
        <v>51391</v>
      </c>
      <c r="S82" s="21">
        <v>51829</v>
      </c>
      <c r="T82" s="21"/>
      <c r="U82" s="21">
        <v>103220</v>
      </c>
      <c r="V82" s="21">
        <v>388074</v>
      </c>
      <c r="W82" s="21">
        <v>429996</v>
      </c>
      <c r="X82" s="21"/>
      <c r="Y82" s="20"/>
      <c r="Z82" s="23">
        <v>429996</v>
      </c>
    </row>
    <row r="83" spans="1:26" ht="12.75" hidden="1">
      <c r="A83" s="39" t="s">
        <v>107</v>
      </c>
      <c r="B83" s="19">
        <v>65660964</v>
      </c>
      <c r="C83" s="19"/>
      <c r="D83" s="20">
        <v>475008</v>
      </c>
      <c r="E83" s="21">
        <v>150000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150000</v>
      </c>
      <c r="X83" s="21"/>
      <c r="Y83" s="20"/>
      <c r="Z83" s="23">
        <v>150000</v>
      </c>
    </row>
    <row r="84" spans="1:26" ht="12.75" hidden="1">
      <c r="A84" s="40" t="s">
        <v>110</v>
      </c>
      <c r="B84" s="28"/>
      <c r="C84" s="28"/>
      <c r="D84" s="29">
        <v>9999996</v>
      </c>
      <c r="E84" s="30">
        <v>3234000</v>
      </c>
      <c r="F84" s="30">
        <v>647887</v>
      </c>
      <c r="G84" s="30">
        <v>44577</v>
      </c>
      <c r="H84" s="30">
        <v>2510000</v>
      </c>
      <c r="I84" s="30">
        <v>3202464</v>
      </c>
      <c r="J84" s="30">
        <v>52425</v>
      </c>
      <c r="K84" s="30">
        <v>52425</v>
      </c>
      <c r="L84" s="30">
        <v>260526</v>
      </c>
      <c r="M84" s="30">
        <v>365376</v>
      </c>
      <c r="N84" s="30">
        <v>449697</v>
      </c>
      <c r="O84" s="30">
        <v>482054</v>
      </c>
      <c r="P84" s="30">
        <v>140423</v>
      </c>
      <c r="Q84" s="30">
        <v>1072174</v>
      </c>
      <c r="R84" s="30">
        <v>668201</v>
      </c>
      <c r="S84" s="30">
        <v>682811</v>
      </c>
      <c r="T84" s="30"/>
      <c r="U84" s="30">
        <v>1351012</v>
      </c>
      <c r="V84" s="30">
        <v>5991026</v>
      </c>
      <c r="W84" s="30">
        <v>3234000</v>
      </c>
      <c r="X84" s="30"/>
      <c r="Y84" s="29"/>
      <c r="Z84" s="31">
        <v>3234000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34090000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12500000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1680000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>
        <v>1680000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16500000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>
        <v>16500000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3410000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>
        <v>3410000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11320000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820000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10500000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45410000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585710091</v>
      </c>
      <c r="D5" s="153">
        <f>SUM(D6:D8)</f>
        <v>0</v>
      </c>
      <c r="E5" s="154">
        <f t="shared" si="0"/>
        <v>547583000</v>
      </c>
      <c r="F5" s="100">
        <f t="shared" si="0"/>
        <v>518253000</v>
      </c>
      <c r="G5" s="100">
        <f t="shared" si="0"/>
        <v>6355704</v>
      </c>
      <c r="H5" s="100">
        <f t="shared" si="0"/>
        <v>8865704</v>
      </c>
      <c r="I5" s="100">
        <f t="shared" si="0"/>
        <v>6355704</v>
      </c>
      <c r="J5" s="100">
        <f t="shared" si="0"/>
        <v>21577112</v>
      </c>
      <c r="K5" s="100">
        <f t="shared" si="0"/>
        <v>6623450</v>
      </c>
      <c r="L5" s="100">
        <f t="shared" si="0"/>
        <v>7402450</v>
      </c>
      <c r="M5" s="100">
        <f t="shared" si="0"/>
        <v>187244488</v>
      </c>
      <c r="N5" s="100">
        <f t="shared" si="0"/>
        <v>201270388</v>
      </c>
      <c r="O5" s="100">
        <f t="shared" si="0"/>
        <v>7352100</v>
      </c>
      <c r="P5" s="100">
        <f t="shared" si="0"/>
        <v>7501856</v>
      </c>
      <c r="Q5" s="100">
        <f t="shared" si="0"/>
        <v>11279215</v>
      </c>
      <c r="R5" s="100">
        <f t="shared" si="0"/>
        <v>26133171</v>
      </c>
      <c r="S5" s="100">
        <f t="shared" si="0"/>
        <v>8366307</v>
      </c>
      <c r="T5" s="100">
        <f t="shared" si="0"/>
        <v>7446027</v>
      </c>
      <c r="U5" s="100">
        <f t="shared" si="0"/>
        <v>0</v>
      </c>
      <c r="V5" s="100">
        <f t="shared" si="0"/>
        <v>15812334</v>
      </c>
      <c r="W5" s="100">
        <f t="shared" si="0"/>
        <v>264793005</v>
      </c>
      <c r="X5" s="100">
        <f t="shared" si="0"/>
        <v>547583000</v>
      </c>
      <c r="Y5" s="100">
        <f t="shared" si="0"/>
        <v>-282789995</v>
      </c>
      <c r="Z5" s="137">
        <f>+IF(X5&lt;&gt;0,+(Y5/X5)*100,0)</f>
        <v>-51.64331160755539</v>
      </c>
      <c r="AA5" s="153">
        <f>SUM(AA6:AA8)</f>
        <v>518253000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585710091</v>
      </c>
      <c r="D7" s="157"/>
      <c r="E7" s="158">
        <v>547583000</v>
      </c>
      <c r="F7" s="159">
        <v>518253000</v>
      </c>
      <c r="G7" s="159">
        <v>6355704</v>
      </c>
      <c r="H7" s="159">
        <v>8865704</v>
      </c>
      <c r="I7" s="159">
        <v>6355704</v>
      </c>
      <c r="J7" s="159">
        <v>21577112</v>
      </c>
      <c r="K7" s="159">
        <v>6623450</v>
      </c>
      <c r="L7" s="159">
        <v>7402450</v>
      </c>
      <c r="M7" s="159">
        <v>187244488</v>
      </c>
      <c r="N7" s="159">
        <v>201270388</v>
      </c>
      <c r="O7" s="159">
        <v>7352100</v>
      </c>
      <c r="P7" s="159">
        <v>7501856</v>
      </c>
      <c r="Q7" s="159">
        <v>11279215</v>
      </c>
      <c r="R7" s="159">
        <v>26133171</v>
      </c>
      <c r="S7" s="159">
        <v>8366307</v>
      </c>
      <c r="T7" s="159">
        <v>7446027</v>
      </c>
      <c r="U7" s="159"/>
      <c r="V7" s="159">
        <v>15812334</v>
      </c>
      <c r="W7" s="159">
        <v>264793005</v>
      </c>
      <c r="X7" s="159">
        <v>547583000</v>
      </c>
      <c r="Y7" s="159">
        <v>-282789995</v>
      </c>
      <c r="Z7" s="141">
        <v>-51.64</v>
      </c>
      <c r="AA7" s="157">
        <v>518253000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3184615</v>
      </c>
      <c r="D9" s="153">
        <f>SUM(D10:D14)</f>
        <v>0</v>
      </c>
      <c r="E9" s="154">
        <f t="shared" si="1"/>
        <v>800000</v>
      </c>
      <c r="F9" s="100">
        <f t="shared" si="1"/>
        <v>475000</v>
      </c>
      <c r="G9" s="100">
        <f t="shared" si="1"/>
        <v>69960</v>
      </c>
      <c r="H9" s="100">
        <f t="shared" si="1"/>
        <v>69960</v>
      </c>
      <c r="I9" s="100">
        <f t="shared" si="1"/>
        <v>70000</v>
      </c>
      <c r="J9" s="100">
        <f t="shared" si="1"/>
        <v>209920</v>
      </c>
      <c r="K9" s="100">
        <f t="shared" si="1"/>
        <v>70302</v>
      </c>
      <c r="L9" s="100">
        <f t="shared" si="1"/>
        <v>70302</v>
      </c>
      <c r="M9" s="100">
        <f t="shared" si="1"/>
        <v>51354</v>
      </c>
      <c r="N9" s="100">
        <f t="shared" si="1"/>
        <v>191958</v>
      </c>
      <c r="O9" s="100">
        <f t="shared" si="1"/>
        <v>107134</v>
      </c>
      <c r="P9" s="100">
        <f t="shared" si="1"/>
        <v>36656</v>
      </c>
      <c r="Q9" s="100">
        <f t="shared" si="1"/>
        <v>30879</v>
      </c>
      <c r="R9" s="100">
        <f t="shared" si="1"/>
        <v>174669</v>
      </c>
      <c r="S9" s="100">
        <f t="shared" si="1"/>
        <v>42501</v>
      </c>
      <c r="T9" s="100">
        <f t="shared" si="1"/>
        <v>23124</v>
      </c>
      <c r="U9" s="100">
        <f t="shared" si="1"/>
        <v>0</v>
      </c>
      <c r="V9" s="100">
        <f t="shared" si="1"/>
        <v>65625</v>
      </c>
      <c r="W9" s="100">
        <f t="shared" si="1"/>
        <v>642172</v>
      </c>
      <c r="X9" s="100">
        <f t="shared" si="1"/>
        <v>800000</v>
      </c>
      <c r="Y9" s="100">
        <f t="shared" si="1"/>
        <v>-157828</v>
      </c>
      <c r="Z9" s="137">
        <f>+IF(X9&lt;&gt;0,+(Y9/X9)*100,0)</f>
        <v>-19.7285</v>
      </c>
      <c r="AA9" s="153">
        <f>SUM(AA10:AA14)</f>
        <v>475000</v>
      </c>
    </row>
    <row r="10" spans="1:27" ht="12.75">
      <c r="A10" s="138" t="s">
        <v>79</v>
      </c>
      <c r="B10" s="136"/>
      <c r="C10" s="155">
        <v>404090</v>
      </c>
      <c r="D10" s="155"/>
      <c r="E10" s="156">
        <v>800000</v>
      </c>
      <c r="F10" s="60">
        <v>375000</v>
      </c>
      <c r="G10" s="60">
        <v>50000</v>
      </c>
      <c r="H10" s="60">
        <v>50000</v>
      </c>
      <c r="I10" s="60">
        <v>50000</v>
      </c>
      <c r="J10" s="60">
        <v>150000</v>
      </c>
      <c r="K10" s="60">
        <v>58248</v>
      </c>
      <c r="L10" s="60">
        <v>58248</v>
      </c>
      <c r="M10" s="60">
        <v>41350</v>
      </c>
      <c r="N10" s="60">
        <v>157846</v>
      </c>
      <c r="O10" s="60">
        <v>100324</v>
      </c>
      <c r="P10" s="60">
        <v>24906</v>
      </c>
      <c r="Q10" s="60">
        <v>21379</v>
      </c>
      <c r="R10" s="60">
        <v>146609</v>
      </c>
      <c r="S10" s="60">
        <v>35175</v>
      </c>
      <c r="T10" s="60">
        <v>13658</v>
      </c>
      <c r="U10" s="60"/>
      <c r="V10" s="60">
        <v>48833</v>
      </c>
      <c r="W10" s="60">
        <v>503288</v>
      </c>
      <c r="X10" s="60">
        <v>800000</v>
      </c>
      <c r="Y10" s="60">
        <v>-296712</v>
      </c>
      <c r="Z10" s="140">
        <v>-37.09</v>
      </c>
      <c r="AA10" s="155">
        <v>375000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2780525</v>
      </c>
      <c r="D12" s="155"/>
      <c r="E12" s="156"/>
      <c r="F12" s="60">
        <v>100000</v>
      </c>
      <c r="G12" s="60">
        <v>19960</v>
      </c>
      <c r="H12" s="60">
        <v>19960</v>
      </c>
      <c r="I12" s="60">
        <v>20000</v>
      </c>
      <c r="J12" s="60">
        <v>59920</v>
      </c>
      <c r="K12" s="60">
        <v>4050</v>
      </c>
      <c r="L12" s="60">
        <v>4050</v>
      </c>
      <c r="M12" s="60">
        <v>2000</v>
      </c>
      <c r="N12" s="60">
        <v>10100</v>
      </c>
      <c r="O12" s="60">
        <v>6810</v>
      </c>
      <c r="P12" s="60">
        <v>11750</v>
      </c>
      <c r="Q12" s="60">
        <v>9500</v>
      </c>
      <c r="R12" s="60">
        <v>28060</v>
      </c>
      <c r="S12" s="60">
        <v>7326</v>
      </c>
      <c r="T12" s="60">
        <v>9466</v>
      </c>
      <c r="U12" s="60"/>
      <c r="V12" s="60">
        <v>16792</v>
      </c>
      <c r="W12" s="60">
        <v>114872</v>
      </c>
      <c r="X12" s="60"/>
      <c r="Y12" s="60">
        <v>114872</v>
      </c>
      <c r="Z12" s="140">
        <v>0</v>
      </c>
      <c r="AA12" s="155">
        <v>100000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>
        <v>8004</v>
      </c>
      <c r="L13" s="60">
        <v>8004</v>
      </c>
      <c r="M13" s="60">
        <v>8004</v>
      </c>
      <c r="N13" s="60">
        <v>24012</v>
      </c>
      <c r="O13" s="60"/>
      <c r="P13" s="60"/>
      <c r="Q13" s="60"/>
      <c r="R13" s="60"/>
      <c r="S13" s="60"/>
      <c r="T13" s="60"/>
      <c r="U13" s="60"/>
      <c r="V13" s="60"/>
      <c r="W13" s="60">
        <v>24012</v>
      </c>
      <c r="X13" s="60"/>
      <c r="Y13" s="60">
        <v>24012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4269688</v>
      </c>
      <c r="D15" s="153">
        <f>SUM(D16:D18)</f>
        <v>0</v>
      </c>
      <c r="E15" s="154">
        <f t="shared" si="2"/>
        <v>500000</v>
      </c>
      <c r="F15" s="100">
        <f t="shared" si="2"/>
        <v>5000000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2081229</v>
      </c>
      <c r="L15" s="100">
        <f t="shared" si="2"/>
        <v>2081229</v>
      </c>
      <c r="M15" s="100">
        <f t="shared" si="2"/>
        <v>2222805</v>
      </c>
      <c r="N15" s="100">
        <f t="shared" si="2"/>
        <v>6385263</v>
      </c>
      <c r="O15" s="100">
        <f t="shared" si="2"/>
        <v>0</v>
      </c>
      <c r="P15" s="100">
        <f t="shared" si="2"/>
        <v>0</v>
      </c>
      <c r="Q15" s="100">
        <f t="shared" si="2"/>
        <v>5852</v>
      </c>
      <c r="R15" s="100">
        <f t="shared" si="2"/>
        <v>5852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6391115</v>
      </c>
      <c r="X15" s="100">
        <f t="shared" si="2"/>
        <v>500000</v>
      </c>
      <c r="Y15" s="100">
        <f t="shared" si="2"/>
        <v>5891115</v>
      </c>
      <c r="Z15" s="137">
        <f>+IF(X15&lt;&gt;0,+(Y15/X15)*100,0)</f>
        <v>1178.223</v>
      </c>
      <c r="AA15" s="153">
        <f>SUM(AA16:AA18)</f>
        <v>5000000</v>
      </c>
    </row>
    <row r="16" spans="1:27" ht="12.75">
      <c r="A16" s="138" t="s">
        <v>85</v>
      </c>
      <c r="B16" s="136"/>
      <c r="C16" s="155">
        <v>4269688</v>
      </c>
      <c r="D16" s="155"/>
      <c r="E16" s="156"/>
      <c r="F16" s="60"/>
      <c r="G16" s="60"/>
      <c r="H16" s="60"/>
      <c r="I16" s="60"/>
      <c r="J16" s="60"/>
      <c r="K16" s="60"/>
      <c r="L16" s="60"/>
      <c r="M16" s="60">
        <v>141576</v>
      </c>
      <c r="N16" s="60">
        <v>141576</v>
      </c>
      <c r="O16" s="60"/>
      <c r="P16" s="60"/>
      <c r="Q16" s="60"/>
      <c r="R16" s="60"/>
      <c r="S16" s="60"/>
      <c r="T16" s="60"/>
      <c r="U16" s="60"/>
      <c r="V16" s="60"/>
      <c r="W16" s="60">
        <v>141576</v>
      </c>
      <c r="X16" s="60"/>
      <c r="Y16" s="60">
        <v>141576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500000</v>
      </c>
      <c r="F17" s="60">
        <v>5000000</v>
      </c>
      <c r="G17" s="60"/>
      <c r="H17" s="60"/>
      <c r="I17" s="60"/>
      <c r="J17" s="60"/>
      <c r="K17" s="60">
        <v>2081229</v>
      </c>
      <c r="L17" s="60">
        <v>2081229</v>
      </c>
      <c r="M17" s="60">
        <v>2081229</v>
      </c>
      <c r="N17" s="60">
        <v>6243687</v>
      </c>
      <c r="O17" s="60"/>
      <c r="P17" s="60"/>
      <c r="Q17" s="60">
        <v>5852</v>
      </c>
      <c r="R17" s="60">
        <v>5852</v>
      </c>
      <c r="S17" s="60"/>
      <c r="T17" s="60"/>
      <c r="U17" s="60"/>
      <c r="V17" s="60"/>
      <c r="W17" s="60">
        <v>6249539</v>
      </c>
      <c r="X17" s="60">
        <v>500000</v>
      </c>
      <c r="Y17" s="60">
        <v>5749539</v>
      </c>
      <c r="Z17" s="140">
        <v>1149.91</v>
      </c>
      <c r="AA17" s="155">
        <v>5000000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84674578</v>
      </c>
      <c r="D19" s="153">
        <f>SUM(D20:D23)</f>
        <v>0</v>
      </c>
      <c r="E19" s="154">
        <f t="shared" si="3"/>
        <v>47675000</v>
      </c>
      <c r="F19" s="100">
        <f t="shared" si="3"/>
        <v>58830000</v>
      </c>
      <c r="G19" s="100">
        <f t="shared" si="3"/>
        <v>9670162</v>
      </c>
      <c r="H19" s="100">
        <f t="shared" si="3"/>
        <v>9670162</v>
      </c>
      <c r="I19" s="100">
        <f t="shared" si="3"/>
        <v>9670162</v>
      </c>
      <c r="J19" s="100">
        <f t="shared" si="3"/>
        <v>29010486</v>
      </c>
      <c r="K19" s="100">
        <f t="shared" si="3"/>
        <v>10408985</v>
      </c>
      <c r="L19" s="100">
        <f t="shared" si="3"/>
        <v>10408985</v>
      </c>
      <c r="M19" s="100">
        <f t="shared" si="3"/>
        <v>7599599</v>
      </c>
      <c r="N19" s="100">
        <f t="shared" si="3"/>
        <v>28417569</v>
      </c>
      <c r="O19" s="100">
        <f t="shared" si="3"/>
        <v>11195710</v>
      </c>
      <c r="P19" s="100">
        <f t="shared" si="3"/>
        <v>9229466</v>
      </c>
      <c r="Q19" s="100">
        <f t="shared" si="3"/>
        <v>8677713</v>
      </c>
      <c r="R19" s="100">
        <f t="shared" si="3"/>
        <v>29102889</v>
      </c>
      <c r="S19" s="100">
        <f t="shared" si="3"/>
        <v>9608137</v>
      </c>
      <c r="T19" s="100">
        <f t="shared" si="3"/>
        <v>6961339</v>
      </c>
      <c r="U19" s="100">
        <f t="shared" si="3"/>
        <v>0</v>
      </c>
      <c r="V19" s="100">
        <f t="shared" si="3"/>
        <v>16569476</v>
      </c>
      <c r="W19" s="100">
        <f t="shared" si="3"/>
        <v>103100420</v>
      </c>
      <c r="X19" s="100">
        <f t="shared" si="3"/>
        <v>47675000</v>
      </c>
      <c r="Y19" s="100">
        <f t="shared" si="3"/>
        <v>55425420</v>
      </c>
      <c r="Z19" s="137">
        <f>+IF(X19&lt;&gt;0,+(Y19/X19)*100,0)</f>
        <v>116.25678028316729</v>
      </c>
      <c r="AA19" s="153">
        <f>SUM(AA20:AA23)</f>
        <v>58830000</v>
      </c>
    </row>
    <row r="20" spans="1:27" ht="12.75">
      <c r="A20" s="138" t="s">
        <v>89</v>
      </c>
      <c r="B20" s="136"/>
      <c r="C20" s="155"/>
      <c r="D20" s="155"/>
      <c r="E20" s="156">
        <v>2500000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2500000</v>
      </c>
      <c r="Y20" s="60">
        <v>-2500000</v>
      </c>
      <c r="Z20" s="140">
        <v>-100</v>
      </c>
      <c r="AA20" s="155"/>
    </row>
    <row r="21" spans="1:27" ht="12.75">
      <c r="A21" s="138" t="s">
        <v>90</v>
      </c>
      <c r="B21" s="136"/>
      <c r="C21" s="155">
        <v>70906745</v>
      </c>
      <c r="D21" s="155"/>
      <c r="E21" s="156">
        <v>34150000</v>
      </c>
      <c r="F21" s="60">
        <v>54100000</v>
      </c>
      <c r="G21" s="60">
        <v>8496278</v>
      </c>
      <c r="H21" s="60">
        <v>8496278</v>
      </c>
      <c r="I21" s="60">
        <v>8496278</v>
      </c>
      <c r="J21" s="60">
        <v>25488834</v>
      </c>
      <c r="K21" s="60">
        <v>9014352</v>
      </c>
      <c r="L21" s="60">
        <v>9014352</v>
      </c>
      <c r="M21" s="60">
        <v>6174227</v>
      </c>
      <c r="N21" s="60">
        <v>24202931</v>
      </c>
      <c r="O21" s="60">
        <v>9779348</v>
      </c>
      <c r="P21" s="60">
        <v>7804409</v>
      </c>
      <c r="Q21" s="60">
        <v>7253385</v>
      </c>
      <c r="R21" s="60">
        <v>24837142</v>
      </c>
      <c r="S21" s="60">
        <v>8184466</v>
      </c>
      <c r="T21" s="60">
        <v>5533663</v>
      </c>
      <c r="U21" s="60"/>
      <c r="V21" s="60">
        <v>13718129</v>
      </c>
      <c r="W21" s="60">
        <v>88247036</v>
      </c>
      <c r="X21" s="60">
        <v>34150000</v>
      </c>
      <c r="Y21" s="60">
        <v>54097036</v>
      </c>
      <c r="Z21" s="140">
        <v>158.41</v>
      </c>
      <c r="AA21" s="155">
        <v>54100000</v>
      </c>
    </row>
    <row r="22" spans="1:27" ht="12.75">
      <c r="A22" s="138" t="s">
        <v>91</v>
      </c>
      <c r="B22" s="136"/>
      <c r="C22" s="157">
        <v>7191639</v>
      </c>
      <c r="D22" s="157"/>
      <c r="E22" s="158">
        <v>9200000</v>
      </c>
      <c r="F22" s="159">
        <v>4300000</v>
      </c>
      <c r="G22" s="159">
        <v>606022</v>
      </c>
      <c r="H22" s="159">
        <v>606022</v>
      </c>
      <c r="I22" s="159">
        <v>606022</v>
      </c>
      <c r="J22" s="159">
        <v>1818066</v>
      </c>
      <c r="K22" s="159">
        <v>759405</v>
      </c>
      <c r="L22" s="159">
        <v>759405</v>
      </c>
      <c r="M22" s="159">
        <v>763926</v>
      </c>
      <c r="N22" s="159">
        <v>2282736</v>
      </c>
      <c r="O22" s="159">
        <v>763866</v>
      </c>
      <c r="P22" s="159">
        <v>768747</v>
      </c>
      <c r="Q22" s="159">
        <v>768518</v>
      </c>
      <c r="R22" s="159">
        <v>2301131</v>
      </c>
      <c r="S22" s="159">
        <v>768063</v>
      </c>
      <c r="T22" s="159">
        <v>768871</v>
      </c>
      <c r="U22" s="159"/>
      <c r="V22" s="159">
        <v>1536934</v>
      </c>
      <c r="W22" s="159">
        <v>7938867</v>
      </c>
      <c r="X22" s="159">
        <v>9200000</v>
      </c>
      <c r="Y22" s="159">
        <v>-1261133</v>
      </c>
      <c r="Z22" s="141">
        <v>-13.71</v>
      </c>
      <c r="AA22" s="157">
        <v>4300000</v>
      </c>
    </row>
    <row r="23" spans="1:27" ht="12.75">
      <c r="A23" s="138" t="s">
        <v>92</v>
      </c>
      <c r="B23" s="136"/>
      <c r="C23" s="155">
        <v>6576194</v>
      </c>
      <c r="D23" s="155"/>
      <c r="E23" s="156">
        <v>1825000</v>
      </c>
      <c r="F23" s="60">
        <v>430000</v>
      </c>
      <c r="G23" s="60">
        <v>567862</v>
      </c>
      <c r="H23" s="60">
        <v>567862</v>
      </c>
      <c r="I23" s="60">
        <v>567862</v>
      </c>
      <c r="J23" s="60">
        <v>1703586</v>
      </c>
      <c r="K23" s="60">
        <v>635228</v>
      </c>
      <c r="L23" s="60">
        <v>635228</v>
      </c>
      <c r="M23" s="60">
        <v>661446</v>
      </c>
      <c r="N23" s="60">
        <v>1931902</v>
      </c>
      <c r="O23" s="60">
        <v>652496</v>
      </c>
      <c r="P23" s="60">
        <v>656310</v>
      </c>
      <c r="Q23" s="60">
        <v>655810</v>
      </c>
      <c r="R23" s="60">
        <v>1964616</v>
      </c>
      <c r="S23" s="60">
        <v>655608</v>
      </c>
      <c r="T23" s="60">
        <v>658805</v>
      </c>
      <c r="U23" s="60"/>
      <c r="V23" s="60">
        <v>1314413</v>
      </c>
      <c r="W23" s="60">
        <v>6914517</v>
      </c>
      <c r="X23" s="60">
        <v>1825000</v>
      </c>
      <c r="Y23" s="60">
        <v>5089517</v>
      </c>
      <c r="Z23" s="140">
        <v>278.88</v>
      </c>
      <c r="AA23" s="155">
        <v>430000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677838972</v>
      </c>
      <c r="D25" s="168">
        <f>+D5+D9+D15+D19+D24</f>
        <v>0</v>
      </c>
      <c r="E25" s="169">
        <f t="shared" si="4"/>
        <v>596558000</v>
      </c>
      <c r="F25" s="73">
        <f t="shared" si="4"/>
        <v>582558000</v>
      </c>
      <c r="G25" s="73">
        <f t="shared" si="4"/>
        <v>16095826</v>
      </c>
      <c r="H25" s="73">
        <f t="shared" si="4"/>
        <v>18605826</v>
      </c>
      <c r="I25" s="73">
        <f t="shared" si="4"/>
        <v>16095866</v>
      </c>
      <c r="J25" s="73">
        <f t="shared" si="4"/>
        <v>50797518</v>
      </c>
      <c r="K25" s="73">
        <f t="shared" si="4"/>
        <v>19183966</v>
      </c>
      <c r="L25" s="73">
        <f t="shared" si="4"/>
        <v>19962966</v>
      </c>
      <c r="M25" s="73">
        <f t="shared" si="4"/>
        <v>197118246</v>
      </c>
      <c r="N25" s="73">
        <f t="shared" si="4"/>
        <v>236265178</v>
      </c>
      <c r="O25" s="73">
        <f t="shared" si="4"/>
        <v>18654944</v>
      </c>
      <c r="P25" s="73">
        <f t="shared" si="4"/>
        <v>16767978</v>
      </c>
      <c r="Q25" s="73">
        <f t="shared" si="4"/>
        <v>19993659</v>
      </c>
      <c r="R25" s="73">
        <f t="shared" si="4"/>
        <v>55416581</v>
      </c>
      <c r="S25" s="73">
        <f t="shared" si="4"/>
        <v>18016945</v>
      </c>
      <c r="T25" s="73">
        <f t="shared" si="4"/>
        <v>14430490</v>
      </c>
      <c r="U25" s="73">
        <f t="shared" si="4"/>
        <v>0</v>
      </c>
      <c r="V25" s="73">
        <f t="shared" si="4"/>
        <v>32447435</v>
      </c>
      <c r="W25" s="73">
        <f t="shared" si="4"/>
        <v>374926712</v>
      </c>
      <c r="X25" s="73">
        <f t="shared" si="4"/>
        <v>596558000</v>
      </c>
      <c r="Y25" s="73">
        <f t="shared" si="4"/>
        <v>-221631288</v>
      </c>
      <c r="Z25" s="170">
        <f>+IF(X25&lt;&gt;0,+(Y25/X25)*100,0)</f>
        <v>-37.1516747742885</v>
      </c>
      <c r="AA25" s="168">
        <f>+AA5+AA9+AA15+AA19+AA24</f>
        <v>582558000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296845495</v>
      </c>
      <c r="D28" s="153">
        <f>SUM(D29:D31)</f>
        <v>0</v>
      </c>
      <c r="E28" s="154">
        <f t="shared" si="5"/>
        <v>391430824</v>
      </c>
      <c r="F28" s="100">
        <f t="shared" si="5"/>
        <v>391476075</v>
      </c>
      <c r="G28" s="100">
        <f t="shared" si="5"/>
        <v>11739365</v>
      </c>
      <c r="H28" s="100">
        <f t="shared" si="5"/>
        <v>14910529</v>
      </c>
      <c r="I28" s="100">
        <f t="shared" si="5"/>
        <v>11338018</v>
      </c>
      <c r="J28" s="100">
        <f t="shared" si="5"/>
        <v>37987912</v>
      </c>
      <c r="K28" s="100">
        <f t="shared" si="5"/>
        <v>9158586</v>
      </c>
      <c r="L28" s="100">
        <f t="shared" si="5"/>
        <v>7764581</v>
      </c>
      <c r="M28" s="100">
        <f t="shared" si="5"/>
        <v>24746419</v>
      </c>
      <c r="N28" s="100">
        <f t="shared" si="5"/>
        <v>41669586</v>
      </c>
      <c r="O28" s="100">
        <f t="shared" si="5"/>
        <v>15454784</v>
      </c>
      <c r="P28" s="100">
        <f t="shared" si="5"/>
        <v>11535168</v>
      </c>
      <c r="Q28" s="100">
        <f t="shared" si="5"/>
        <v>11209639</v>
      </c>
      <c r="R28" s="100">
        <f t="shared" si="5"/>
        <v>38199591</v>
      </c>
      <c r="S28" s="100">
        <f t="shared" si="5"/>
        <v>9359744</v>
      </c>
      <c r="T28" s="100">
        <f t="shared" si="5"/>
        <v>8396958</v>
      </c>
      <c r="U28" s="100">
        <f t="shared" si="5"/>
        <v>0</v>
      </c>
      <c r="V28" s="100">
        <f t="shared" si="5"/>
        <v>17756702</v>
      </c>
      <c r="W28" s="100">
        <f t="shared" si="5"/>
        <v>135613791</v>
      </c>
      <c r="X28" s="100">
        <f t="shared" si="5"/>
        <v>391430715</v>
      </c>
      <c r="Y28" s="100">
        <f t="shared" si="5"/>
        <v>-255816924</v>
      </c>
      <c r="Z28" s="137">
        <f>+IF(X28&lt;&gt;0,+(Y28/X28)*100,0)</f>
        <v>-65.35433071469622</v>
      </c>
      <c r="AA28" s="153">
        <f>SUM(AA29:AA31)</f>
        <v>391476075</v>
      </c>
    </row>
    <row r="29" spans="1:27" ht="12.75">
      <c r="A29" s="138" t="s">
        <v>75</v>
      </c>
      <c r="B29" s="136"/>
      <c r="C29" s="155">
        <v>150871329</v>
      </c>
      <c r="D29" s="155"/>
      <c r="E29" s="156">
        <v>51650209</v>
      </c>
      <c r="F29" s="60">
        <v>66799344</v>
      </c>
      <c r="G29" s="60">
        <v>4114674</v>
      </c>
      <c r="H29" s="60">
        <v>4886818</v>
      </c>
      <c r="I29" s="60">
        <v>4840978</v>
      </c>
      <c r="J29" s="60">
        <v>13842470</v>
      </c>
      <c r="K29" s="60">
        <v>3760357</v>
      </c>
      <c r="L29" s="60">
        <v>3607295</v>
      </c>
      <c r="M29" s="60">
        <v>8701807</v>
      </c>
      <c r="N29" s="60">
        <v>16069459</v>
      </c>
      <c r="O29" s="60">
        <v>4617921</v>
      </c>
      <c r="P29" s="60">
        <v>4197794</v>
      </c>
      <c r="Q29" s="60">
        <v>3776592</v>
      </c>
      <c r="R29" s="60">
        <v>12592307</v>
      </c>
      <c r="S29" s="60">
        <v>3803387</v>
      </c>
      <c r="T29" s="60">
        <v>3809388</v>
      </c>
      <c r="U29" s="60"/>
      <c r="V29" s="60">
        <v>7612775</v>
      </c>
      <c r="W29" s="60">
        <v>50117011</v>
      </c>
      <c r="X29" s="60">
        <v>51650205</v>
      </c>
      <c r="Y29" s="60">
        <v>-1533194</v>
      </c>
      <c r="Z29" s="140">
        <v>-2.97</v>
      </c>
      <c r="AA29" s="155">
        <v>66799344</v>
      </c>
    </row>
    <row r="30" spans="1:27" ht="12.75">
      <c r="A30" s="138" t="s">
        <v>76</v>
      </c>
      <c r="B30" s="136"/>
      <c r="C30" s="157">
        <v>51387033</v>
      </c>
      <c r="D30" s="157"/>
      <c r="E30" s="158">
        <v>339780615</v>
      </c>
      <c r="F30" s="159">
        <v>276280731</v>
      </c>
      <c r="G30" s="159">
        <v>3904128</v>
      </c>
      <c r="H30" s="159">
        <v>7896941</v>
      </c>
      <c r="I30" s="159">
        <v>4675464</v>
      </c>
      <c r="J30" s="159">
        <v>16476533</v>
      </c>
      <c r="K30" s="159">
        <v>3627014</v>
      </c>
      <c r="L30" s="159">
        <v>2881370</v>
      </c>
      <c r="M30" s="159">
        <v>9765110</v>
      </c>
      <c r="N30" s="159">
        <v>16273494</v>
      </c>
      <c r="O30" s="159">
        <v>5472128</v>
      </c>
      <c r="P30" s="159">
        <v>5000497</v>
      </c>
      <c r="Q30" s="159">
        <v>6039640</v>
      </c>
      <c r="R30" s="159">
        <v>16512265</v>
      </c>
      <c r="S30" s="159">
        <v>3480554</v>
      </c>
      <c r="T30" s="159">
        <v>2977493</v>
      </c>
      <c r="U30" s="159"/>
      <c r="V30" s="159">
        <v>6458047</v>
      </c>
      <c r="W30" s="159">
        <v>55720339</v>
      </c>
      <c r="X30" s="159">
        <v>339780510</v>
      </c>
      <c r="Y30" s="159">
        <v>-284060171</v>
      </c>
      <c r="Z30" s="141">
        <v>-83.6</v>
      </c>
      <c r="AA30" s="157">
        <v>276280731</v>
      </c>
    </row>
    <row r="31" spans="1:27" ht="12.75">
      <c r="A31" s="138" t="s">
        <v>77</v>
      </c>
      <c r="B31" s="136"/>
      <c r="C31" s="155">
        <v>94587133</v>
      </c>
      <c r="D31" s="155"/>
      <c r="E31" s="156"/>
      <c r="F31" s="60">
        <v>48396000</v>
      </c>
      <c r="G31" s="60">
        <v>3720563</v>
      </c>
      <c r="H31" s="60">
        <v>2126770</v>
      </c>
      <c r="I31" s="60">
        <v>1821576</v>
      </c>
      <c r="J31" s="60">
        <v>7668909</v>
      </c>
      <c r="K31" s="60">
        <v>1771215</v>
      </c>
      <c r="L31" s="60">
        <v>1275916</v>
      </c>
      <c r="M31" s="60">
        <v>6279502</v>
      </c>
      <c r="N31" s="60">
        <v>9326633</v>
      </c>
      <c r="O31" s="60">
        <v>5364735</v>
      </c>
      <c r="P31" s="60">
        <v>2336877</v>
      </c>
      <c r="Q31" s="60">
        <v>1393407</v>
      </c>
      <c r="R31" s="60">
        <v>9095019</v>
      </c>
      <c r="S31" s="60">
        <v>2075803</v>
      </c>
      <c r="T31" s="60">
        <v>1610077</v>
      </c>
      <c r="U31" s="60"/>
      <c r="V31" s="60">
        <v>3685880</v>
      </c>
      <c r="W31" s="60">
        <v>29776441</v>
      </c>
      <c r="X31" s="60"/>
      <c r="Y31" s="60">
        <v>29776441</v>
      </c>
      <c r="Z31" s="140">
        <v>0</v>
      </c>
      <c r="AA31" s="155">
        <v>48396000</v>
      </c>
    </row>
    <row r="32" spans="1:27" ht="12.75">
      <c r="A32" s="135" t="s">
        <v>78</v>
      </c>
      <c r="B32" s="136"/>
      <c r="C32" s="153">
        <f aca="true" t="shared" si="6" ref="C32:Y32">SUM(C33:C37)</f>
        <v>97468874</v>
      </c>
      <c r="D32" s="153">
        <f>SUM(D33:D37)</f>
        <v>0</v>
      </c>
      <c r="E32" s="154">
        <f t="shared" si="6"/>
        <v>82367006</v>
      </c>
      <c r="F32" s="100">
        <f t="shared" si="6"/>
        <v>84311000</v>
      </c>
      <c r="G32" s="100">
        <f t="shared" si="6"/>
        <v>4812159</v>
      </c>
      <c r="H32" s="100">
        <f t="shared" si="6"/>
        <v>11860215</v>
      </c>
      <c r="I32" s="100">
        <f t="shared" si="6"/>
        <v>11513913</v>
      </c>
      <c r="J32" s="100">
        <f t="shared" si="6"/>
        <v>28186287</v>
      </c>
      <c r="K32" s="100">
        <f t="shared" si="6"/>
        <v>6750707</v>
      </c>
      <c r="L32" s="100">
        <f t="shared" si="6"/>
        <v>6657277</v>
      </c>
      <c r="M32" s="100">
        <f t="shared" si="6"/>
        <v>21432246</v>
      </c>
      <c r="N32" s="100">
        <f t="shared" si="6"/>
        <v>34840230</v>
      </c>
      <c r="O32" s="100">
        <f t="shared" si="6"/>
        <v>12972445</v>
      </c>
      <c r="P32" s="100">
        <f t="shared" si="6"/>
        <v>9853334</v>
      </c>
      <c r="Q32" s="100">
        <f t="shared" si="6"/>
        <v>5438083</v>
      </c>
      <c r="R32" s="100">
        <f t="shared" si="6"/>
        <v>28263862</v>
      </c>
      <c r="S32" s="100">
        <f t="shared" si="6"/>
        <v>10645899</v>
      </c>
      <c r="T32" s="100">
        <f t="shared" si="6"/>
        <v>10358530</v>
      </c>
      <c r="U32" s="100">
        <f t="shared" si="6"/>
        <v>0</v>
      </c>
      <c r="V32" s="100">
        <f t="shared" si="6"/>
        <v>21004429</v>
      </c>
      <c r="W32" s="100">
        <f t="shared" si="6"/>
        <v>112294808</v>
      </c>
      <c r="X32" s="100">
        <f t="shared" si="6"/>
        <v>82367026</v>
      </c>
      <c r="Y32" s="100">
        <f t="shared" si="6"/>
        <v>29927782</v>
      </c>
      <c r="Z32" s="137">
        <f>+IF(X32&lt;&gt;0,+(Y32/X32)*100,0)</f>
        <v>36.3346638253031</v>
      </c>
      <c r="AA32" s="153">
        <f>SUM(AA33:AA37)</f>
        <v>84311000</v>
      </c>
    </row>
    <row r="33" spans="1:27" ht="12.75">
      <c r="A33" s="138" t="s">
        <v>79</v>
      </c>
      <c r="B33" s="136"/>
      <c r="C33" s="155">
        <v>38459747</v>
      </c>
      <c r="D33" s="155"/>
      <c r="E33" s="156">
        <v>36252606</v>
      </c>
      <c r="F33" s="60">
        <v>30156000</v>
      </c>
      <c r="G33" s="60">
        <v>3245488</v>
      </c>
      <c r="H33" s="60">
        <v>4131050</v>
      </c>
      <c r="I33" s="60">
        <v>4068800</v>
      </c>
      <c r="J33" s="60">
        <v>11445338</v>
      </c>
      <c r="K33" s="60">
        <v>3410783</v>
      </c>
      <c r="L33" s="60">
        <v>3355549</v>
      </c>
      <c r="M33" s="60">
        <v>5664805</v>
      </c>
      <c r="N33" s="60">
        <v>12431137</v>
      </c>
      <c r="O33" s="60">
        <v>3590304</v>
      </c>
      <c r="P33" s="60">
        <v>3321751</v>
      </c>
      <c r="Q33" s="60">
        <v>3193233</v>
      </c>
      <c r="R33" s="60">
        <v>10105288</v>
      </c>
      <c r="S33" s="60">
        <v>3888185</v>
      </c>
      <c r="T33" s="60">
        <v>3201770</v>
      </c>
      <c r="U33" s="60"/>
      <c r="V33" s="60">
        <v>7089955</v>
      </c>
      <c r="W33" s="60">
        <v>41071718</v>
      </c>
      <c r="X33" s="60">
        <v>36252626</v>
      </c>
      <c r="Y33" s="60">
        <v>4819092</v>
      </c>
      <c r="Z33" s="140">
        <v>13.29</v>
      </c>
      <c r="AA33" s="155">
        <v>30156000</v>
      </c>
    </row>
    <row r="34" spans="1:27" ht="12.75">
      <c r="A34" s="138" t="s">
        <v>80</v>
      </c>
      <c r="B34" s="136"/>
      <c r="C34" s="155">
        <v>362760</v>
      </c>
      <c r="D34" s="155"/>
      <c r="E34" s="156"/>
      <c r="F34" s="60">
        <v>1050000</v>
      </c>
      <c r="G34" s="60">
        <v>21634</v>
      </c>
      <c r="H34" s="60">
        <v>21634</v>
      </c>
      <c r="I34" s="60">
        <v>21634</v>
      </c>
      <c r="J34" s="60">
        <v>64902</v>
      </c>
      <c r="K34" s="60">
        <v>21634</v>
      </c>
      <c r="L34" s="60">
        <v>21634</v>
      </c>
      <c r="M34" s="60">
        <v>21634</v>
      </c>
      <c r="N34" s="60">
        <v>64902</v>
      </c>
      <c r="O34" s="60">
        <v>21634</v>
      </c>
      <c r="P34" s="60">
        <v>21634</v>
      </c>
      <c r="Q34" s="60">
        <v>21634</v>
      </c>
      <c r="R34" s="60">
        <v>64902</v>
      </c>
      <c r="S34" s="60">
        <v>21634</v>
      </c>
      <c r="T34" s="60">
        <v>24398</v>
      </c>
      <c r="U34" s="60"/>
      <c r="V34" s="60">
        <v>46032</v>
      </c>
      <c r="W34" s="60">
        <v>240738</v>
      </c>
      <c r="X34" s="60"/>
      <c r="Y34" s="60">
        <v>240738</v>
      </c>
      <c r="Z34" s="140">
        <v>0</v>
      </c>
      <c r="AA34" s="155">
        <v>1050000</v>
      </c>
    </row>
    <row r="35" spans="1:27" ht="12.75">
      <c r="A35" s="138" t="s">
        <v>81</v>
      </c>
      <c r="B35" s="136"/>
      <c r="C35" s="155">
        <v>57718611</v>
      </c>
      <c r="D35" s="155"/>
      <c r="E35" s="156">
        <v>46114400</v>
      </c>
      <c r="F35" s="60">
        <v>53105000</v>
      </c>
      <c r="G35" s="60">
        <v>1517217</v>
      </c>
      <c r="H35" s="60">
        <v>7681850</v>
      </c>
      <c r="I35" s="60">
        <v>7305398</v>
      </c>
      <c r="J35" s="60">
        <v>16504465</v>
      </c>
      <c r="K35" s="60">
        <v>3291080</v>
      </c>
      <c r="L35" s="60">
        <v>3278881</v>
      </c>
      <c r="M35" s="60">
        <v>15400405</v>
      </c>
      <c r="N35" s="60">
        <v>21970366</v>
      </c>
      <c r="O35" s="60">
        <v>9356153</v>
      </c>
      <c r="P35" s="60">
        <v>6462684</v>
      </c>
      <c r="Q35" s="60">
        <v>2138966</v>
      </c>
      <c r="R35" s="60">
        <v>17957803</v>
      </c>
      <c r="S35" s="60">
        <v>6636080</v>
      </c>
      <c r="T35" s="60">
        <v>7111731</v>
      </c>
      <c r="U35" s="60"/>
      <c r="V35" s="60">
        <v>13747811</v>
      </c>
      <c r="W35" s="60">
        <v>70180445</v>
      </c>
      <c r="X35" s="60">
        <v>46114400</v>
      </c>
      <c r="Y35" s="60">
        <v>24066045</v>
      </c>
      <c r="Z35" s="140">
        <v>52.19</v>
      </c>
      <c r="AA35" s="155">
        <v>53105000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927756</v>
      </c>
      <c r="D37" s="157"/>
      <c r="E37" s="158"/>
      <c r="F37" s="159"/>
      <c r="G37" s="159">
        <v>27820</v>
      </c>
      <c r="H37" s="159">
        <v>25681</v>
      </c>
      <c r="I37" s="159">
        <v>118081</v>
      </c>
      <c r="J37" s="159">
        <v>171582</v>
      </c>
      <c r="K37" s="159">
        <v>27210</v>
      </c>
      <c r="L37" s="159">
        <v>1213</v>
      </c>
      <c r="M37" s="159">
        <v>345402</v>
      </c>
      <c r="N37" s="159">
        <v>373825</v>
      </c>
      <c r="O37" s="159">
        <v>4354</v>
      </c>
      <c r="P37" s="159">
        <v>47265</v>
      </c>
      <c r="Q37" s="159">
        <v>84250</v>
      </c>
      <c r="R37" s="159">
        <v>135869</v>
      </c>
      <c r="S37" s="159">
        <v>100000</v>
      </c>
      <c r="T37" s="159">
        <v>20631</v>
      </c>
      <c r="U37" s="159"/>
      <c r="V37" s="159">
        <v>120631</v>
      </c>
      <c r="W37" s="159">
        <v>801907</v>
      </c>
      <c r="X37" s="159"/>
      <c r="Y37" s="159">
        <v>801907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35306022</v>
      </c>
      <c r="D38" s="153">
        <f>SUM(D39:D41)</f>
        <v>0</v>
      </c>
      <c r="E38" s="154">
        <f t="shared" si="7"/>
        <v>32751477</v>
      </c>
      <c r="F38" s="100">
        <f t="shared" si="7"/>
        <v>27151000</v>
      </c>
      <c r="G38" s="100">
        <f t="shared" si="7"/>
        <v>2068832</v>
      </c>
      <c r="H38" s="100">
        <f t="shared" si="7"/>
        <v>3436146</v>
      </c>
      <c r="I38" s="100">
        <f t="shared" si="7"/>
        <v>2276973</v>
      </c>
      <c r="J38" s="100">
        <f t="shared" si="7"/>
        <v>7781951</v>
      </c>
      <c r="K38" s="100">
        <f t="shared" si="7"/>
        <v>2101060</v>
      </c>
      <c r="L38" s="100">
        <f t="shared" si="7"/>
        <v>2068832</v>
      </c>
      <c r="M38" s="100">
        <f t="shared" si="7"/>
        <v>2146857</v>
      </c>
      <c r="N38" s="100">
        <f t="shared" si="7"/>
        <v>6316749</v>
      </c>
      <c r="O38" s="100">
        <f t="shared" si="7"/>
        <v>3568832</v>
      </c>
      <c r="P38" s="100">
        <f t="shared" si="7"/>
        <v>2439501</v>
      </c>
      <c r="Q38" s="100">
        <f t="shared" si="7"/>
        <v>2090722</v>
      </c>
      <c r="R38" s="100">
        <f t="shared" si="7"/>
        <v>8099055</v>
      </c>
      <c r="S38" s="100">
        <f t="shared" si="7"/>
        <v>2117740</v>
      </c>
      <c r="T38" s="100">
        <f t="shared" si="7"/>
        <v>2114492</v>
      </c>
      <c r="U38" s="100">
        <f t="shared" si="7"/>
        <v>0</v>
      </c>
      <c r="V38" s="100">
        <f t="shared" si="7"/>
        <v>4232232</v>
      </c>
      <c r="W38" s="100">
        <f t="shared" si="7"/>
        <v>26429987</v>
      </c>
      <c r="X38" s="100">
        <f t="shared" si="7"/>
        <v>32751477</v>
      </c>
      <c r="Y38" s="100">
        <f t="shared" si="7"/>
        <v>-6321490</v>
      </c>
      <c r="Z38" s="137">
        <f>+IF(X38&lt;&gt;0,+(Y38/X38)*100,0)</f>
        <v>-19.301389064071827</v>
      </c>
      <c r="AA38" s="153">
        <f>SUM(AA39:AA41)</f>
        <v>27151000</v>
      </c>
    </row>
    <row r="39" spans="1:27" ht="12.75">
      <c r="A39" s="138" t="s">
        <v>85</v>
      </c>
      <c r="B39" s="136"/>
      <c r="C39" s="155">
        <v>35306022</v>
      </c>
      <c r="D39" s="155"/>
      <c r="E39" s="156">
        <v>23656405</v>
      </c>
      <c r="F39" s="60">
        <v>22213000</v>
      </c>
      <c r="G39" s="60">
        <v>1431813</v>
      </c>
      <c r="H39" s="60">
        <v>2799127</v>
      </c>
      <c r="I39" s="60">
        <v>1573278</v>
      </c>
      <c r="J39" s="60">
        <v>5804218</v>
      </c>
      <c r="K39" s="60">
        <v>1462656</v>
      </c>
      <c r="L39" s="60">
        <v>1431813</v>
      </c>
      <c r="M39" s="60">
        <v>1509838</v>
      </c>
      <c r="N39" s="60">
        <v>4404307</v>
      </c>
      <c r="O39" s="60">
        <v>2931813</v>
      </c>
      <c r="P39" s="60">
        <v>1457482</v>
      </c>
      <c r="Q39" s="60">
        <v>1431813</v>
      </c>
      <c r="R39" s="60">
        <v>5821108</v>
      </c>
      <c r="S39" s="60">
        <v>1473713</v>
      </c>
      <c r="T39" s="60">
        <v>1466599</v>
      </c>
      <c r="U39" s="60"/>
      <c r="V39" s="60">
        <v>2940312</v>
      </c>
      <c r="W39" s="60">
        <v>18969945</v>
      </c>
      <c r="X39" s="60">
        <v>23656405</v>
      </c>
      <c r="Y39" s="60">
        <v>-4686460</v>
      </c>
      <c r="Z39" s="140">
        <v>-19.81</v>
      </c>
      <c r="AA39" s="155">
        <v>22213000</v>
      </c>
    </row>
    <row r="40" spans="1:27" ht="12.75">
      <c r="A40" s="138" t="s">
        <v>86</v>
      </c>
      <c r="B40" s="136"/>
      <c r="C40" s="155"/>
      <c r="D40" s="155"/>
      <c r="E40" s="156">
        <v>9095072</v>
      </c>
      <c r="F40" s="60">
        <v>4938000</v>
      </c>
      <c r="G40" s="60">
        <v>637019</v>
      </c>
      <c r="H40" s="60">
        <v>637019</v>
      </c>
      <c r="I40" s="60">
        <v>703695</v>
      </c>
      <c r="J40" s="60">
        <v>1977733</v>
      </c>
      <c r="K40" s="60">
        <v>638404</v>
      </c>
      <c r="L40" s="60">
        <v>637019</v>
      </c>
      <c r="M40" s="60">
        <v>637019</v>
      </c>
      <c r="N40" s="60">
        <v>1912442</v>
      </c>
      <c r="O40" s="60">
        <v>637019</v>
      </c>
      <c r="P40" s="60">
        <v>982019</v>
      </c>
      <c r="Q40" s="60">
        <v>658909</v>
      </c>
      <c r="R40" s="60">
        <v>2277947</v>
      </c>
      <c r="S40" s="60">
        <v>644027</v>
      </c>
      <c r="T40" s="60">
        <v>647893</v>
      </c>
      <c r="U40" s="60"/>
      <c r="V40" s="60">
        <v>1291920</v>
      </c>
      <c r="W40" s="60">
        <v>7460042</v>
      </c>
      <c r="X40" s="60">
        <v>9095072</v>
      </c>
      <c r="Y40" s="60">
        <v>-1635030</v>
      </c>
      <c r="Z40" s="140">
        <v>-17.98</v>
      </c>
      <c r="AA40" s="155">
        <v>4938000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131201065</v>
      </c>
      <c r="D42" s="153">
        <f>SUM(D43:D46)</f>
        <v>0</v>
      </c>
      <c r="E42" s="154">
        <f t="shared" si="8"/>
        <v>157067693</v>
      </c>
      <c r="F42" s="100">
        <f t="shared" si="8"/>
        <v>128666394</v>
      </c>
      <c r="G42" s="100">
        <f t="shared" si="8"/>
        <v>4766433</v>
      </c>
      <c r="H42" s="100">
        <f t="shared" si="8"/>
        <v>7160900</v>
      </c>
      <c r="I42" s="100">
        <f t="shared" si="8"/>
        <v>8110681</v>
      </c>
      <c r="J42" s="100">
        <f t="shared" si="8"/>
        <v>20038014</v>
      </c>
      <c r="K42" s="100">
        <f t="shared" si="8"/>
        <v>5876032</v>
      </c>
      <c r="L42" s="100">
        <f t="shared" si="8"/>
        <v>5729535</v>
      </c>
      <c r="M42" s="100">
        <f t="shared" si="8"/>
        <v>13675717</v>
      </c>
      <c r="N42" s="100">
        <f t="shared" si="8"/>
        <v>25281284</v>
      </c>
      <c r="O42" s="100">
        <f t="shared" si="8"/>
        <v>6240142</v>
      </c>
      <c r="P42" s="100">
        <f t="shared" si="8"/>
        <v>5990906</v>
      </c>
      <c r="Q42" s="100">
        <f t="shared" si="8"/>
        <v>5418305</v>
      </c>
      <c r="R42" s="100">
        <f t="shared" si="8"/>
        <v>17649353</v>
      </c>
      <c r="S42" s="100">
        <f t="shared" si="8"/>
        <v>7055760</v>
      </c>
      <c r="T42" s="100">
        <f t="shared" si="8"/>
        <v>6570125</v>
      </c>
      <c r="U42" s="100">
        <f t="shared" si="8"/>
        <v>0</v>
      </c>
      <c r="V42" s="100">
        <f t="shared" si="8"/>
        <v>13625885</v>
      </c>
      <c r="W42" s="100">
        <f t="shared" si="8"/>
        <v>76594536</v>
      </c>
      <c r="X42" s="100">
        <f t="shared" si="8"/>
        <v>157068693</v>
      </c>
      <c r="Y42" s="100">
        <f t="shared" si="8"/>
        <v>-80474157</v>
      </c>
      <c r="Z42" s="137">
        <f>+IF(X42&lt;&gt;0,+(Y42/X42)*100,0)</f>
        <v>-51.23500773002549</v>
      </c>
      <c r="AA42" s="153">
        <f>SUM(AA43:AA46)</f>
        <v>128666394</v>
      </c>
    </row>
    <row r="43" spans="1:27" ht="12.75">
      <c r="A43" s="138" t="s">
        <v>89</v>
      </c>
      <c r="B43" s="136"/>
      <c r="C43" s="155"/>
      <c r="D43" s="155"/>
      <c r="E43" s="156">
        <v>45149108</v>
      </c>
      <c r="F43" s="60">
        <v>43564000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45150108</v>
      </c>
      <c r="Y43" s="60">
        <v>-45150108</v>
      </c>
      <c r="Z43" s="140">
        <v>-100</v>
      </c>
      <c r="AA43" s="155">
        <v>43564000</v>
      </c>
    </row>
    <row r="44" spans="1:27" ht="12.75">
      <c r="A44" s="138" t="s">
        <v>90</v>
      </c>
      <c r="B44" s="136"/>
      <c r="C44" s="155">
        <v>102881530</v>
      </c>
      <c r="D44" s="155"/>
      <c r="E44" s="156">
        <v>65989400</v>
      </c>
      <c r="F44" s="60">
        <v>52037000</v>
      </c>
      <c r="G44" s="60">
        <v>3300187</v>
      </c>
      <c r="H44" s="60">
        <v>5674136</v>
      </c>
      <c r="I44" s="60">
        <v>4486376</v>
      </c>
      <c r="J44" s="60">
        <v>13460699</v>
      </c>
      <c r="K44" s="60"/>
      <c r="L44" s="60"/>
      <c r="M44" s="60"/>
      <c r="N44" s="60"/>
      <c r="O44" s="60"/>
      <c r="P44" s="60"/>
      <c r="Q44" s="60">
        <v>3829431</v>
      </c>
      <c r="R44" s="60">
        <v>3829431</v>
      </c>
      <c r="S44" s="60">
        <v>4756312</v>
      </c>
      <c r="T44" s="60">
        <v>4980231</v>
      </c>
      <c r="U44" s="60"/>
      <c r="V44" s="60">
        <v>9736543</v>
      </c>
      <c r="W44" s="60">
        <v>27026673</v>
      </c>
      <c r="X44" s="60">
        <v>65989400</v>
      </c>
      <c r="Y44" s="60">
        <v>-38962727</v>
      </c>
      <c r="Z44" s="140">
        <v>-59.04</v>
      </c>
      <c r="AA44" s="155">
        <v>52037000</v>
      </c>
    </row>
    <row r="45" spans="1:27" ht="12.75">
      <c r="A45" s="138" t="s">
        <v>91</v>
      </c>
      <c r="B45" s="136"/>
      <c r="C45" s="157">
        <v>16019579</v>
      </c>
      <c r="D45" s="157"/>
      <c r="E45" s="158">
        <v>29872430</v>
      </c>
      <c r="F45" s="159">
        <v>19447982</v>
      </c>
      <c r="G45" s="159">
        <v>926417</v>
      </c>
      <c r="H45" s="159">
        <v>946829</v>
      </c>
      <c r="I45" s="159">
        <v>2109262</v>
      </c>
      <c r="J45" s="159">
        <v>3982508</v>
      </c>
      <c r="K45" s="159">
        <v>4855309</v>
      </c>
      <c r="L45" s="159">
        <v>4709112</v>
      </c>
      <c r="M45" s="159">
        <v>13135074</v>
      </c>
      <c r="N45" s="159">
        <v>22699495</v>
      </c>
      <c r="O45" s="159">
        <v>5223019</v>
      </c>
      <c r="P45" s="159">
        <v>4916414</v>
      </c>
      <c r="Q45" s="159">
        <v>988833</v>
      </c>
      <c r="R45" s="159">
        <v>11128266</v>
      </c>
      <c r="S45" s="159">
        <v>1699761</v>
      </c>
      <c r="T45" s="159">
        <v>988384</v>
      </c>
      <c r="U45" s="159"/>
      <c r="V45" s="159">
        <v>2688145</v>
      </c>
      <c r="W45" s="159">
        <v>40498414</v>
      </c>
      <c r="X45" s="159">
        <v>29872430</v>
      </c>
      <c r="Y45" s="159">
        <v>10625984</v>
      </c>
      <c r="Z45" s="141">
        <v>35.57</v>
      </c>
      <c r="AA45" s="157">
        <v>19447982</v>
      </c>
    </row>
    <row r="46" spans="1:27" ht="12.75">
      <c r="A46" s="138" t="s">
        <v>92</v>
      </c>
      <c r="B46" s="136"/>
      <c r="C46" s="155">
        <v>12299956</v>
      </c>
      <c r="D46" s="155"/>
      <c r="E46" s="156">
        <v>16056755</v>
      </c>
      <c r="F46" s="60">
        <v>13617412</v>
      </c>
      <c r="G46" s="60">
        <v>539829</v>
      </c>
      <c r="H46" s="60">
        <v>539935</v>
      </c>
      <c r="I46" s="60">
        <v>1515043</v>
      </c>
      <c r="J46" s="60">
        <v>2594807</v>
      </c>
      <c r="K46" s="60">
        <v>1020723</v>
      </c>
      <c r="L46" s="60">
        <v>1020423</v>
      </c>
      <c r="M46" s="60">
        <v>540643</v>
      </c>
      <c r="N46" s="60">
        <v>2581789</v>
      </c>
      <c r="O46" s="60">
        <v>1017123</v>
      </c>
      <c r="P46" s="60">
        <v>1074492</v>
      </c>
      <c r="Q46" s="60">
        <v>600041</v>
      </c>
      <c r="R46" s="60">
        <v>2691656</v>
      </c>
      <c r="S46" s="60">
        <v>599687</v>
      </c>
      <c r="T46" s="60">
        <v>601510</v>
      </c>
      <c r="U46" s="60"/>
      <c r="V46" s="60">
        <v>1201197</v>
      </c>
      <c r="W46" s="60">
        <v>9069449</v>
      </c>
      <c r="X46" s="60">
        <v>16056755</v>
      </c>
      <c r="Y46" s="60">
        <v>-6987306</v>
      </c>
      <c r="Z46" s="140">
        <v>-43.52</v>
      </c>
      <c r="AA46" s="155">
        <v>13617412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560821456</v>
      </c>
      <c r="D48" s="168">
        <f>+D28+D32+D38+D42+D47</f>
        <v>0</v>
      </c>
      <c r="E48" s="169">
        <f t="shared" si="9"/>
        <v>663617000</v>
      </c>
      <c r="F48" s="73">
        <f t="shared" si="9"/>
        <v>631604469</v>
      </c>
      <c r="G48" s="73">
        <f t="shared" si="9"/>
        <v>23386789</v>
      </c>
      <c r="H48" s="73">
        <f t="shared" si="9"/>
        <v>37367790</v>
      </c>
      <c r="I48" s="73">
        <f t="shared" si="9"/>
        <v>33239585</v>
      </c>
      <c r="J48" s="73">
        <f t="shared" si="9"/>
        <v>93994164</v>
      </c>
      <c r="K48" s="73">
        <f t="shared" si="9"/>
        <v>23886385</v>
      </c>
      <c r="L48" s="73">
        <f t="shared" si="9"/>
        <v>22220225</v>
      </c>
      <c r="M48" s="73">
        <f t="shared" si="9"/>
        <v>62001239</v>
      </c>
      <c r="N48" s="73">
        <f t="shared" si="9"/>
        <v>108107849</v>
      </c>
      <c r="O48" s="73">
        <f t="shared" si="9"/>
        <v>38236203</v>
      </c>
      <c r="P48" s="73">
        <f t="shared" si="9"/>
        <v>29818909</v>
      </c>
      <c r="Q48" s="73">
        <f t="shared" si="9"/>
        <v>24156749</v>
      </c>
      <c r="R48" s="73">
        <f t="shared" si="9"/>
        <v>92211861</v>
      </c>
      <c r="S48" s="73">
        <f t="shared" si="9"/>
        <v>29179143</v>
      </c>
      <c r="T48" s="73">
        <f t="shared" si="9"/>
        <v>27440105</v>
      </c>
      <c r="U48" s="73">
        <f t="shared" si="9"/>
        <v>0</v>
      </c>
      <c r="V48" s="73">
        <f t="shared" si="9"/>
        <v>56619248</v>
      </c>
      <c r="W48" s="73">
        <f t="shared" si="9"/>
        <v>350933122</v>
      </c>
      <c r="X48" s="73">
        <f t="shared" si="9"/>
        <v>663617911</v>
      </c>
      <c r="Y48" s="73">
        <f t="shared" si="9"/>
        <v>-312684789</v>
      </c>
      <c r="Z48" s="170">
        <f>+IF(X48&lt;&gt;0,+(Y48/X48)*100,0)</f>
        <v>-47.11819615127899</v>
      </c>
      <c r="AA48" s="168">
        <f>+AA28+AA32+AA38+AA42+AA47</f>
        <v>631604469</v>
      </c>
    </row>
    <row r="49" spans="1:27" ht="12.75">
      <c r="A49" s="148" t="s">
        <v>49</v>
      </c>
      <c r="B49" s="149"/>
      <c r="C49" s="171">
        <f aca="true" t="shared" si="10" ref="C49:Y49">+C25-C48</f>
        <v>117017516</v>
      </c>
      <c r="D49" s="171">
        <f>+D25-D48</f>
        <v>0</v>
      </c>
      <c r="E49" s="172">
        <f t="shared" si="10"/>
        <v>-67059000</v>
      </c>
      <c r="F49" s="173">
        <f t="shared" si="10"/>
        <v>-49046469</v>
      </c>
      <c r="G49" s="173">
        <f t="shared" si="10"/>
        <v>-7290963</v>
      </c>
      <c r="H49" s="173">
        <f t="shared" si="10"/>
        <v>-18761964</v>
      </c>
      <c r="I49" s="173">
        <f t="shared" si="10"/>
        <v>-17143719</v>
      </c>
      <c r="J49" s="173">
        <f t="shared" si="10"/>
        <v>-43196646</v>
      </c>
      <c r="K49" s="173">
        <f t="shared" si="10"/>
        <v>-4702419</v>
      </c>
      <c r="L49" s="173">
        <f t="shared" si="10"/>
        <v>-2257259</v>
      </c>
      <c r="M49" s="173">
        <f t="shared" si="10"/>
        <v>135117007</v>
      </c>
      <c r="N49" s="173">
        <f t="shared" si="10"/>
        <v>128157329</v>
      </c>
      <c r="O49" s="173">
        <f t="shared" si="10"/>
        <v>-19581259</v>
      </c>
      <c r="P49" s="173">
        <f t="shared" si="10"/>
        <v>-13050931</v>
      </c>
      <c r="Q49" s="173">
        <f t="shared" si="10"/>
        <v>-4163090</v>
      </c>
      <c r="R49" s="173">
        <f t="shared" si="10"/>
        <v>-36795280</v>
      </c>
      <c r="S49" s="173">
        <f t="shared" si="10"/>
        <v>-11162198</v>
      </c>
      <c r="T49" s="173">
        <f t="shared" si="10"/>
        <v>-13009615</v>
      </c>
      <c r="U49" s="173">
        <f t="shared" si="10"/>
        <v>0</v>
      </c>
      <c r="V49" s="173">
        <f t="shared" si="10"/>
        <v>-24171813</v>
      </c>
      <c r="W49" s="173">
        <f t="shared" si="10"/>
        <v>23993590</v>
      </c>
      <c r="X49" s="173">
        <f>IF(F25=F48,0,X25-X48)</f>
        <v>-67059911</v>
      </c>
      <c r="Y49" s="173">
        <f t="shared" si="10"/>
        <v>91053501</v>
      </c>
      <c r="Z49" s="174">
        <f>+IF(X49&lt;&gt;0,+(Y49/X49)*100,0)</f>
        <v>-135.77933469073648</v>
      </c>
      <c r="AA49" s="171">
        <f>+AA25-AA48</f>
        <v>-49046469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39063321</v>
      </c>
      <c r="D5" s="155">
        <v>0</v>
      </c>
      <c r="E5" s="156">
        <v>13250000</v>
      </c>
      <c r="F5" s="60">
        <v>14000000</v>
      </c>
      <c r="G5" s="60">
        <v>2962935</v>
      </c>
      <c r="H5" s="60">
        <v>2962935</v>
      </c>
      <c r="I5" s="60">
        <v>2962935</v>
      </c>
      <c r="J5" s="60">
        <v>8888805</v>
      </c>
      <c r="K5" s="60">
        <v>3073962</v>
      </c>
      <c r="L5" s="60">
        <v>3073962</v>
      </c>
      <c r="M5" s="60">
        <v>3115980</v>
      </c>
      <c r="N5" s="60">
        <v>9263904</v>
      </c>
      <c r="O5" s="60">
        <v>3116054</v>
      </c>
      <c r="P5" s="60">
        <v>3116021</v>
      </c>
      <c r="Q5" s="60">
        <v>3116001</v>
      </c>
      <c r="R5" s="60">
        <v>9348076</v>
      </c>
      <c r="S5" s="60">
        <v>3116001</v>
      </c>
      <c r="T5" s="60">
        <v>3116435</v>
      </c>
      <c r="U5" s="60">
        <v>0</v>
      </c>
      <c r="V5" s="60">
        <v>6232436</v>
      </c>
      <c r="W5" s="60">
        <v>33733221</v>
      </c>
      <c r="X5" s="60">
        <v>13250000</v>
      </c>
      <c r="Y5" s="60">
        <v>20483221</v>
      </c>
      <c r="Z5" s="140">
        <v>154.59</v>
      </c>
      <c r="AA5" s="155">
        <v>14000000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70906745</v>
      </c>
      <c r="D8" s="155">
        <v>0</v>
      </c>
      <c r="E8" s="156">
        <v>34150000</v>
      </c>
      <c r="F8" s="60">
        <v>54100000</v>
      </c>
      <c r="G8" s="60">
        <v>8496278</v>
      </c>
      <c r="H8" s="60">
        <v>8496278</v>
      </c>
      <c r="I8" s="60">
        <v>8496278</v>
      </c>
      <c r="J8" s="60">
        <v>25488834</v>
      </c>
      <c r="K8" s="60">
        <v>9014352</v>
      </c>
      <c r="L8" s="60">
        <v>9014352</v>
      </c>
      <c r="M8" s="60">
        <v>6155655</v>
      </c>
      <c r="N8" s="60">
        <v>24184359</v>
      </c>
      <c r="O8" s="60">
        <v>9779348</v>
      </c>
      <c r="P8" s="60">
        <v>7804409</v>
      </c>
      <c r="Q8" s="60">
        <v>7253385</v>
      </c>
      <c r="R8" s="60">
        <v>24837142</v>
      </c>
      <c r="S8" s="60">
        <v>8184466</v>
      </c>
      <c r="T8" s="60">
        <v>5533663</v>
      </c>
      <c r="U8" s="60">
        <v>0</v>
      </c>
      <c r="V8" s="60">
        <v>13718129</v>
      </c>
      <c r="W8" s="60">
        <v>88228464</v>
      </c>
      <c r="X8" s="60">
        <v>34150000</v>
      </c>
      <c r="Y8" s="60">
        <v>54078464</v>
      </c>
      <c r="Z8" s="140">
        <v>158.36</v>
      </c>
      <c r="AA8" s="155">
        <v>54100000</v>
      </c>
    </row>
    <row r="9" spans="1:27" ht="12.75">
      <c r="A9" s="183" t="s">
        <v>105</v>
      </c>
      <c r="B9" s="182"/>
      <c r="C9" s="155">
        <v>7191639</v>
      </c>
      <c r="D9" s="155">
        <v>0</v>
      </c>
      <c r="E9" s="156">
        <v>9200000</v>
      </c>
      <c r="F9" s="60">
        <v>4300000</v>
      </c>
      <c r="G9" s="60">
        <v>606022</v>
      </c>
      <c r="H9" s="60">
        <v>606022</v>
      </c>
      <c r="I9" s="60">
        <v>606022</v>
      </c>
      <c r="J9" s="60">
        <v>1818066</v>
      </c>
      <c r="K9" s="60">
        <v>759405</v>
      </c>
      <c r="L9" s="60">
        <v>759405</v>
      </c>
      <c r="M9" s="60">
        <v>763926</v>
      </c>
      <c r="N9" s="60">
        <v>2282736</v>
      </c>
      <c r="O9" s="60">
        <v>763866</v>
      </c>
      <c r="P9" s="60">
        <v>768747</v>
      </c>
      <c r="Q9" s="60">
        <v>768518</v>
      </c>
      <c r="R9" s="60">
        <v>2301131</v>
      </c>
      <c r="S9" s="60">
        <v>768063</v>
      </c>
      <c r="T9" s="60">
        <v>768871</v>
      </c>
      <c r="U9" s="60">
        <v>0</v>
      </c>
      <c r="V9" s="60">
        <v>1536934</v>
      </c>
      <c r="W9" s="60">
        <v>7938867</v>
      </c>
      <c r="X9" s="60">
        <v>9200000</v>
      </c>
      <c r="Y9" s="60">
        <v>-1261133</v>
      </c>
      <c r="Z9" s="140">
        <v>-13.71</v>
      </c>
      <c r="AA9" s="155">
        <v>4300000</v>
      </c>
    </row>
    <row r="10" spans="1:27" ht="12.75">
      <c r="A10" s="183" t="s">
        <v>106</v>
      </c>
      <c r="B10" s="182"/>
      <c r="C10" s="155">
        <v>6576194</v>
      </c>
      <c r="D10" s="155">
        <v>0</v>
      </c>
      <c r="E10" s="156">
        <v>1825000</v>
      </c>
      <c r="F10" s="54">
        <v>430000</v>
      </c>
      <c r="G10" s="54">
        <v>567862</v>
      </c>
      <c r="H10" s="54">
        <v>567862</v>
      </c>
      <c r="I10" s="54">
        <v>567862</v>
      </c>
      <c r="J10" s="54">
        <v>1703586</v>
      </c>
      <c r="K10" s="54">
        <v>635228</v>
      </c>
      <c r="L10" s="54">
        <v>635228</v>
      </c>
      <c r="M10" s="54">
        <v>653496</v>
      </c>
      <c r="N10" s="54">
        <v>1923952</v>
      </c>
      <c r="O10" s="54">
        <v>652496</v>
      </c>
      <c r="P10" s="54">
        <v>656310</v>
      </c>
      <c r="Q10" s="54">
        <v>655810</v>
      </c>
      <c r="R10" s="54">
        <v>1964616</v>
      </c>
      <c r="S10" s="54">
        <v>655608</v>
      </c>
      <c r="T10" s="54">
        <v>658805</v>
      </c>
      <c r="U10" s="54">
        <v>0</v>
      </c>
      <c r="V10" s="54">
        <v>1314413</v>
      </c>
      <c r="W10" s="54">
        <v>6906567</v>
      </c>
      <c r="X10" s="54">
        <v>1825000</v>
      </c>
      <c r="Y10" s="54">
        <v>5081567</v>
      </c>
      <c r="Z10" s="184">
        <v>278.44</v>
      </c>
      <c r="AA10" s="130">
        <v>430000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475000</v>
      </c>
      <c r="F11" s="60">
        <v>150000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475000</v>
      </c>
      <c r="Y11" s="60">
        <v>-475000</v>
      </c>
      <c r="Z11" s="140">
        <v>-100</v>
      </c>
      <c r="AA11" s="155">
        <v>150000</v>
      </c>
    </row>
    <row r="12" spans="1:27" ht="12.75">
      <c r="A12" s="183" t="s">
        <v>108</v>
      </c>
      <c r="B12" s="185"/>
      <c r="C12" s="155">
        <v>404090</v>
      </c>
      <c r="D12" s="155">
        <v>0</v>
      </c>
      <c r="E12" s="156">
        <v>325000</v>
      </c>
      <c r="F12" s="60">
        <v>225000</v>
      </c>
      <c r="G12" s="60">
        <v>50000</v>
      </c>
      <c r="H12" s="60">
        <v>50000</v>
      </c>
      <c r="I12" s="60">
        <v>50000</v>
      </c>
      <c r="J12" s="60">
        <v>150000</v>
      </c>
      <c r="K12" s="60">
        <v>58248</v>
      </c>
      <c r="L12" s="60">
        <v>58248</v>
      </c>
      <c r="M12" s="60">
        <v>29350</v>
      </c>
      <c r="N12" s="60">
        <v>145846</v>
      </c>
      <c r="O12" s="60">
        <v>90524</v>
      </c>
      <c r="P12" s="60">
        <v>24906</v>
      </c>
      <c r="Q12" s="60">
        <v>21379</v>
      </c>
      <c r="R12" s="60">
        <v>136809</v>
      </c>
      <c r="S12" s="60">
        <v>35175</v>
      </c>
      <c r="T12" s="60">
        <v>13658</v>
      </c>
      <c r="U12" s="60">
        <v>0</v>
      </c>
      <c r="V12" s="60">
        <v>48833</v>
      </c>
      <c r="W12" s="60">
        <v>481488</v>
      </c>
      <c r="X12" s="60">
        <v>325000</v>
      </c>
      <c r="Y12" s="60">
        <v>156488</v>
      </c>
      <c r="Z12" s="140">
        <v>48.15</v>
      </c>
      <c r="AA12" s="155">
        <v>225000</v>
      </c>
    </row>
    <row r="13" spans="1:27" ht="12.75">
      <c r="A13" s="181" t="s">
        <v>109</v>
      </c>
      <c r="B13" s="185"/>
      <c r="C13" s="155">
        <v>3529215</v>
      </c>
      <c r="D13" s="155">
        <v>0</v>
      </c>
      <c r="E13" s="156">
        <v>3750000</v>
      </c>
      <c r="F13" s="60">
        <v>1500000</v>
      </c>
      <c r="G13" s="60">
        <v>80000</v>
      </c>
      <c r="H13" s="60">
        <v>80000</v>
      </c>
      <c r="I13" s="60">
        <v>80000</v>
      </c>
      <c r="J13" s="60">
        <v>240000</v>
      </c>
      <c r="K13" s="60">
        <v>95237</v>
      </c>
      <c r="L13" s="60">
        <v>95237</v>
      </c>
      <c r="M13" s="60">
        <v>69539</v>
      </c>
      <c r="N13" s="60">
        <v>260013</v>
      </c>
      <c r="O13" s="60">
        <v>411125</v>
      </c>
      <c r="P13" s="60">
        <v>312013</v>
      </c>
      <c r="Q13" s="60">
        <v>92103</v>
      </c>
      <c r="R13" s="60">
        <v>815241</v>
      </c>
      <c r="S13" s="60">
        <v>136673</v>
      </c>
      <c r="T13" s="60">
        <v>102227</v>
      </c>
      <c r="U13" s="60">
        <v>0</v>
      </c>
      <c r="V13" s="60">
        <v>238900</v>
      </c>
      <c r="W13" s="60">
        <v>1554154</v>
      </c>
      <c r="X13" s="60">
        <v>3750000</v>
      </c>
      <c r="Y13" s="60">
        <v>-2195846</v>
      </c>
      <c r="Z13" s="140">
        <v>-58.56</v>
      </c>
      <c r="AA13" s="155">
        <v>1500000</v>
      </c>
    </row>
    <row r="14" spans="1:27" ht="12.75">
      <c r="A14" s="181" t="s">
        <v>110</v>
      </c>
      <c r="B14" s="185"/>
      <c r="C14" s="155">
        <v>25877817</v>
      </c>
      <c r="D14" s="155">
        <v>0</v>
      </c>
      <c r="E14" s="156">
        <v>10000000</v>
      </c>
      <c r="F14" s="60">
        <v>3234000</v>
      </c>
      <c r="G14" s="60">
        <v>2329531</v>
      </c>
      <c r="H14" s="60">
        <v>2329531</v>
      </c>
      <c r="I14" s="60">
        <v>2329531</v>
      </c>
      <c r="J14" s="60">
        <v>6988593</v>
      </c>
      <c r="K14" s="60">
        <v>2570821</v>
      </c>
      <c r="L14" s="60">
        <v>2570821</v>
      </c>
      <c r="M14" s="60">
        <v>2874586</v>
      </c>
      <c r="N14" s="60">
        <v>8016228</v>
      </c>
      <c r="O14" s="60">
        <v>2974028</v>
      </c>
      <c r="P14" s="60">
        <v>3049609</v>
      </c>
      <c r="Q14" s="60">
        <v>3146091</v>
      </c>
      <c r="R14" s="60">
        <v>9169728</v>
      </c>
      <c r="S14" s="60">
        <v>3212365</v>
      </c>
      <c r="T14" s="60">
        <v>3316280</v>
      </c>
      <c r="U14" s="60">
        <v>0</v>
      </c>
      <c r="V14" s="60">
        <v>6528645</v>
      </c>
      <c r="W14" s="60">
        <v>30703194</v>
      </c>
      <c r="X14" s="60">
        <v>10000000</v>
      </c>
      <c r="Y14" s="60">
        <v>20703194</v>
      </c>
      <c r="Z14" s="140">
        <v>207.03</v>
      </c>
      <c r="AA14" s="155">
        <v>3234000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2780525</v>
      </c>
      <c r="D16" s="155">
        <v>0</v>
      </c>
      <c r="E16" s="156">
        <v>500000</v>
      </c>
      <c r="F16" s="60">
        <v>100000</v>
      </c>
      <c r="G16" s="60">
        <v>19960</v>
      </c>
      <c r="H16" s="60">
        <v>19960</v>
      </c>
      <c r="I16" s="60">
        <v>20000</v>
      </c>
      <c r="J16" s="60">
        <v>59920</v>
      </c>
      <c r="K16" s="60">
        <v>4050</v>
      </c>
      <c r="L16" s="60">
        <v>4050</v>
      </c>
      <c r="M16" s="60">
        <v>2000</v>
      </c>
      <c r="N16" s="60">
        <v>10100</v>
      </c>
      <c r="O16" s="60">
        <v>6810</v>
      </c>
      <c r="P16" s="60">
        <v>11750</v>
      </c>
      <c r="Q16" s="60">
        <v>9500</v>
      </c>
      <c r="R16" s="60">
        <v>28060</v>
      </c>
      <c r="S16" s="60">
        <v>6751</v>
      </c>
      <c r="T16" s="60">
        <v>1650</v>
      </c>
      <c r="U16" s="60">
        <v>0</v>
      </c>
      <c r="V16" s="60">
        <v>8401</v>
      </c>
      <c r="W16" s="60">
        <v>106481</v>
      </c>
      <c r="X16" s="60">
        <v>500000</v>
      </c>
      <c r="Y16" s="60">
        <v>-393519</v>
      </c>
      <c r="Z16" s="140">
        <v>-78.7</v>
      </c>
      <c r="AA16" s="155">
        <v>100000</v>
      </c>
    </row>
    <row r="17" spans="1:27" ht="12.75">
      <c r="A17" s="181" t="s">
        <v>113</v>
      </c>
      <c r="B17" s="185"/>
      <c r="C17" s="155">
        <v>4269688</v>
      </c>
      <c r="D17" s="155">
        <v>0</v>
      </c>
      <c r="E17" s="156">
        <v>2500000</v>
      </c>
      <c r="F17" s="60">
        <v>5000000</v>
      </c>
      <c r="G17" s="60">
        <v>0</v>
      </c>
      <c r="H17" s="60">
        <v>0</v>
      </c>
      <c r="I17" s="60">
        <v>0</v>
      </c>
      <c r="J17" s="60">
        <v>0</v>
      </c>
      <c r="K17" s="60">
        <v>2081229</v>
      </c>
      <c r="L17" s="60">
        <v>2081229</v>
      </c>
      <c r="M17" s="60">
        <v>2081229</v>
      </c>
      <c r="N17" s="60">
        <v>6243687</v>
      </c>
      <c r="O17" s="60">
        <v>0</v>
      </c>
      <c r="P17" s="60">
        <v>0</v>
      </c>
      <c r="Q17" s="60">
        <v>5852</v>
      </c>
      <c r="R17" s="60">
        <v>5852</v>
      </c>
      <c r="S17" s="60">
        <v>575</v>
      </c>
      <c r="T17" s="60">
        <v>7816</v>
      </c>
      <c r="U17" s="60">
        <v>0</v>
      </c>
      <c r="V17" s="60">
        <v>8391</v>
      </c>
      <c r="W17" s="60">
        <v>6257930</v>
      </c>
      <c r="X17" s="60">
        <v>2500000</v>
      </c>
      <c r="Y17" s="60">
        <v>3757930</v>
      </c>
      <c r="Z17" s="140">
        <v>150.32</v>
      </c>
      <c r="AA17" s="155">
        <v>5000000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372847353</v>
      </c>
      <c r="D19" s="155">
        <v>0</v>
      </c>
      <c r="E19" s="156">
        <v>351967000</v>
      </c>
      <c r="F19" s="60">
        <v>351967000</v>
      </c>
      <c r="G19" s="60">
        <v>0</v>
      </c>
      <c r="H19" s="60">
        <v>2510000</v>
      </c>
      <c r="I19" s="60">
        <v>0</v>
      </c>
      <c r="J19" s="60">
        <v>2510000</v>
      </c>
      <c r="K19" s="60">
        <v>550000</v>
      </c>
      <c r="L19" s="60">
        <v>1329000</v>
      </c>
      <c r="M19" s="60">
        <v>114407000</v>
      </c>
      <c r="N19" s="60">
        <v>116286000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118796000</v>
      </c>
      <c r="X19" s="60">
        <v>351967000</v>
      </c>
      <c r="Y19" s="60">
        <v>-233171000</v>
      </c>
      <c r="Z19" s="140">
        <v>-66.25</v>
      </c>
      <c r="AA19" s="155">
        <v>351967000</v>
      </c>
    </row>
    <row r="20" spans="1:27" ht="12.75">
      <c r="A20" s="181" t="s">
        <v>35</v>
      </c>
      <c r="B20" s="185"/>
      <c r="C20" s="155">
        <v>12021385</v>
      </c>
      <c r="D20" s="155">
        <v>0</v>
      </c>
      <c r="E20" s="156">
        <v>46125000</v>
      </c>
      <c r="F20" s="54">
        <v>7061000</v>
      </c>
      <c r="G20" s="54">
        <v>983238</v>
      </c>
      <c r="H20" s="54">
        <v>983238</v>
      </c>
      <c r="I20" s="54">
        <v>983238</v>
      </c>
      <c r="J20" s="54">
        <v>2949714</v>
      </c>
      <c r="K20" s="54">
        <v>341434</v>
      </c>
      <c r="L20" s="54">
        <v>341434</v>
      </c>
      <c r="M20" s="54">
        <v>1015485</v>
      </c>
      <c r="N20" s="54">
        <v>1698353</v>
      </c>
      <c r="O20" s="54">
        <v>860693</v>
      </c>
      <c r="P20" s="54">
        <v>1024213</v>
      </c>
      <c r="Q20" s="54">
        <v>4925020</v>
      </c>
      <c r="R20" s="54">
        <v>6809926</v>
      </c>
      <c r="S20" s="54">
        <v>1901268</v>
      </c>
      <c r="T20" s="54">
        <v>911085</v>
      </c>
      <c r="U20" s="54">
        <v>0</v>
      </c>
      <c r="V20" s="54">
        <v>2812353</v>
      </c>
      <c r="W20" s="54">
        <v>14270346</v>
      </c>
      <c r="X20" s="54">
        <v>46125000</v>
      </c>
      <c r="Y20" s="54">
        <v>-31854654</v>
      </c>
      <c r="Z20" s="184">
        <v>-69.06</v>
      </c>
      <c r="AA20" s="130">
        <v>7061000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545467972</v>
      </c>
      <c r="D22" s="188">
        <f>SUM(D5:D21)</f>
        <v>0</v>
      </c>
      <c r="E22" s="189">
        <f t="shared" si="0"/>
        <v>474067000</v>
      </c>
      <c r="F22" s="190">
        <f t="shared" si="0"/>
        <v>442067000</v>
      </c>
      <c r="G22" s="190">
        <f t="shared" si="0"/>
        <v>16095826</v>
      </c>
      <c r="H22" s="190">
        <f t="shared" si="0"/>
        <v>18605826</v>
      </c>
      <c r="I22" s="190">
        <f t="shared" si="0"/>
        <v>16095866</v>
      </c>
      <c r="J22" s="190">
        <f t="shared" si="0"/>
        <v>50797518</v>
      </c>
      <c r="K22" s="190">
        <f t="shared" si="0"/>
        <v>19183966</v>
      </c>
      <c r="L22" s="190">
        <f t="shared" si="0"/>
        <v>19962966</v>
      </c>
      <c r="M22" s="190">
        <f t="shared" si="0"/>
        <v>131168246</v>
      </c>
      <c r="N22" s="190">
        <f t="shared" si="0"/>
        <v>170315178</v>
      </c>
      <c r="O22" s="190">
        <f t="shared" si="0"/>
        <v>18654944</v>
      </c>
      <c r="P22" s="190">
        <f t="shared" si="0"/>
        <v>16767978</v>
      </c>
      <c r="Q22" s="190">
        <f t="shared" si="0"/>
        <v>19993659</v>
      </c>
      <c r="R22" s="190">
        <f t="shared" si="0"/>
        <v>55416581</v>
      </c>
      <c r="S22" s="190">
        <f t="shared" si="0"/>
        <v>18016945</v>
      </c>
      <c r="T22" s="190">
        <f t="shared" si="0"/>
        <v>14430490</v>
      </c>
      <c r="U22" s="190">
        <f t="shared" si="0"/>
        <v>0</v>
      </c>
      <c r="V22" s="190">
        <f t="shared" si="0"/>
        <v>32447435</v>
      </c>
      <c r="W22" s="190">
        <f t="shared" si="0"/>
        <v>308976712</v>
      </c>
      <c r="X22" s="190">
        <f t="shared" si="0"/>
        <v>474067000</v>
      </c>
      <c r="Y22" s="190">
        <f t="shared" si="0"/>
        <v>-165090288</v>
      </c>
      <c r="Z22" s="191">
        <f>+IF(X22&lt;&gt;0,+(Y22/X22)*100,0)</f>
        <v>-34.82425226813932</v>
      </c>
      <c r="AA22" s="188">
        <f>SUM(AA5:AA21)</f>
        <v>442067000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184332057</v>
      </c>
      <c r="D25" s="155">
        <v>0</v>
      </c>
      <c r="E25" s="156">
        <v>197639280</v>
      </c>
      <c r="F25" s="60">
        <v>200524867</v>
      </c>
      <c r="G25" s="60">
        <v>14915115</v>
      </c>
      <c r="H25" s="60">
        <v>16211741</v>
      </c>
      <c r="I25" s="60">
        <v>17121598</v>
      </c>
      <c r="J25" s="60">
        <v>48248454</v>
      </c>
      <c r="K25" s="60">
        <v>15886111</v>
      </c>
      <c r="L25" s="60">
        <v>16037067</v>
      </c>
      <c r="M25" s="60">
        <v>16014608</v>
      </c>
      <c r="N25" s="60">
        <v>47937786</v>
      </c>
      <c r="O25" s="60">
        <v>16116924</v>
      </c>
      <c r="P25" s="60">
        <v>15789595</v>
      </c>
      <c r="Q25" s="60">
        <v>15732294</v>
      </c>
      <c r="R25" s="60">
        <v>47638813</v>
      </c>
      <c r="S25" s="60">
        <v>16038418</v>
      </c>
      <c r="T25" s="60">
        <v>15724172</v>
      </c>
      <c r="U25" s="60">
        <v>0</v>
      </c>
      <c r="V25" s="60">
        <v>31762590</v>
      </c>
      <c r="W25" s="60">
        <v>175587643</v>
      </c>
      <c r="X25" s="60">
        <v>197640097</v>
      </c>
      <c r="Y25" s="60">
        <v>-22052454</v>
      </c>
      <c r="Z25" s="140">
        <v>-11.16</v>
      </c>
      <c r="AA25" s="155">
        <v>200524867</v>
      </c>
    </row>
    <row r="26" spans="1:27" ht="12.75">
      <c r="A26" s="183" t="s">
        <v>38</v>
      </c>
      <c r="B26" s="182"/>
      <c r="C26" s="155">
        <v>22209829</v>
      </c>
      <c r="D26" s="155">
        <v>0</v>
      </c>
      <c r="E26" s="156">
        <v>22200000</v>
      </c>
      <c r="F26" s="60">
        <v>24814056</v>
      </c>
      <c r="G26" s="60">
        <v>1945796</v>
      </c>
      <c r="H26" s="60">
        <v>1907774</v>
      </c>
      <c r="I26" s="60">
        <v>1973948</v>
      </c>
      <c r="J26" s="60">
        <v>5827518</v>
      </c>
      <c r="K26" s="60">
        <v>1975982</v>
      </c>
      <c r="L26" s="60">
        <v>2006399</v>
      </c>
      <c r="M26" s="60">
        <v>2006399</v>
      </c>
      <c r="N26" s="60">
        <v>5988780</v>
      </c>
      <c r="O26" s="60">
        <v>2391945</v>
      </c>
      <c r="P26" s="60">
        <v>1993748</v>
      </c>
      <c r="Q26" s="60">
        <v>1933037</v>
      </c>
      <c r="R26" s="60">
        <v>6318730</v>
      </c>
      <c r="S26" s="60">
        <v>1929668</v>
      </c>
      <c r="T26" s="60">
        <v>1923264</v>
      </c>
      <c r="U26" s="60">
        <v>0</v>
      </c>
      <c r="V26" s="60">
        <v>3852932</v>
      </c>
      <c r="W26" s="60">
        <v>21987960</v>
      </c>
      <c r="X26" s="60">
        <v>22200000</v>
      </c>
      <c r="Y26" s="60">
        <v>-212040</v>
      </c>
      <c r="Z26" s="140">
        <v>-0.96</v>
      </c>
      <c r="AA26" s="155">
        <v>24814056</v>
      </c>
    </row>
    <row r="27" spans="1:27" ht="12.75">
      <c r="A27" s="183" t="s">
        <v>118</v>
      </c>
      <c r="B27" s="182"/>
      <c r="C27" s="155">
        <v>46405007</v>
      </c>
      <c r="D27" s="155">
        <v>0</v>
      </c>
      <c r="E27" s="156">
        <v>39495000</v>
      </c>
      <c r="F27" s="60">
        <v>39495000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39495000</v>
      </c>
      <c r="Y27" s="60">
        <v>-39495000</v>
      </c>
      <c r="Z27" s="140">
        <v>-100</v>
      </c>
      <c r="AA27" s="155">
        <v>39495000</v>
      </c>
    </row>
    <row r="28" spans="1:27" ht="12.75">
      <c r="A28" s="183" t="s">
        <v>39</v>
      </c>
      <c r="B28" s="182"/>
      <c r="C28" s="155">
        <v>54871985</v>
      </c>
      <c r="D28" s="155">
        <v>0</v>
      </c>
      <c r="E28" s="156">
        <v>150000000</v>
      </c>
      <c r="F28" s="60">
        <v>150000000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150000000</v>
      </c>
      <c r="Y28" s="60">
        <v>-150000000</v>
      </c>
      <c r="Z28" s="140">
        <v>-100</v>
      </c>
      <c r="AA28" s="155">
        <v>150000000</v>
      </c>
    </row>
    <row r="29" spans="1:27" ht="12.75">
      <c r="A29" s="183" t="s">
        <v>40</v>
      </c>
      <c r="B29" s="182"/>
      <c r="C29" s="155">
        <v>2805584</v>
      </c>
      <c r="D29" s="155">
        <v>0</v>
      </c>
      <c r="E29" s="156">
        <v>300000</v>
      </c>
      <c r="F29" s="60">
        <v>300000</v>
      </c>
      <c r="G29" s="60">
        <v>0</v>
      </c>
      <c r="H29" s="60">
        <v>33442</v>
      </c>
      <c r="I29" s="60">
        <v>0</v>
      </c>
      <c r="J29" s="60">
        <v>33442</v>
      </c>
      <c r="K29" s="60">
        <v>32145</v>
      </c>
      <c r="L29" s="60">
        <v>0</v>
      </c>
      <c r="M29" s="60">
        <v>16348</v>
      </c>
      <c r="N29" s="60">
        <v>48493</v>
      </c>
      <c r="O29" s="60">
        <v>37308</v>
      </c>
      <c r="P29" s="60">
        <v>0</v>
      </c>
      <c r="Q29" s="60">
        <v>19190</v>
      </c>
      <c r="R29" s="60">
        <v>56498</v>
      </c>
      <c r="S29" s="60">
        <v>19194</v>
      </c>
      <c r="T29" s="60">
        <v>34803</v>
      </c>
      <c r="U29" s="60">
        <v>0</v>
      </c>
      <c r="V29" s="60">
        <v>53997</v>
      </c>
      <c r="W29" s="60">
        <v>192430</v>
      </c>
      <c r="X29" s="60">
        <v>300000</v>
      </c>
      <c r="Y29" s="60">
        <v>-107570</v>
      </c>
      <c r="Z29" s="140">
        <v>-35.86</v>
      </c>
      <c r="AA29" s="155">
        <v>300000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45410000</v>
      </c>
      <c r="F31" s="60">
        <v>33849546</v>
      </c>
      <c r="G31" s="60">
        <v>0</v>
      </c>
      <c r="H31" s="60">
        <v>1885716</v>
      </c>
      <c r="I31" s="60">
        <v>981310</v>
      </c>
      <c r="J31" s="60">
        <v>2867026</v>
      </c>
      <c r="K31" s="60">
        <v>189247</v>
      </c>
      <c r="L31" s="60">
        <v>0</v>
      </c>
      <c r="M31" s="60">
        <v>8052048</v>
      </c>
      <c r="N31" s="60">
        <v>8241295</v>
      </c>
      <c r="O31" s="60">
        <v>4269789</v>
      </c>
      <c r="P31" s="60">
        <v>500298</v>
      </c>
      <c r="Q31" s="60">
        <v>21890</v>
      </c>
      <c r="R31" s="60">
        <v>4791977</v>
      </c>
      <c r="S31" s="60">
        <v>716705</v>
      </c>
      <c r="T31" s="60">
        <v>353400</v>
      </c>
      <c r="U31" s="60">
        <v>0</v>
      </c>
      <c r="V31" s="60">
        <v>1070105</v>
      </c>
      <c r="W31" s="60">
        <v>16970403</v>
      </c>
      <c r="X31" s="60">
        <v>45410000</v>
      </c>
      <c r="Y31" s="60">
        <v>-28439597</v>
      </c>
      <c r="Z31" s="140">
        <v>-62.63</v>
      </c>
      <c r="AA31" s="155">
        <v>33849546</v>
      </c>
    </row>
    <row r="32" spans="1:27" ht="12.75">
      <c r="A32" s="183" t="s">
        <v>121</v>
      </c>
      <c r="B32" s="182"/>
      <c r="C32" s="155">
        <v>151710191</v>
      </c>
      <c r="D32" s="155">
        <v>0</v>
      </c>
      <c r="E32" s="156">
        <v>53921000</v>
      </c>
      <c r="F32" s="60">
        <v>51371000</v>
      </c>
      <c r="G32" s="60">
        <v>159125</v>
      </c>
      <c r="H32" s="60">
        <v>4454533</v>
      </c>
      <c r="I32" s="60">
        <v>1025146</v>
      </c>
      <c r="J32" s="60">
        <v>5638804</v>
      </c>
      <c r="K32" s="60">
        <v>2941038</v>
      </c>
      <c r="L32" s="60">
        <v>0</v>
      </c>
      <c r="M32" s="60">
        <v>5083077</v>
      </c>
      <c r="N32" s="60">
        <v>8024115</v>
      </c>
      <c r="O32" s="60">
        <v>1040756</v>
      </c>
      <c r="P32" s="60">
        <v>3801895</v>
      </c>
      <c r="Q32" s="60">
        <v>1180887</v>
      </c>
      <c r="R32" s="60">
        <v>6023538</v>
      </c>
      <c r="S32" s="60">
        <v>4349343</v>
      </c>
      <c r="T32" s="60">
        <v>4019902</v>
      </c>
      <c r="U32" s="60">
        <v>0</v>
      </c>
      <c r="V32" s="60">
        <v>8369245</v>
      </c>
      <c r="W32" s="60">
        <v>28055702</v>
      </c>
      <c r="X32" s="60">
        <v>53921000</v>
      </c>
      <c r="Y32" s="60">
        <v>-25865298</v>
      </c>
      <c r="Z32" s="140">
        <v>-47.97</v>
      </c>
      <c r="AA32" s="155">
        <v>51371000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15000000</v>
      </c>
      <c r="F33" s="60">
        <v>1000000</v>
      </c>
      <c r="G33" s="60">
        <v>0</v>
      </c>
      <c r="H33" s="60">
        <v>668126</v>
      </c>
      <c r="I33" s="60">
        <v>0</v>
      </c>
      <c r="J33" s="60">
        <v>668126</v>
      </c>
      <c r="K33" s="60">
        <v>0</v>
      </c>
      <c r="L33" s="60">
        <v>0</v>
      </c>
      <c r="M33" s="60">
        <v>753251</v>
      </c>
      <c r="N33" s="60">
        <v>753251</v>
      </c>
      <c r="O33" s="60">
        <v>753251</v>
      </c>
      <c r="P33" s="60">
        <v>1075296</v>
      </c>
      <c r="Q33" s="60">
        <v>1075030</v>
      </c>
      <c r="R33" s="60">
        <v>2903577</v>
      </c>
      <c r="S33" s="60">
        <v>1090988</v>
      </c>
      <c r="T33" s="60">
        <v>1090586</v>
      </c>
      <c r="U33" s="60">
        <v>0</v>
      </c>
      <c r="V33" s="60">
        <v>2181574</v>
      </c>
      <c r="W33" s="60">
        <v>6506528</v>
      </c>
      <c r="X33" s="60">
        <v>15000000</v>
      </c>
      <c r="Y33" s="60">
        <v>-8493472</v>
      </c>
      <c r="Z33" s="140">
        <v>-56.62</v>
      </c>
      <c r="AA33" s="155">
        <v>1000000</v>
      </c>
    </row>
    <row r="34" spans="1:27" ht="12.75">
      <c r="A34" s="183" t="s">
        <v>43</v>
      </c>
      <c r="B34" s="182"/>
      <c r="C34" s="155">
        <v>98486803</v>
      </c>
      <c r="D34" s="155">
        <v>0</v>
      </c>
      <c r="E34" s="156">
        <v>139651720</v>
      </c>
      <c r="F34" s="60">
        <v>130250000</v>
      </c>
      <c r="G34" s="60">
        <v>6366753</v>
      </c>
      <c r="H34" s="60">
        <v>12206458</v>
      </c>
      <c r="I34" s="60">
        <v>12137583</v>
      </c>
      <c r="J34" s="60">
        <v>30710794</v>
      </c>
      <c r="K34" s="60">
        <v>2861862</v>
      </c>
      <c r="L34" s="60">
        <v>4176759</v>
      </c>
      <c r="M34" s="60">
        <v>30075508</v>
      </c>
      <c r="N34" s="60">
        <v>37114129</v>
      </c>
      <c r="O34" s="60">
        <v>13626230</v>
      </c>
      <c r="P34" s="60">
        <v>6658077</v>
      </c>
      <c r="Q34" s="60">
        <v>4194421</v>
      </c>
      <c r="R34" s="60">
        <v>24478728</v>
      </c>
      <c r="S34" s="60">
        <v>5034827</v>
      </c>
      <c r="T34" s="60">
        <v>4293978</v>
      </c>
      <c r="U34" s="60">
        <v>0</v>
      </c>
      <c r="V34" s="60">
        <v>9328805</v>
      </c>
      <c r="W34" s="60">
        <v>101632456</v>
      </c>
      <c r="X34" s="60">
        <v>139651000</v>
      </c>
      <c r="Y34" s="60">
        <v>-38018544</v>
      </c>
      <c r="Z34" s="140">
        <v>-27.22</v>
      </c>
      <c r="AA34" s="155">
        <v>130250000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560821456</v>
      </c>
      <c r="D36" s="188">
        <f>SUM(D25:D35)</f>
        <v>0</v>
      </c>
      <c r="E36" s="189">
        <f t="shared" si="1"/>
        <v>663617000</v>
      </c>
      <c r="F36" s="190">
        <f t="shared" si="1"/>
        <v>631604469</v>
      </c>
      <c r="G36" s="190">
        <f t="shared" si="1"/>
        <v>23386789</v>
      </c>
      <c r="H36" s="190">
        <f t="shared" si="1"/>
        <v>37367790</v>
      </c>
      <c r="I36" s="190">
        <f t="shared" si="1"/>
        <v>33239585</v>
      </c>
      <c r="J36" s="190">
        <f t="shared" si="1"/>
        <v>93994164</v>
      </c>
      <c r="K36" s="190">
        <f t="shared" si="1"/>
        <v>23886385</v>
      </c>
      <c r="L36" s="190">
        <f t="shared" si="1"/>
        <v>22220225</v>
      </c>
      <c r="M36" s="190">
        <f t="shared" si="1"/>
        <v>62001239</v>
      </c>
      <c r="N36" s="190">
        <f t="shared" si="1"/>
        <v>108107849</v>
      </c>
      <c r="O36" s="190">
        <f t="shared" si="1"/>
        <v>38236203</v>
      </c>
      <c r="P36" s="190">
        <f t="shared" si="1"/>
        <v>29818909</v>
      </c>
      <c r="Q36" s="190">
        <f t="shared" si="1"/>
        <v>24156749</v>
      </c>
      <c r="R36" s="190">
        <f t="shared" si="1"/>
        <v>92211861</v>
      </c>
      <c r="S36" s="190">
        <f t="shared" si="1"/>
        <v>29179143</v>
      </c>
      <c r="T36" s="190">
        <f t="shared" si="1"/>
        <v>27440105</v>
      </c>
      <c r="U36" s="190">
        <f t="shared" si="1"/>
        <v>0</v>
      </c>
      <c r="V36" s="190">
        <f t="shared" si="1"/>
        <v>56619248</v>
      </c>
      <c r="W36" s="190">
        <f t="shared" si="1"/>
        <v>350933122</v>
      </c>
      <c r="X36" s="190">
        <f t="shared" si="1"/>
        <v>663617097</v>
      </c>
      <c r="Y36" s="190">
        <f t="shared" si="1"/>
        <v>-312683975</v>
      </c>
      <c r="Z36" s="191">
        <f>+IF(X36&lt;&gt;0,+(Y36/X36)*100,0)</f>
        <v>-47.11813128587915</v>
      </c>
      <c r="AA36" s="188">
        <f>SUM(AA25:AA35)</f>
        <v>631604469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-15353484</v>
      </c>
      <c r="D38" s="199">
        <f>+D22-D36</f>
        <v>0</v>
      </c>
      <c r="E38" s="200">
        <f t="shared" si="2"/>
        <v>-189550000</v>
      </c>
      <c r="F38" s="106">
        <f t="shared" si="2"/>
        <v>-189537469</v>
      </c>
      <c r="G38" s="106">
        <f t="shared" si="2"/>
        <v>-7290963</v>
      </c>
      <c r="H38" s="106">
        <f t="shared" si="2"/>
        <v>-18761964</v>
      </c>
      <c r="I38" s="106">
        <f t="shared" si="2"/>
        <v>-17143719</v>
      </c>
      <c r="J38" s="106">
        <f t="shared" si="2"/>
        <v>-43196646</v>
      </c>
      <c r="K38" s="106">
        <f t="shared" si="2"/>
        <v>-4702419</v>
      </c>
      <c r="L38" s="106">
        <f t="shared" si="2"/>
        <v>-2257259</v>
      </c>
      <c r="M38" s="106">
        <f t="shared" si="2"/>
        <v>69167007</v>
      </c>
      <c r="N38" s="106">
        <f t="shared" si="2"/>
        <v>62207329</v>
      </c>
      <c r="O38" s="106">
        <f t="shared" si="2"/>
        <v>-19581259</v>
      </c>
      <c r="P38" s="106">
        <f t="shared" si="2"/>
        <v>-13050931</v>
      </c>
      <c r="Q38" s="106">
        <f t="shared" si="2"/>
        <v>-4163090</v>
      </c>
      <c r="R38" s="106">
        <f t="shared" si="2"/>
        <v>-36795280</v>
      </c>
      <c r="S38" s="106">
        <f t="shared" si="2"/>
        <v>-11162198</v>
      </c>
      <c r="T38" s="106">
        <f t="shared" si="2"/>
        <v>-13009615</v>
      </c>
      <c r="U38" s="106">
        <f t="shared" si="2"/>
        <v>0</v>
      </c>
      <c r="V38" s="106">
        <f t="shared" si="2"/>
        <v>-24171813</v>
      </c>
      <c r="W38" s="106">
        <f t="shared" si="2"/>
        <v>-41956410</v>
      </c>
      <c r="X38" s="106">
        <f>IF(F22=F36,0,X22-X36)</f>
        <v>-189550097</v>
      </c>
      <c r="Y38" s="106">
        <f t="shared" si="2"/>
        <v>147593687</v>
      </c>
      <c r="Z38" s="201">
        <f>+IF(X38&lt;&gt;0,+(Y38/X38)*100,0)</f>
        <v>-77.86526587744241</v>
      </c>
      <c r="AA38" s="199">
        <f>+AA22-AA36</f>
        <v>-189537469</v>
      </c>
    </row>
    <row r="39" spans="1:27" ht="12.75">
      <c r="A39" s="181" t="s">
        <v>46</v>
      </c>
      <c r="B39" s="185"/>
      <c r="C39" s="155">
        <v>132371000</v>
      </c>
      <c r="D39" s="155">
        <v>0</v>
      </c>
      <c r="E39" s="156">
        <v>122491000</v>
      </c>
      <c r="F39" s="60">
        <v>140491000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65950000</v>
      </c>
      <c r="N39" s="60">
        <v>65950000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65950000</v>
      </c>
      <c r="X39" s="60">
        <v>122491000</v>
      </c>
      <c r="Y39" s="60">
        <v>-56541000</v>
      </c>
      <c r="Z39" s="140">
        <v>-46.16</v>
      </c>
      <c r="AA39" s="155">
        <v>140491000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117017516</v>
      </c>
      <c r="D42" s="206">
        <f>SUM(D38:D41)</f>
        <v>0</v>
      </c>
      <c r="E42" s="207">
        <f t="shared" si="3"/>
        <v>-67059000</v>
      </c>
      <c r="F42" s="88">
        <f t="shared" si="3"/>
        <v>-49046469</v>
      </c>
      <c r="G42" s="88">
        <f t="shared" si="3"/>
        <v>-7290963</v>
      </c>
      <c r="H42" s="88">
        <f t="shared" si="3"/>
        <v>-18761964</v>
      </c>
      <c r="I42" s="88">
        <f t="shared" si="3"/>
        <v>-17143719</v>
      </c>
      <c r="J42" s="88">
        <f t="shared" si="3"/>
        <v>-43196646</v>
      </c>
      <c r="K42" s="88">
        <f t="shared" si="3"/>
        <v>-4702419</v>
      </c>
      <c r="L42" s="88">
        <f t="shared" si="3"/>
        <v>-2257259</v>
      </c>
      <c r="M42" s="88">
        <f t="shared" si="3"/>
        <v>135117007</v>
      </c>
      <c r="N42" s="88">
        <f t="shared" si="3"/>
        <v>128157329</v>
      </c>
      <c r="O42" s="88">
        <f t="shared" si="3"/>
        <v>-19581259</v>
      </c>
      <c r="P42" s="88">
        <f t="shared" si="3"/>
        <v>-13050931</v>
      </c>
      <c r="Q42" s="88">
        <f t="shared" si="3"/>
        <v>-4163090</v>
      </c>
      <c r="R42" s="88">
        <f t="shared" si="3"/>
        <v>-36795280</v>
      </c>
      <c r="S42" s="88">
        <f t="shared" si="3"/>
        <v>-11162198</v>
      </c>
      <c r="T42" s="88">
        <f t="shared" si="3"/>
        <v>-13009615</v>
      </c>
      <c r="U42" s="88">
        <f t="shared" si="3"/>
        <v>0</v>
      </c>
      <c r="V42" s="88">
        <f t="shared" si="3"/>
        <v>-24171813</v>
      </c>
      <c r="W42" s="88">
        <f t="shared" si="3"/>
        <v>23993590</v>
      </c>
      <c r="X42" s="88">
        <f t="shared" si="3"/>
        <v>-67059097</v>
      </c>
      <c r="Y42" s="88">
        <f t="shared" si="3"/>
        <v>91052687</v>
      </c>
      <c r="Z42" s="208">
        <f>+IF(X42&lt;&gt;0,+(Y42/X42)*100,0)</f>
        <v>-135.77976899987186</v>
      </c>
      <c r="AA42" s="206">
        <f>SUM(AA38:AA41)</f>
        <v>-49046469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117017516</v>
      </c>
      <c r="D44" s="210">
        <f>+D42-D43</f>
        <v>0</v>
      </c>
      <c r="E44" s="211">
        <f t="shared" si="4"/>
        <v>-67059000</v>
      </c>
      <c r="F44" s="77">
        <f t="shared" si="4"/>
        <v>-49046469</v>
      </c>
      <c r="G44" s="77">
        <f t="shared" si="4"/>
        <v>-7290963</v>
      </c>
      <c r="H44" s="77">
        <f t="shared" si="4"/>
        <v>-18761964</v>
      </c>
      <c r="I44" s="77">
        <f t="shared" si="4"/>
        <v>-17143719</v>
      </c>
      <c r="J44" s="77">
        <f t="shared" si="4"/>
        <v>-43196646</v>
      </c>
      <c r="K44" s="77">
        <f t="shared" si="4"/>
        <v>-4702419</v>
      </c>
      <c r="L44" s="77">
        <f t="shared" si="4"/>
        <v>-2257259</v>
      </c>
      <c r="M44" s="77">
        <f t="shared" si="4"/>
        <v>135117007</v>
      </c>
      <c r="N44" s="77">
        <f t="shared" si="4"/>
        <v>128157329</v>
      </c>
      <c r="O44" s="77">
        <f t="shared" si="4"/>
        <v>-19581259</v>
      </c>
      <c r="P44" s="77">
        <f t="shared" si="4"/>
        <v>-13050931</v>
      </c>
      <c r="Q44" s="77">
        <f t="shared" si="4"/>
        <v>-4163090</v>
      </c>
      <c r="R44" s="77">
        <f t="shared" si="4"/>
        <v>-36795280</v>
      </c>
      <c r="S44" s="77">
        <f t="shared" si="4"/>
        <v>-11162198</v>
      </c>
      <c r="T44" s="77">
        <f t="shared" si="4"/>
        <v>-13009615</v>
      </c>
      <c r="U44" s="77">
        <f t="shared" si="4"/>
        <v>0</v>
      </c>
      <c r="V44" s="77">
        <f t="shared" si="4"/>
        <v>-24171813</v>
      </c>
      <c r="W44" s="77">
        <f t="shared" si="4"/>
        <v>23993590</v>
      </c>
      <c r="X44" s="77">
        <f t="shared" si="4"/>
        <v>-67059097</v>
      </c>
      <c r="Y44" s="77">
        <f t="shared" si="4"/>
        <v>91052687</v>
      </c>
      <c r="Z44" s="212">
        <f>+IF(X44&lt;&gt;0,+(Y44/X44)*100,0)</f>
        <v>-135.77976899987186</v>
      </c>
      <c r="AA44" s="210">
        <f>+AA42-AA43</f>
        <v>-49046469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117017516</v>
      </c>
      <c r="D46" s="206">
        <f>SUM(D44:D45)</f>
        <v>0</v>
      </c>
      <c r="E46" s="207">
        <f t="shared" si="5"/>
        <v>-67059000</v>
      </c>
      <c r="F46" s="88">
        <f t="shared" si="5"/>
        <v>-49046469</v>
      </c>
      <c r="G46" s="88">
        <f t="shared" si="5"/>
        <v>-7290963</v>
      </c>
      <c r="H46" s="88">
        <f t="shared" si="5"/>
        <v>-18761964</v>
      </c>
      <c r="I46" s="88">
        <f t="shared" si="5"/>
        <v>-17143719</v>
      </c>
      <c r="J46" s="88">
        <f t="shared" si="5"/>
        <v>-43196646</v>
      </c>
      <c r="K46" s="88">
        <f t="shared" si="5"/>
        <v>-4702419</v>
      </c>
      <c r="L46" s="88">
        <f t="shared" si="5"/>
        <v>-2257259</v>
      </c>
      <c r="M46" s="88">
        <f t="shared" si="5"/>
        <v>135117007</v>
      </c>
      <c r="N46" s="88">
        <f t="shared" si="5"/>
        <v>128157329</v>
      </c>
      <c r="O46" s="88">
        <f t="shared" si="5"/>
        <v>-19581259</v>
      </c>
      <c r="P46" s="88">
        <f t="shared" si="5"/>
        <v>-13050931</v>
      </c>
      <c r="Q46" s="88">
        <f t="shared" si="5"/>
        <v>-4163090</v>
      </c>
      <c r="R46" s="88">
        <f t="shared" si="5"/>
        <v>-36795280</v>
      </c>
      <c r="S46" s="88">
        <f t="shared" si="5"/>
        <v>-11162198</v>
      </c>
      <c r="T46" s="88">
        <f t="shared" si="5"/>
        <v>-13009615</v>
      </c>
      <c r="U46" s="88">
        <f t="shared" si="5"/>
        <v>0</v>
      </c>
      <c r="V46" s="88">
        <f t="shared" si="5"/>
        <v>-24171813</v>
      </c>
      <c r="W46" s="88">
        <f t="shared" si="5"/>
        <v>23993590</v>
      </c>
      <c r="X46" s="88">
        <f t="shared" si="5"/>
        <v>-67059097</v>
      </c>
      <c r="Y46" s="88">
        <f t="shared" si="5"/>
        <v>91052687</v>
      </c>
      <c r="Z46" s="208">
        <f>+IF(X46&lt;&gt;0,+(Y46/X46)*100,0)</f>
        <v>-135.77976899987186</v>
      </c>
      <c r="AA46" s="206">
        <f>SUM(AA44:AA45)</f>
        <v>-49046469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117017516</v>
      </c>
      <c r="D48" s="217">
        <f>SUM(D46:D47)</f>
        <v>0</v>
      </c>
      <c r="E48" s="218">
        <f t="shared" si="6"/>
        <v>-67059000</v>
      </c>
      <c r="F48" s="219">
        <f t="shared" si="6"/>
        <v>-49046469</v>
      </c>
      <c r="G48" s="219">
        <f t="shared" si="6"/>
        <v>-7290963</v>
      </c>
      <c r="H48" s="220">
        <f t="shared" si="6"/>
        <v>-18761964</v>
      </c>
      <c r="I48" s="220">
        <f t="shared" si="6"/>
        <v>-17143719</v>
      </c>
      <c r="J48" s="220">
        <f t="shared" si="6"/>
        <v>-43196646</v>
      </c>
      <c r="K48" s="220">
        <f t="shared" si="6"/>
        <v>-4702419</v>
      </c>
      <c r="L48" s="220">
        <f t="shared" si="6"/>
        <v>-2257259</v>
      </c>
      <c r="M48" s="219">
        <f t="shared" si="6"/>
        <v>135117007</v>
      </c>
      <c r="N48" s="219">
        <f t="shared" si="6"/>
        <v>128157329</v>
      </c>
      <c r="O48" s="220">
        <f t="shared" si="6"/>
        <v>-19581259</v>
      </c>
      <c r="P48" s="220">
        <f t="shared" si="6"/>
        <v>-13050931</v>
      </c>
      <c r="Q48" s="220">
        <f t="shared" si="6"/>
        <v>-4163090</v>
      </c>
      <c r="R48" s="220">
        <f t="shared" si="6"/>
        <v>-36795280</v>
      </c>
      <c r="S48" s="220">
        <f t="shared" si="6"/>
        <v>-11162198</v>
      </c>
      <c r="T48" s="219">
        <f t="shared" si="6"/>
        <v>-13009615</v>
      </c>
      <c r="U48" s="219">
        <f t="shared" si="6"/>
        <v>0</v>
      </c>
      <c r="V48" s="220">
        <f t="shared" si="6"/>
        <v>-24171813</v>
      </c>
      <c r="W48" s="220">
        <f t="shared" si="6"/>
        <v>23993590</v>
      </c>
      <c r="X48" s="220">
        <f t="shared" si="6"/>
        <v>-67059097</v>
      </c>
      <c r="Y48" s="220">
        <f t="shared" si="6"/>
        <v>91052687</v>
      </c>
      <c r="Z48" s="221">
        <f>+IF(X48&lt;&gt;0,+(Y48/X48)*100,0)</f>
        <v>-135.77976899987186</v>
      </c>
      <c r="AA48" s="222">
        <f>SUM(AA46:AA47)</f>
        <v>-49046469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98928934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98928934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10700000</v>
      </c>
      <c r="F9" s="100">
        <f t="shared" si="1"/>
        <v>8052612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2700696</v>
      </c>
      <c r="N9" s="100">
        <f t="shared" si="1"/>
        <v>2700696</v>
      </c>
      <c r="O9" s="100">
        <f t="shared" si="1"/>
        <v>1433655</v>
      </c>
      <c r="P9" s="100">
        <f t="shared" si="1"/>
        <v>0</v>
      </c>
      <c r="Q9" s="100">
        <f t="shared" si="1"/>
        <v>0</v>
      </c>
      <c r="R9" s="100">
        <f t="shared" si="1"/>
        <v>1433655</v>
      </c>
      <c r="S9" s="100">
        <f t="shared" si="1"/>
        <v>0</v>
      </c>
      <c r="T9" s="100">
        <f t="shared" si="1"/>
        <v>198071</v>
      </c>
      <c r="U9" s="100">
        <f t="shared" si="1"/>
        <v>0</v>
      </c>
      <c r="V9" s="100">
        <f t="shared" si="1"/>
        <v>198071</v>
      </c>
      <c r="W9" s="100">
        <f t="shared" si="1"/>
        <v>4332422</v>
      </c>
      <c r="X9" s="100">
        <f t="shared" si="1"/>
        <v>10700000</v>
      </c>
      <c r="Y9" s="100">
        <f t="shared" si="1"/>
        <v>-6367578</v>
      </c>
      <c r="Z9" s="137">
        <f>+IF(X9&lt;&gt;0,+(Y9/X9)*100,0)</f>
        <v>-59.51007476635514</v>
      </c>
      <c r="AA9" s="102">
        <f>SUM(AA10:AA14)</f>
        <v>8052612</v>
      </c>
    </row>
    <row r="10" spans="1:27" ht="12.75">
      <c r="A10" s="138" t="s">
        <v>79</v>
      </c>
      <c r="B10" s="136"/>
      <c r="C10" s="155"/>
      <c r="D10" s="155"/>
      <c r="E10" s="156">
        <v>10700000</v>
      </c>
      <c r="F10" s="60">
        <v>8052612</v>
      </c>
      <c r="G10" s="60"/>
      <c r="H10" s="60"/>
      <c r="I10" s="60"/>
      <c r="J10" s="60"/>
      <c r="K10" s="60"/>
      <c r="L10" s="60"/>
      <c r="M10" s="60">
        <v>2700696</v>
      </c>
      <c r="N10" s="60">
        <v>2700696</v>
      </c>
      <c r="O10" s="60">
        <v>1433655</v>
      </c>
      <c r="P10" s="60"/>
      <c r="Q10" s="60"/>
      <c r="R10" s="60">
        <v>1433655</v>
      </c>
      <c r="S10" s="60"/>
      <c r="T10" s="60">
        <v>198071</v>
      </c>
      <c r="U10" s="60"/>
      <c r="V10" s="60">
        <v>198071</v>
      </c>
      <c r="W10" s="60">
        <v>4332422</v>
      </c>
      <c r="X10" s="60">
        <v>10700000</v>
      </c>
      <c r="Y10" s="60">
        <v>-6367578</v>
      </c>
      <c r="Z10" s="140">
        <v>-59.51</v>
      </c>
      <c r="AA10" s="62">
        <v>8052612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4583149</v>
      </c>
      <c r="J15" s="100">
        <f t="shared" si="2"/>
        <v>4583149</v>
      </c>
      <c r="K15" s="100">
        <f t="shared" si="2"/>
        <v>1061032</v>
      </c>
      <c r="L15" s="100">
        <f t="shared" si="2"/>
        <v>0</v>
      </c>
      <c r="M15" s="100">
        <f t="shared" si="2"/>
        <v>6428777</v>
      </c>
      <c r="N15" s="100">
        <f t="shared" si="2"/>
        <v>7489809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4207404</v>
      </c>
      <c r="U15" s="100">
        <f t="shared" si="2"/>
        <v>0</v>
      </c>
      <c r="V15" s="100">
        <f t="shared" si="2"/>
        <v>4207404</v>
      </c>
      <c r="W15" s="100">
        <f t="shared" si="2"/>
        <v>16280362</v>
      </c>
      <c r="X15" s="100">
        <f t="shared" si="2"/>
        <v>0</v>
      </c>
      <c r="Y15" s="100">
        <f t="shared" si="2"/>
        <v>16280362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>
        <v>4583149</v>
      </c>
      <c r="J17" s="60">
        <v>4583149</v>
      </c>
      <c r="K17" s="60">
        <v>1061032</v>
      </c>
      <c r="L17" s="60"/>
      <c r="M17" s="60">
        <v>6428777</v>
      </c>
      <c r="N17" s="60">
        <v>7489809</v>
      </c>
      <c r="O17" s="60"/>
      <c r="P17" s="60"/>
      <c r="Q17" s="60"/>
      <c r="R17" s="60"/>
      <c r="S17" s="60"/>
      <c r="T17" s="60">
        <v>4207404</v>
      </c>
      <c r="U17" s="60"/>
      <c r="V17" s="60">
        <v>4207404</v>
      </c>
      <c r="W17" s="60">
        <v>16280362</v>
      </c>
      <c r="X17" s="60"/>
      <c r="Y17" s="60">
        <v>16280362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115391000</v>
      </c>
      <c r="F19" s="100">
        <f t="shared" si="3"/>
        <v>131338388</v>
      </c>
      <c r="G19" s="100">
        <f t="shared" si="3"/>
        <v>6324782</v>
      </c>
      <c r="H19" s="100">
        <f t="shared" si="3"/>
        <v>10846262</v>
      </c>
      <c r="I19" s="100">
        <f t="shared" si="3"/>
        <v>12023548</v>
      </c>
      <c r="J19" s="100">
        <f t="shared" si="3"/>
        <v>29194592</v>
      </c>
      <c r="K19" s="100">
        <f t="shared" si="3"/>
        <v>2372217</v>
      </c>
      <c r="L19" s="100">
        <f t="shared" si="3"/>
        <v>0</v>
      </c>
      <c r="M19" s="100">
        <f t="shared" si="3"/>
        <v>8020064</v>
      </c>
      <c r="N19" s="100">
        <f t="shared" si="3"/>
        <v>10392281</v>
      </c>
      <c r="O19" s="100">
        <f t="shared" si="3"/>
        <v>4550493</v>
      </c>
      <c r="P19" s="100">
        <f t="shared" si="3"/>
        <v>8293677</v>
      </c>
      <c r="Q19" s="100">
        <f t="shared" si="3"/>
        <v>0</v>
      </c>
      <c r="R19" s="100">
        <f t="shared" si="3"/>
        <v>12844170</v>
      </c>
      <c r="S19" s="100">
        <f t="shared" si="3"/>
        <v>14802721</v>
      </c>
      <c r="T19" s="100">
        <f t="shared" si="3"/>
        <v>13353851</v>
      </c>
      <c r="U19" s="100">
        <f t="shared" si="3"/>
        <v>0</v>
      </c>
      <c r="V19" s="100">
        <f t="shared" si="3"/>
        <v>28156572</v>
      </c>
      <c r="W19" s="100">
        <f t="shared" si="3"/>
        <v>80587615</v>
      </c>
      <c r="X19" s="100">
        <f t="shared" si="3"/>
        <v>115391000</v>
      </c>
      <c r="Y19" s="100">
        <f t="shared" si="3"/>
        <v>-34803385</v>
      </c>
      <c r="Z19" s="137">
        <f>+IF(X19&lt;&gt;0,+(Y19/X19)*100,0)</f>
        <v>-30.16126474335087</v>
      </c>
      <c r="AA19" s="102">
        <f>SUM(AA20:AA23)</f>
        <v>131338388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50416920</v>
      </c>
      <c r="F21" s="60">
        <v>70875041</v>
      </c>
      <c r="G21" s="60">
        <v>1901674</v>
      </c>
      <c r="H21" s="60">
        <v>7576422</v>
      </c>
      <c r="I21" s="60">
        <v>12023548</v>
      </c>
      <c r="J21" s="60">
        <v>21501644</v>
      </c>
      <c r="K21" s="60">
        <v>2372217</v>
      </c>
      <c r="L21" s="60"/>
      <c r="M21" s="60">
        <v>8020064</v>
      </c>
      <c r="N21" s="60">
        <v>10392281</v>
      </c>
      <c r="O21" s="60">
        <v>3655781</v>
      </c>
      <c r="P21" s="60">
        <v>4096756</v>
      </c>
      <c r="Q21" s="60"/>
      <c r="R21" s="60">
        <v>7752537</v>
      </c>
      <c r="S21" s="60">
        <v>12603118</v>
      </c>
      <c r="T21" s="60">
        <v>5880467</v>
      </c>
      <c r="U21" s="60"/>
      <c r="V21" s="60">
        <v>18483585</v>
      </c>
      <c r="W21" s="60">
        <v>58130047</v>
      </c>
      <c r="X21" s="60">
        <v>50416920</v>
      </c>
      <c r="Y21" s="60">
        <v>7713127</v>
      </c>
      <c r="Z21" s="140">
        <v>15.3</v>
      </c>
      <c r="AA21" s="62">
        <v>70875041</v>
      </c>
    </row>
    <row r="22" spans="1:27" ht="12.75">
      <c r="A22" s="138" t="s">
        <v>91</v>
      </c>
      <c r="B22" s="136"/>
      <c r="C22" s="157"/>
      <c r="D22" s="157"/>
      <c r="E22" s="158">
        <v>64974080</v>
      </c>
      <c r="F22" s="159">
        <v>60463347</v>
      </c>
      <c r="G22" s="159">
        <v>4423108</v>
      </c>
      <c r="H22" s="159">
        <v>3269840</v>
      </c>
      <c r="I22" s="159"/>
      <c r="J22" s="159">
        <v>7692948</v>
      </c>
      <c r="K22" s="159"/>
      <c r="L22" s="159"/>
      <c r="M22" s="159"/>
      <c r="N22" s="159"/>
      <c r="O22" s="159">
        <v>894712</v>
      </c>
      <c r="P22" s="159">
        <v>4196921</v>
      </c>
      <c r="Q22" s="159"/>
      <c r="R22" s="159">
        <v>5091633</v>
      </c>
      <c r="S22" s="159">
        <v>2199603</v>
      </c>
      <c r="T22" s="159">
        <v>7473384</v>
      </c>
      <c r="U22" s="159"/>
      <c r="V22" s="159">
        <v>9672987</v>
      </c>
      <c r="W22" s="159">
        <v>22457568</v>
      </c>
      <c r="X22" s="159">
        <v>64974080</v>
      </c>
      <c r="Y22" s="159">
        <v>-42516512</v>
      </c>
      <c r="Z22" s="141">
        <v>-65.44</v>
      </c>
      <c r="AA22" s="225">
        <v>60463347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98928934</v>
      </c>
      <c r="D25" s="217">
        <f>+D5+D9+D15+D19+D24</f>
        <v>0</v>
      </c>
      <c r="E25" s="230">
        <f t="shared" si="4"/>
        <v>126091000</v>
      </c>
      <c r="F25" s="219">
        <f t="shared" si="4"/>
        <v>139391000</v>
      </c>
      <c r="G25" s="219">
        <f t="shared" si="4"/>
        <v>6324782</v>
      </c>
      <c r="H25" s="219">
        <f t="shared" si="4"/>
        <v>10846262</v>
      </c>
      <c r="I25" s="219">
        <f t="shared" si="4"/>
        <v>16606697</v>
      </c>
      <c r="J25" s="219">
        <f t="shared" si="4"/>
        <v>33777741</v>
      </c>
      <c r="K25" s="219">
        <f t="shared" si="4"/>
        <v>3433249</v>
      </c>
      <c r="L25" s="219">
        <f t="shared" si="4"/>
        <v>0</v>
      </c>
      <c r="M25" s="219">
        <f t="shared" si="4"/>
        <v>17149537</v>
      </c>
      <c r="N25" s="219">
        <f t="shared" si="4"/>
        <v>20582786</v>
      </c>
      <c r="O25" s="219">
        <f t="shared" si="4"/>
        <v>5984148</v>
      </c>
      <c r="P25" s="219">
        <f t="shared" si="4"/>
        <v>8293677</v>
      </c>
      <c r="Q25" s="219">
        <f t="shared" si="4"/>
        <v>0</v>
      </c>
      <c r="R25" s="219">
        <f t="shared" si="4"/>
        <v>14277825</v>
      </c>
      <c r="S25" s="219">
        <f t="shared" si="4"/>
        <v>14802721</v>
      </c>
      <c r="T25" s="219">
        <f t="shared" si="4"/>
        <v>17759326</v>
      </c>
      <c r="U25" s="219">
        <f t="shared" si="4"/>
        <v>0</v>
      </c>
      <c r="V25" s="219">
        <f t="shared" si="4"/>
        <v>32562047</v>
      </c>
      <c r="W25" s="219">
        <f t="shared" si="4"/>
        <v>101200399</v>
      </c>
      <c r="X25" s="219">
        <f t="shared" si="4"/>
        <v>126091000</v>
      </c>
      <c r="Y25" s="219">
        <f t="shared" si="4"/>
        <v>-24890601</v>
      </c>
      <c r="Z25" s="231">
        <f>+IF(X25&lt;&gt;0,+(Y25/X25)*100,0)</f>
        <v>-19.740188435336385</v>
      </c>
      <c r="AA25" s="232">
        <f>+AA5+AA9+AA15+AA19+AA24</f>
        <v>139391000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98928934</v>
      </c>
      <c r="D28" s="155"/>
      <c r="E28" s="156">
        <v>118391000</v>
      </c>
      <c r="F28" s="60">
        <v>113338388</v>
      </c>
      <c r="G28" s="60">
        <v>6324782</v>
      </c>
      <c r="H28" s="60">
        <v>10846262</v>
      </c>
      <c r="I28" s="60">
        <v>16606697</v>
      </c>
      <c r="J28" s="60">
        <v>33777741</v>
      </c>
      <c r="K28" s="60">
        <v>3433249</v>
      </c>
      <c r="L28" s="60"/>
      <c r="M28" s="60">
        <v>14448841</v>
      </c>
      <c r="N28" s="60">
        <v>17882090</v>
      </c>
      <c r="O28" s="60">
        <v>4550493</v>
      </c>
      <c r="P28" s="60">
        <v>8293677</v>
      </c>
      <c r="Q28" s="60"/>
      <c r="R28" s="60">
        <v>12844170</v>
      </c>
      <c r="S28" s="60">
        <v>14802721</v>
      </c>
      <c r="T28" s="60">
        <v>17561255</v>
      </c>
      <c r="U28" s="60"/>
      <c r="V28" s="60">
        <v>32363976</v>
      </c>
      <c r="W28" s="60">
        <v>96867977</v>
      </c>
      <c r="X28" s="60">
        <v>118391000</v>
      </c>
      <c r="Y28" s="60">
        <v>-21523023</v>
      </c>
      <c r="Z28" s="140">
        <v>-18.18</v>
      </c>
      <c r="AA28" s="155">
        <v>113338388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>
        <v>18000000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18000000</v>
      </c>
    </row>
    <row r="32" spans="1:27" ht="12.75">
      <c r="A32" s="236" t="s">
        <v>46</v>
      </c>
      <c r="B32" s="136"/>
      <c r="C32" s="210">
        <f aca="true" t="shared" si="5" ref="C32:Y32">SUM(C28:C31)</f>
        <v>98928934</v>
      </c>
      <c r="D32" s="210">
        <f>SUM(D28:D31)</f>
        <v>0</v>
      </c>
      <c r="E32" s="211">
        <f t="shared" si="5"/>
        <v>118391000</v>
      </c>
      <c r="F32" s="77">
        <f t="shared" si="5"/>
        <v>131338388</v>
      </c>
      <c r="G32" s="77">
        <f t="shared" si="5"/>
        <v>6324782</v>
      </c>
      <c r="H32" s="77">
        <f t="shared" si="5"/>
        <v>10846262</v>
      </c>
      <c r="I32" s="77">
        <f t="shared" si="5"/>
        <v>16606697</v>
      </c>
      <c r="J32" s="77">
        <f t="shared" si="5"/>
        <v>33777741</v>
      </c>
      <c r="K32" s="77">
        <f t="shared" si="5"/>
        <v>3433249</v>
      </c>
      <c r="L32" s="77">
        <f t="shared" si="5"/>
        <v>0</v>
      </c>
      <c r="M32" s="77">
        <f t="shared" si="5"/>
        <v>14448841</v>
      </c>
      <c r="N32" s="77">
        <f t="shared" si="5"/>
        <v>17882090</v>
      </c>
      <c r="O32" s="77">
        <f t="shared" si="5"/>
        <v>4550493</v>
      </c>
      <c r="P32" s="77">
        <f t="shared" si="5"/>
        <v>8293677</v>
      </c>
      <c r="Q32" s="77">
        <f t="shared" si="5"/>
        <v>0</v>
      </c>
      <c r="R32" s="77">
        <f t="shared" si="5"/>
        <v>12844170</v>
      </c>
      <c r="S32" s="77">
        <f t="shared" si="5"/>
        <v>14802721</v>
      </c>
      <c r="T32" s="77">
        <f t="shared" si="5"/>
        <v>17561255</v>
      </c>
      <c r="U32" s="77">
        <f t="shared" si="5"/>
        <v>0</v>
      </c>
      <c r="V32" s="77">
        <f t="shared" si="5"/>
        <v>32363976</v>
      </c>
      <c r="W32" s="77">
        <f t="shared" si="5"/>
        <v>96867977</v>
      </c>
      <c r="X32" s="77">
        <f t="shared" si="5"/>
        <v>118391000</v>
      </c>
      <c r="Y32" s="77">
        <f t="shared" si="5"/>
        <v>-21523023</v>
      </c>
      <c r="Z32" s="212">
        <f>+IF(X32&lt;&gt;0,+(Y32/X32)*100,0)</f>
        <v>-18.179610781224927</v>
      </c>
      <c r="AA32" s="79">
        <f>SUM(AA28:AA31)</f>
        <v>131338388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7700000</v>
      </c>
      <c r="F35" s="60">
        <v>8052612</v>
      </c>
      <c r="G35" s="60"/>
      <c r="H35" s="60"/>
      <c r="I35" s="60"/>
      <c r="J35" s="60"/>
      <c r="K35" s="60"/>
      <c r="L35" s="60"/>
      <c r="M35" s="60">
        <v>2700696</v>
      </c>
      <c r="N35" s="60">
        <v>2700696</v>
      </c>
      <c r="O35" s="60">
        <v>1433655</v>
      </c>
      <c r="P35" s="60"/>
      <c r="Q35" s="60"/>
      <c r="R35" s="60">
        <v>1433655</v>
      </c>
      <c r="S35" s="60"/>
      <c r="T35" s="60">
        <v>198071</v>
      </c>
      <c r="U35" s="60"/>
      <c r="V35" s="60">
        <v>198071</v>
      </c>
      <c r="W35" s="60">
        <v>4332422</v>
      </c>
      <c r="X35" s="60">
        <v>7700000</v>
      </c>
      <c r="Y35" s="60">
        <v>-3367578</v>
      </c>
      <c r="Z35" s="140">
        <v>-43.73</v>
      </c>
      <c r="AA35" s="62">
        <v>8052612</v>
      </c>
    </row>
    <row r="36" spans="1:27" ht="12.75">
      <c r="A36" s="238" t="s">
        <v>139</v>
      </c>
      <c r="B36" s="149"/>
      <c r="C36" s="222">
        <f aca="true" t="shared" si="6" ref="C36:Y36">SUM(C32:C35)</f>
        <v>98928934</v>
      </c>
      <c r="D36" s="222">
        <f>SUM(D32:D35)</f>
        <v>0</v>
      </c>
      <c r="E36" s="218">
        <f t="shared" si="6"/>
        <v>126091000</v>
      </c>
      <c r="F36" s="220">
        <f t="shared" si="6"/>
        <v>139391000</v>
      </c>
      <c r="G36" s="220">
        <f t="shared" si="6"/>
        <v>6324782</v>
      </c>
      <c r="H36" s="220">
        <f t="shared" si="6"/>
        <v>10846262</v>
      </c>
      <c r="I36" s="220">
        <f t="shared" si="6"/>
        <v>16606697</v>
      </c>
      <c r="J36" s="220">
        <f t="shared" si="6"/>
        <v>33777741</v>
      </c>
      <c r="K36" s="220">
        <f t="shared" si="6"/>
        <v>3433249</v>
      </c>
      <c r="L36" s="220">
        <f t="shared" si="6"/>
        <v>0</v>
      </c>
      <c r="M36" s="220">
        <f t="shared" si="6"/>
        <v>17149537</v>
      </c>
      <c r="N36" s="220">
        <f t="shared" si="6"/>
        <v>20582786</v>
      </c>
      <c r="O36" s="220">
        <f t="shared" si="6"/>
        <v>5984148</v>
      </c>
      <c r="P36" s="220">
        <f t="shared" si="6"/>
        <v>8293677</v>
      </c>
      <c r="Q36" s="220">
        <f t="shared" si="6"/>
        <v>0</v>
      </c>
      <c r="R36" s="220">
        <f t="shared" si="6"/>
        <v>14277825</v>
      </c>
      <c r="S36" s="220">
        <f t="shared" si="6"/>
        <v>14802721</v>
      </c>
      <c r="T36" s="220">
        <f t="shared" si="6"/>
        <v>17759326</v>
      </c>
      <c r="U36" s="220">
        <f t="shared" si="6"/>
        <v>0</v>
      </c>
      <c r="V36" s="220">
        <f t="shared" si="6"/>
        <v>32562047</v>
      </c>
      <c r="W36" s="220">
        <f t="shared" si="6"/>
        <v>101200399</v>
      </c>
      <c r="X36" s="220">
        <f t="shared" si="6"/>
        <v>126091000</v>
      </c>
      <c r="Y36" s="220">
        <f t="shared" si="6"/>
        <v>-24890601</v>
      </c>
      <c r="Z36" s="221">
        <f>+IF(X36&lt;&gt;0,+(Y36/X36)*100,0)</f>
        <v>-19.740188435336385</v>
      </c>
      <c r="AA36" s="239">
        <f>SUM(AA32:AA35)</f>
        <v>139391000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1009906</v>
      </c>
      <c r="D6" s="155"/>
      <c r="E6" s="59">
        <v>5000000</v>
      </c>
      <c r="F6" s="60">
        <v>1578000</v>
      </c>
      <c r="G6" s="60">
        <v>4679929</v>
      </c>
      <c r="H6" s="60">
        <v>441467</v>
      </c>
      <c r="I6" s="60">
        <v>1523303</v>
      </c>
      <c r="J6" s="60">
        <v>1523303</v>
      </c>
      <c r="K6" s="60">
        <v>296327</v>
      </c>
      <c r="L6" s="60">
        <v>4416431</v>
      </c>
      <c r="M6" s="60">
        <v>3695497</v>
      </c>
      <c r="N6" s="60">
        <v>3695497</v>
      </c>
      <c r="O6" s="60">
        <v>296442</v>
      </c>
      <c r="P6" s="60">
        <v>2289114</v>
      </c>
      <c r="Q6" s="60">
        <v>84202048</v>
      </c>
      <c r="R6" s="60">
        <v>84202048</v>
      </c>
      <c r="S6" s="60">
        <v>18885445</v>
      </c>
      <c r="T6" s="60">
        <v>21089271</v>
      </c>
      <c r="U6" s="60"/>
      <c r="V6" s="60">
        <v>21089271</v>
      </c>
      <c r="W6" s="60">
        <v>21089271</v>
      </c>
      <c r="X6" s="60">
        <v>1578000</v>
      </c>
      <c r="Y6" s="60">
        <v>19511271</v>
      </c>
      <c r="Z6" s="140">
        <v>1236.46</v>
      </c>
      <c r="AA6" s="62">
        <v>1578000</v>
      </c>
    </row>
    <row r="7" spans="1:27" ht="12.75">
      <c r="A7" s="249" t="s">
        <v>144</v>
      </c>
      <c r="B7" s="182"/>
      <c r="C7" s="155"/>
      <c r="D7" s="155"/>
      <c r="E7" s="59">
        <v>1500000</v>
      </c>
      <c r="F7" s="60">
        <v>2020000</v>
      </c>
      <c r="G7" s="60">
        <v>87000000</v>
      </c>
      <c r="H7" s="60">
        <v>55000000</v>
      </c>
      <c r="I7" s="60">
        <v>37000000</v>
      </c>
      <c r="J7" s="60">
        <v>37000000</v>
      </c>
      <c r="K7" s="60">
        <v>21600000</v>
      </c>
      <c r="L7" s="60">
        <v>6100000</v>
      </c>
      <c r="M7" s="60">
        <v>47000000</v>
      </c>
      <c r="N7" s="60">
        <v>47000000</v>
      </c>
      <c r="O7" s="60">
        <v>27000000</v>
      </c>
      <c r="P7" s="60">
        <v>4000000</v>
      </c>
      <c r="Q7" s="60">
        <v>86100000</v>
      </c>
      <c r="R7" s="60">
        <v>86100000</v>
      </c>
      <c r="S7" s="60">
        <v>39000000</v>
      </c>
      <c r="T7" s="60">
        <v>41000000</v>
      </c>
      <c r="U7" s="60"/>
      <c r="V7" s="60">
        <v>41000000</v>
      </c>
      <c r="W7" s="60">
        <v>41000000</v>
      </c>
      <c r="X7" s="60">
        <v>2020000</v>
      </c>
      <c r="Y7" s="60">
        <v>38980000</v>
      </c>
      <c r="Z7" s="140">
        <v>1929.7</v>
      </c>
      <c r="AA7" s="62">
        <v>2020000</v>
      </c>
    </row>
    <row r="8" spans="1:27" ht="12.75">
      <c r="A8" s="249" t="s">
        <v>145</v>
      </c>
      <c r="B8" s="182"/>
      <c r="C8" s="155">
        <v>101653786</v>
      </c>
      <c r="D8" s="155"/>
      <c r="E8" s="59">
        <v>35000000</v>
      </c>
      <c r="F8" s="60">
        <v>70961000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70961000</v>
      </c>
      <c r="Y8" s="60">
        <v>-70961000</v>
      </c>
      <c r="Z8" s="140">
        <v>-100</v>
      </c>
      <c r="AA8" s="62">
        <v>70961000</v>
      </c>
    </row>
    <row r="9" spans="1:27" ht="12.75">
      <c r="A9" s="249" t="s">
        <v>146</v>
      </c>
      <c r="B9" s="182"/>
      <c r="C9" s="155">
        <v>18701109</v>
      </c>
      <c r="D9" s="155"/>
      <c r="E9" s="59">
        <v>15000000</v>
      </c>
      <c r="F9" s="60">
        <v>15154000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15154000</v>
      </c>
      <c r="Y9" s="60">
        <v>-15154000</v>
      </c>
      <c r="Z9" s="140">
        <v>-100</v>
      </c>
      <c r="AA9" s="62">
        <v>15154000</v>
      </c>
    </row>
    <row r="10" spans="1:27" ht="12.75">
      <c r="A10" s="249" t="s">
        <v>147</v>
      </c>
      <c r="B10" s="182"/>
      <c r="C10" s="155">
        <v>89800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3516457</v>
      </c>
      <c r="D11" s="155"/>
      <c r="E11" s="59">
        <v>5000000</v>
      </c>
      <c r="F11" s="60">
        <v>6350000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6350000</v>
      </c>
      <c r="Y11" s="60">
        <v>-6350000</v>
      </c>
      <c r="Z11" s="140">
        <v>-100</v>
      </c>
      <c r="AA11" s="62">
        <v>6350000</v>
      </c>
    </row>
    <row r="12" spans="1:27" ht="12.75">
      <c r="A12" s="250" t="s">
        <v>56</v>
      </c>
      <c r="B12" s="251"/>
      <c r="C12" s="168">
        <f aca="true" t="shared" si="0" ref="C12:Y12">SUM(C6:C11)</f>
        <v>124971058</v>
      </c>
      <c r="D12" s="168">
        <f>SUM(D6:D11)</f>
        <v>0</v>
      </c>
      <c r="E12" s="72">
        <f t="shared" si="0"/>
        <v>61500000</v>
      </c>
      <c r="F12" s="73">
        <f t="shared" si="0"/>
        <v>96063000</v>
      </c>
      <c r="G12" s="73">
        <f t="shared" si="0"/>
        <v>91679929</v>
      </c>
      <c r="H12" s="73">
        <f t="shared" si="0"/>
        <v>55441467</v>
      </c>
      <c r="I12" s="73">
        <f t="shared" si="0"/>
        <v>38523303</v>
      </c>
      <c r="J12" s="73">
        <f t="shared" si="0"/>
        <v>38523303</v>
      </c>
      <c r="K12" s="73">
        <f t="shared" si="0"/>
        <v>21896327</v>
      </c>
      <c r="L12" s="73">
        <f t="shared" si="0"/>
        <v>10516431</v>
      </c>
      <c r="M12" s="73">
        <f t="shared" si="0"/>
        <v>50695497</v>
      </c>
      <c r="N12" s="73">
        <f t="shared" si="0"/>
        <v>50695497</v>
      </c>
      <c r="O12" s="73">
        <f t="shared" si="0"/>
        <v>27296442</v>
      </c>
      <c r="P12" s="73">
        <f t="shared" si="0"/>
        <v>6289114</v>
      </c>
      <c r="Q12" s="73">
        <f t="shared" si="0"/>
        <v>170302048</v>
      </c>
      <c r="R12" s="73">
        <f t="shared" si="0"/>
        <v>170302048</v>
      </c>
      <c r="S12" s="73">
        <f t="shared" si="0"/>
        <v>57885445</v>
      </c>
      <c r="T12" s="73">
        <f t="shared" si="0"/>
        <v>62089271</v>
      </c>
      <c r="U12" s="73">
        <f t="shared" si="0"/>
        <v>0</v>
      </c>
      <c r="V12" s="73">
        <f t="shared" si="0"/>
        <v>62089271</v>
      </c>
      <c r="W12" s="73">
        <f t="shared" si="0"/>
        <v>62089271</v>
      </c>
      <c r="X12" s="73">
        <f t="shared" si="0"/>
        <v>96063000</v>
      </c>
      <c r="Y12" s="73">
        <f t="shared" si="0"/>
        <v>-33973729</v>
      </c>
      <c r="Z12" s="170">
        <f>+IF(X12&lt;&gt;0,+(Y12/X12)*100,0)</f>
        <v>-35.36609204376295</v>
      </c>
      <c r="AA12" s="74">
        <f>SUM(AA6:AA11)</f>
        <v>96063000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154170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154170</v>
      </c>
      <c r="D17" s="155"/>
      <c r="E17" s="59"/>
      <c r="F17" s="60"/>
      <c r="G17" s="60">
        <v>154170</v>
      </c>
      <c r="H17" s="60">
        <v>154170</v>
      </c>
      <c r="I17" s="60">
        <v>154170</v>
      </c>
      <c r="J17" s="60">
        <v>154170</v>
      </c>
      <c r="K17" s="60">
        <v>154170</v>
      </c>
      <c r="L17" s="60">
        <v>154170</v>
      </c>
      <c r="M17" s="60">
        <v>154170</v>
      </c>
      <c r="N17" s="60">
        <v>154170</v>
      </c>
      <c r="O17" s="60">
        <v>154170</v>
      </c>
      <c r="P17" s="60">
        <v>154170</v>
      </c>
      <c r="Q17" s="60">
        <v>154170</v>
      </c>
      <c r="R17" s="60">
        <v>154170</v>
      </c>
      <c r="S17" s="60">
        <v>154170</v>
      </c>
      <c r="T17" s="60">
        <v>154170</v>
      </c>
      <c r="U17" s="60"/>
      <c r="V17" s="60">
        <v>154170</v>
      </c>
      <c r="W17" s="60">
        <v>154170</v>
      </c>
      <c r="X17" s="60"/>
      <c r="Y17" s="60">
        <v>154170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1896254213</v>
      </c>
      <c r="D19" s="155"/>
      <c r="E19" s="59">
        <v>2000000000</v>
      </c>
      <c r="F19" s="60">
        <v>1984812000</v>
      </c>
      <c r="G19" s="60">
        <v>2000000000</v>
      </c>
      <c r="H19" s="60">
        <v>2000000000</v>
      </c>
      <c r="I19" s="60">
        <v>2000000000</v>
      </c>
      <c r="J19" s="60">
        <v>2000000000</v>
      </c>
      <c r="K19" s="60">
        <v>2000000000</v>
      </c>
      <c r="L19" s="60">
        <v>2000000000</v>
      </c>
      <c r="M19" s="60">
        <v>2000000000</v>
      </c>
      <c r="N19" s="60">
        <v>2000000000</v>
      </c>
      <c r="O19" s="60">
        <v>2000000000</v>
      </c>
      <c r="P19" s="60">
        <v>2000000000</v>
      </c>
      <c r="Q19" s="60">
        <v>2000000000</v>
      </c>
      <c r="R19" s="60">
        <v>2000000000</v>
      </c>
      <c r="S19" s="60">
        <v>2000000000</v>
      </c>
      <c r="T19" s="60">
        <v>2000000000</v>
      </c>
      <c r="U19" s="60"/>
      <c r="V19" s="60">
        <v>2000000000</v>
      </c>
      <c r="W19" s="60">
        <v>2000000000</v>
      </c>
      <c r="X19" s="60">
        <v>1984812000</v>
      </c>
      <c r="Y19" s="60">
        <v>15188000</v>
      </c>
      <c r="Z19" s="140">
        <v>0.77</v>
      </c>
      <c r="AA19" s="62">
        <v>1984812000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249723</v>
      </c>
      <c r="D22" s="155"/>
      <c r="E22" s="59">
        <v>500000</v>
      </c>
      <c r="F22" s="60">
        <v>500000</v>
      </c>
      <c r="G22" s="60">
        <v>500000</v>
      </c>
      <c r="H22" s="60">
        <v>500000</v>
      </c>
      <c r="I22" s="60">
        <v>500000</v>
      </c>
      <c r="J22" s="60">
        <v>500000</v>
      </c>
      <c r="K22" s="60">
        <v>500000</v>
      </c>
      <c r="L22" s="60">
        <v>500000</v>
      </c>
      <c r="M22" s="60">
        <v>500000</v>
      </c>
      <c r="N22" s="60">
        <v>500000</v>
      </c>
      <c r="O22" s="60">
        <v>500000</v>
      </c>
      <c r="P22" s="60">
        <v>500000</v>
      </c>
      <c r="Q22" s="60">
        <v>500000</v>
      </c>
      <c r="R22" s="60">
        <v>500000</v>
      </c>
      <c r="S22" s="60">
        <v>500000</v>
      </c>
      <c r="T22" s="60">
        <v>500000</v>
      </c>
      <c r="U22" s="60"/>
      <c r="V22" s="60">
        <v>500000</v>
      </c>
      <c r="W22" s="60">
        <v>500000</v>
      </c>
      <c r="X22" s="60">
        <v>500000</v>
      </c>
      <c r="Y22" s="60"/>
      <c r="Z22" s="140"/>
      <c r="AA22" s="62">
        <v>500000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1896658106</v>
      </c>
      <c r="D24" s="168">
        <f>SUM(D15:D23)</f>
        <v>0</v>
      </c>
      <c r="E24" s="76">
        <f t="shared" si="1"/>
        <v>2000654170</v>
      </c>
      <c r="F24" s="77">
        <f t="shared" si="1"/>
        <v>1985312000</v>
      </c>
      <c r="G24" s="77">
        <f t="shared" si="1"/>
        <v>2000654170</v>
      </c>
      <c r="H24" s="77">
        <f t="shared" si="1"/>
        <v>2000654170</v>
      </c>
      <c r="I24" s="77">
        <f t="shared" si="1"/>
        <v>2000654170</v>
      </c>
      <c r="J24" s="77">
        <f t="shared" si="1"/>
        <v>2000654170</v>
      </c>
      <c r="K24" s="77">
        <f t="shared" si="1"/>
        <v>2000654170</v>
      </c>
      <c r="L24" s="77">
        <f t="shared" si="1"/>
        <v>2000654170</v>
      </c>
      <c r="M24" s="77">
        <f t="shared" si="1"/>
        <v>2000654170</v>
      </c>
      <c r="N24" s="77">
        <f t="shared" si="1"/>
        <v>2000654170</v>
      </c>
      <c r="O24" s="77">
        <f t="shared" si="1"/>
        <v>2000654170</v>
      </c>
      <c r="P24" s="77">
        <f t="shared" si="1"/>
        <v>2000654170</v>
      </c>
      <c r="Q24" s="77">
        <f t="shared" si="1"/>
        <v>2000654170</v>
      </c>
      <c r="R24" s="77">
        <f t="shared" si="1"/>
        <v>2000654170</v>
      </c>
      <c r="S24" s="77">
        <f t="shared" si="1"/>
        <v>2000654170</v>
      </c>
      <c r="T24" s="77">
        <f t="shared" si="1"/>
        <v>2000654170</v>
      </c>
      <c r="U24" s="77">
        <f t="shared" si="1"/>
        <v>0</v>
      </c>
      <c r="V24" s="77">
        <f t="shared" si="1"/>
        <v>2000654170</v>
      </c>
      <c r="W24" s="77">
        <f t="shared" si="1"/>
        <v>2000654170</v>
      </c>
      <c r="X24" s="77">
        <f t="shared" si="1"/>
        <v>1985312000</v>
      </c>
      <c r="Y24" s="77">
        <f t="shared" si="1"/>
        <v>15342170</v>
      </c>
      <c r="Z24" s="212">
        <f>+IF(X24&lt;&gt;0,+(Y24/X24)*100,0)</f>
        <v>0.7727838244064409</v>
      </c>
      <c r="AA24" s="79">
        <f>SUM(AA15:AA23)</f>
        <v>1985312000</v>
      </c>
    </row>
    <row r="25" spans="1:27" ht="12.75">
      <c r="A25" s="250" t="s">
        <v>159</v>
      </c>
      <c r="B25" s="251"/>
      <c r="C25" s="168">
        <f aca="true" t="shared" si="2" ref="C25:Y25">+C12+C24</f>
        <v>2021629164</v>
      </c>
      <c r="D25" s="168">
        <f>+D12+D24</f>
        <v>0</v>
      </c>
      <c r="E25" s="72">
        <f t="shared" si="2"/>
        <v>2062154170</v>
      </c>
      <c r="F25" s="73">
        <f t="shared" si="2"/>
        <v>2081375000</v>
      </c>
      <c r="G25" s="73">
        <f t="shared" si="2"/>
        <v>2092334099</v>
      </c>
      <c r="H25" s="73">
        <f t="shared" si="2"/>
        <v>2056095637</v>
      </c>
      <c r="I25" s="73">
        <f t="shared" si="2"/>
        <v>2039177473</v>
      </c>
      <c r="J25" s="73">
        <f t="shared" si="2"/>
        <v>2039177473</v>
      </c>
      <c r="K25" s="73">
        <f t="shared" si="2"/>
        <v>2022550497</v>
      </c>
      <c r="L25" s="73">
        <f t="shared" si="2"/>
        <v>2011170601</v>
      </c>
      <c r="M25" s="73">
        <f t="shared" si="2"/>
        <v>2051349667</v>
      </c>
      <c r="N25" s="73">
        <f t="shared" si="2"/>
        <v>2051349667</v>
      </c>
      <c r="O25" s="73">
        <f t="shared" si="2"/>
        <v>2027950612</v>
      </c>
      <c r="P25" s="73">
        <f t="shared" si="2"/>
        <v>2006943284</v>
      </c>
      <c r="Q25" s="73">
        <f t="shared" si="2"/>
        <v>2170956218</v>
      </c>
      <c r="R25" s="73">
        <f t="shared" si="2"/>
        <v>2170956218</v>
      </c>
      <c r="S25" s="73">
        <f t="shared" si="2"/>
        <v>2058539615</v>
      </c>
      <c r="T25" s="73">
        <f t="shared" si="2"/>
        <v>2062743441</v>
      </c>
      <c r="U25" s="73">
        <f t="shared" si="2"/>
        <v>0</v>
      </c>
      <c r="V25" s="73">
        <f t="shared" si="2"/>
        <v>2062743441</v>
      </c>
      <c r="W25" s="73">
        <f t="shared" si="2"/>
        <v>2062743441</v>
      </c>
      <c r="X25" s="73">
        <f t="shared" si="2"/>
        <v>2081375000</v>
      </c>
      <c r="Y25" s="73">
        <f t="shared" si="2"/>
        <v>-18631559</v>
      </c>
      <c r="Z25" s="170">
        <f>+IF(X25&lt;&gt;0,+(Y25/X25)*100,0)</f>
        <v>-0.8951562789021681</v>
      </c>
      <c r="AA25" s="74">
        <f>+AA12+AA24</f>
        <v>2081375000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501679</v>
      </c>
      <c r="D31" s="155"/>
      <c r="E31" s="59">
        <v>500000</v>
      </c>
      <c r="F31" s="60">
        <v>791000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791000</v>
      </c>
      <c r="Y31" s="60">
        <v>-791000</v>
      </c>
      <c r="Z31" s="140">
        <v>-100</v>
      </c>
      <c r="AA31" s="62">
        <v>791000</v>
      </c>
    </row>
    <row r="32" spans="1:27" ht="12.75">
      <c r="A32" s="249" t="s">
        <v>164</v>
      </c>
      <c r="B32" s="182"/>
      <c r="C32" s="155">
        <v>116008166</v>
      </c>
      <c r="D32" s="155"/>
      <c r="E32" s="59"/>
      <c r="F32" s="60">
        <v>39415000</v>
      </c>
      <c r="G32" s="60">
        <v>41175218</v>
      </c>
      <c r="H32" s="60">
        <v>43441229</v>
      </c>
      <c r="I32" s="60">
        <v>17688719</v>
      </c>
      <c r="J32" s="60">
        <v>17688719</v>
      </c>
      <c r="K32" s="60">
        <v>7982768</v>
      </c>
      <c r="L32" s="60">
        <v>2602000</v>
      </c>
      <c r="M32" s="60">
        <v>60579660</v>
      </c>
      <c r="N32" s="60">
        <v>60579660</v>
      </c>
      <c r="O32" s="60">
        <v>76429818</v>
      </c>
      <c r="P32" s="60">
        <v>66850921</v>
      </c>
      <c r="Q32" s="60">
        <v>79335249</v>
      </c>
      <c r="R32" s="60">
        <v>79335249</v>
      </c>
      <c r="S32" s="60">
        <v>91353305</v>
      </c>
      <c r="T32" s="60">
        <v>48699248</v>
      </c>
      <c r="U32" s="60"/>
      <c r="V32" s="60">
        <v>48699248</v>
      </c>
      <c r="W32" s="60">
        <v>48699248</v>
      </c>
      <c r="X32" s="60">
        <v>39415000</v>
      </c>
      <c r="Y32" s="60">
        <v>9284248</v>
      </c>
      <c r="Z32" s="140">
        <v>23.56</v>
      </c>
      <c r="AA32" s="62">
        <v>39415000</v>
      </c>
    </row>
    <row r="33" spans="1:27" ht="12.75">
      <c r="A33" s="249" t="s">
        <v>165</v>
      </c>
      <c r="B33" s="182"/>
      <c r="C33" s="155">
        <v>4167587</v>
      </c>
      <c r="D33" s="155"/>
      <c r="E33" s="59">
        <v>3000000</v>
      </c>
      <c r="F33" s="60">
        <v>3000000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3000000</v>
      </c>
      <c r="Y33" s="60">
        <v>-3000000</v>
      </c>
      <c r="Z33" s="140">
        <v>-100</v>
      </c>
      <c r="AA33" s="62">
        <v>3000000</v>
      </c>
    </row>
    <row r="34" spans="1:27" ht="12.75">
      <c r="A34" s="250" t="s">
        <v>58</v>
      </c>
      <c r="B34" s="251"/>
      <c r="C34" s="168">
        <f aca="true" t="shared" si="3" ref="C34:Y34">SUM(C29:C33)</f>
        <v>120677432</v>
      </c>
      <c r="D34" s="168">
        <f>SUM(D29:D33)</f>
        <v>0</v>
      </c>
      <c r="E34" s="72">
        <f t="shared" si="3"/>
        <v>3500000</v>
      </c>
      <c r="F34" s="73">
        <f t="shared" si="3"/>
        <v>43206000</v>
      </c>
      <c r="G34" s="73">
        <f t="shared" si="3"/>
        <v>41175218</v>
      </c>
      <c r="H34" s="73">
        <f t="shared" si="3"/>
        <v>43441229</v>
      </c>
      <c r="I34" s="73">
        <f t="shared" si="3"/>
        <v>17688719</v>
      </c>
      <c r="J34" s="73">
        <f t="shared" si="3"/>
        <v>17688719</v>
      </c>
      <c r="K34" s="73">
        <f t="shared" si="3"/>
        <v>7982768</v>
      </c>
      <c r="L34" s="73">
        <f t="shared" si="3"/>
        <v>2602000</v>
      </c>
      <c r="M34" s="73">
        <f t="shared" si="3"/>
        <v>60579660</v>
      </c>
      <c r="N34" s="73">
        <f t="shared" si="3"/>
        <v>60579660</v>
      </c>
      <c r="O34" s="73">
        <f t="shared" si="3"/>
        <v>76429818</v>
      </c>
      <c r="P34" s="73">
        <f t="shared" si="3"/>
        <v>66850921</v>
      </c>
      <c r="Q34" s="73">
        <f t="shared" si="3"/>
        <v>79335249</v>
      </c>
      <c r="R34" s="73">
        <f t="shared" si="3"/>
        <v>79335249</v>
      </c>
      <c r="S34" s="73">
        <f t="shared" si="3"/>
        <v>91353305</v>
      </c>
      <c r="T34" s="73">
        <f t="shared" si="3"/>
        <v>48699248</v>
      </c>
      <c r="U34" s="73">
        <f t="shared" si="3"/>
        <v>0</v>
      </c>
      <c r="V34" s="73">
        <f t="shared" si="3"/>
        <v>48699248</v>
      </c>
      <c r="W34" s="73">
        <f t="shared" si="3"/>
        <v>48699248</v>
      </c>
      <c r="X34" s="73">
        <f t="shared" si="3"/>
        <v>43206000</v>
      </c>
      <c r="Y34" s="73">
        <f t="shared" si="3"/>
        <v>5493248</v>
      </c>
      <c r="Z34" s="170">
        <f>+IF(X34&lt;&gt;0,+(Y34/X34)*100,0)</f>
        <v>12.714086006573162</v>
      </c>
      <c r="AA34" s="74">
        <f>SUM(AA29:AA33)</f>
        <v>43206000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32676139</v>
      </c>
      <c r="D38" s="155"/>
      <c r="E38" s="59">
        <v>20000000</v>
      </c>
      <c r="F38" s="60">
        <v>20000000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20000000</v>
      </c>
      <c r="Y38" s="60">
        <v>-20000000</v>
      </c>
      <c r="Z38" s="140">
        <v>-100</v>
      </c>
      <c r="AA38" s="62">
        <v>20000000</v>
      </c>
    </row>
    <row r="39" spans="1:27" ht="12.75">
      <c r="A39" s="250" t="s">
        <v>59</v>
      </c>
      <c r="B39" s="253"/>
      <c r="C39" s="168">
        <f aca="true" t="shared" si="4" ref="C39:Y39">SUM(C37:C38)</f>
        <v>32676139</v>
      </c>
      <c r="D39" s="168">
        <f>SUM(D37:D38)</f>
        <v>0</v>
      </c>
      <c r="E39" s="76">
        <f t="shared" si="4"/>
        <v>20000000</v>
      </c>
      <c r="F39" s="77">
        <f t="shared" si="4"/>
        <v>20000000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20000000</v>
      </c>
      <c r="Y39" s="77">
        <f t="shared" si="4"/>
        <v>-20000000</v>
      </c>
      <c r="Z39" s="212">
        <f>+IF(X39&lt;&gt;0,+(Y39/X39)*100,0)</f>
        <v>-100</v>
      </c>
      <c r="AA39" s="79">
        <f>SUM(AA37:AA38)</f>
        <v>20000000</v>
      </c>
    </row>
    <row r="40" spans="1:27" ht="12.75">
      <c r="A40" s="250" t="s">
        <v>167</v>
      </c>
      <c r="B40" s="251"/>
      <c r="C40" s="168">
        <f aca="true" t="shared" si="5" ref="C40:Y40">+C34+C39</f>
        <v>153353571</v>
      </c>
      <c r="D40" s="168">
        <f>+D34+D39</f>
        <v>0</v>
      </c>
      <c r="E40" s="72">
        <f t="shared" si="5"/>
        <v>23500000</v>
      </c>
      <c r="F40" s="73">
        <f t="shared" si="5"/>
        <v>63206000</v>
      </c>
      <c r="G40" s="73">
        <f t="shared" si="5"/>
        <v>41175218</v>
      </c>
      <c r="H40" s="73">
        <f t="shared" si="5"/>
        <v>43441229</v>
      </c>
      <c r="I40" s="73">
        <f t="shared" si="5"/>
        <v>17688719</v>
      </c>
      <c r="J40" s="73">
        <f t="shared" si="5"/>
        <v>17688719</v>
      </c>
      <c r="K40" s="73">
        <f t="shared" si="5"/>
        <v>7982768</v>
      </c>
      <c r="L40" s="73">
        <f t="shared" si="5"/>
        <v>2602000</v>
      </c>
      <c r="M40" s="73">
        <f t="shared" si="5"/>
        <v>60579660</v>
      </c>
      <c r="N40" s="73">
        <f t="shared" si="5"/>
        <v>60579660</v>
      </c>
      <c r="O40" s="73">
        <f t="shared" si="5"/>
        <v>76429818</v>
      </c>
      <c r="P40" s="73">
        <f t="shared" si="5"/>
        <v>66850921</v>
      </c>
      <c r="Q40" s="73">
        <f t="shared" si="5"/>
        <v>79335249</v>
      </c>
      <c r="R40" s="73">
        <f t="shared" si="5"/>
        <v>79335249</v>
      </c>
      <c r="S40" s="73">
        <f t="shared" si="5"/>
        <v>91353305</v>
      </c>
      <c r="T40" s="73">
        <f t="shared" si="5"/>
        <v>48699248</v>
      </c>
      <c r="U40" s="73">
        <f t="shared" si="5"/>
        <v>0</v>
      </c>
      <c r="V40" s="73">
        <f t="shared" si="5"/>
        <v>48699248</v>
      </c>
      <c r="W40" s="73">
        <f t="shared" si="5"/>
        <v>48699248</v>
      </c>
      <c r="X40" s="73">
        <f t="shared" si="5"/>
        <v>63206000</v>
      </c>
      <c r="Y40" s="73">
        <f t="shared" si="5"/>
        <v>-14506752</v>
      </c>
      <c r="Z40" s="170">
        <f>+IF(X40&lt;&gt;0,+(Y40/X40)*100,0)</f>
        <v>-22.951542575071986</v>
      </c>
      <c r="AA40" s="74">
        <f>+AA34+AA39</f>
        <v>63206000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1868275593</v>
      </c>
      <c r="D42" s="257">
        <f>+D25-D40</f>
        <v>0</v>
      </c>
      <c r="E42" s="258">
        <f t="shared" si="6"/>
        <v>2038654170</v>
      </c>
      <c r="F42" s="259">
        <f t="shared" si="6"/>
        <v>2018169000</v>
      </c>
      <c r="G42" s="259">
        <f t="shared" si="6"/>
        <v>2051158881</v>
      </c>
      <c r="H42" s="259">
        <f t="shared" si="6"/>
        <v>2012654408</v>
      </c>
      <c r="I42" s="259">
        <f t="shared" si="6"/>
        <v>2021488754</v>
      </c>
      <c r="J42" s="259">
        <f t="shared" si="6"/>
        <v>2021488754</v>
      </c>
      <c r="K42" s="259">
        <f t="shared" si="6"/>
        <v>2014567729</v>
      </c>
      <c r="L42" s="259">
        <f t="shared" si="6"/>
        <v>2008568601</v>
      </c>
      <c r="M42" s="259">
        <f t="shared" si="6"/>
        <v>1990770007</v>
      </c>
      <c r="N42" s="259">
        <f t="shared" si="6"/>
        <v>1990770007</v>
      </c>
      <c r="O42" s="259">
        <f t="shared" si="6"/>
        <v>1951520794</v>
      </c>
      <c r="P42" s="259">
        <f t="shared" si="6"/>
        <v>1940092363</v>
      </c>
      <c r="Q42" s="259">
        <f t="shared" si="6"/>
        <v>2091620969</v>
      </c>
      <c r="R42" s="259">
        <f t="shared" si="6"/>
        <v>2091620969</v>
      </c>
      <c r="S42" s="259">
        <f t="shared" si="6"/>
        <v>1967186310</v>
      </c>
      <c r="T42" s="259">
        <f t="shared" si="6"/>
        <v>2014044193</v>
      </c>
      <c r="U42" s="259">
        <f t="shared" si="6"/>
        <v>0</v>
      </c>
      <c r="V42" s="259">
        <f t="shared" si="6"/>
        <v>2014044193</v>
      </c>
      <c r="W42" s="259">
        <f t="shared" si="6"/>
        <v>2014044193</v>
      </c>
      <c r="X42" s="259">
        <f t="shared" si="6"/>
        <v>2018169000</v>
      </c>
      <c r="Y42" s="259">
        <f t="shared" si="6"/>
        <v>-4124807</v>
      </c>
      <c r="Z42" s="260">
        <f>+IF(X42&lt;&gt;0,+(Y42/X42)*100,0)</f>
        <v>-0.20438362694105403</v>
      </c>
      <c r="AA42" s="261">
        <f>+AA25-AA40</f>
        <v>2018169000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1868275593</v>
      </c>
      <c r="D45" s="155"/>
      <c r="E45" s="59">
        <v>2038654170</v>
      </c>
      <c r="F45" s="60">
        <v>2018169000</v>
      </c>
      <c r="G45" s="60">
        <v>2051158881</v>
      </c>
      <c r="H45" s="60">
        <v>2012654408</v>
      </c>
      <c r="I45" s="60">
        <v>2021488754</v>
      </c>
      <c r="J45" s="60">
        <v>2021488754</v>
      </c>
      <c r="K45" s="60">
        <v>2014567729</v>
      </c>
      <c r="L45" s="60">
        <v>2008568601</v>
      </c>
      <c r="M45" s="60">
        <v>1990770007</v>
      </c>
      <c r="N45" s="60">
        <v>1990770007</v>
      </c>
      <c r="O45" s="60">
        <v>1951520794</v>
      </c>
      <c r="P45" s="60">
        <v>1940092363</v>
      </c>
      <c r="Q45" s="60">
        <v>2091620969</v>
      </c>
      <c r="R45" s="60">
        <v>2091620969</v>
      </c>
      <c r="S45" s="60">
        <v>1967186310</v>
      </c>
      <c r="T45" s="60">
        <v>2014044193</v>
      </c>
      <c r="U45" s="60"/>
      <c r="V45" s="60">
        <v>2014044193</v>
      </c>
      <c r="W45" s="60">
        <v>2014044193</v>
      </c>
      <c r="X45" s="60">
        <v>2018169000</v>
      </c>
      <c r="Y45" s="60">
        <v>-4124807</v>
      </c>
      <c r="Z45" s="139">
        <v>-0.2</v>
      </c>
      <c r="AA45" s="62">
        <v>2018169000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1868275593</v>
      </c>
      <c r="D48" s="217">
        <f>SUM(D45:D47)</f>
        <v>0</v>
      </c>
      <c r="E48" s="264">
        <f t="shared" si="7"/>
        <v>2038654170</v>
      </c>
      <c r="F48" s="219">
        <f t="shared" si="7"/>
        <v>2018169000</v>
      </c>
      <c r="G48" s="219">
        <f t="shared" si="7"/>
        <v>2051158881</v>
      </c>
      <c r="H48" s="219">
        <f t="shared" si="7"/>
        <v>2012654408</v>
      </c>
      <c r="I48" s="219">
        <f t="shared" si="7"/>
        <v>2021488754</v>
      </c>
      <c r="J48" s="219">
        <f t="shared" si="7"/>
        <v>2021488754</v>
      </c>
      <c r="K48" s="219">
        <f t="shared" si="7"/>
        <v>2014567729</v>
      </c>
      <c r="L48" s="219">
        <f t="shared" si="7"/>
        <v>2008568601</v>
      </c>
      <c r="M48" s="219">
        <f t="shared" si="7"/>
        <v>1990770007</v>
      </c>
      <c r="N48" s="219">
        <f t="shared" si="7"/>
        <v>1990770007</v>
      </c>
      <c r="O48" s="219">
        <f t="shared" si="7"/>
        <v>1951520794</v>
      </c>
      <c r="P48" s="219">
        <f t="shared" si="7"/>
        <v>1940092363</v>
      </c>
      <c r="Q48" s="219">
        <f t="shared" si="7"/>
        <v>2091620969</v>
      </c>
      <c r="R48" s="219">
        <f t="shared" si="7"/>
        <v>2091620969</v>
      </c>
      <c r="S48" s="219">
        <f t="shared" si="7"/>
        <v>1967186310</v>
      </c>
      <c r="T48" s="219">
        <f t="shared" si="7"/>
        <v>2014044193</v>
      </c>
      <c r="U48" s="219">
        <f t="shared" si="7"/>
        <v>0</v>
      </c>
      <c r="V48" s="219">
        <f t="shared" si="7"/>
        <v>2014044193</v>
      </c>
      <c r="W48" s="219">
        <f t="shared" si="7"/>
        <v>2014044193</v>
      </c>
      <c r="X48" s="219">
        <f t="shared" si="7"/>
        <v>2018169000</v>
      </c>
      <c r="Y48" s="219">
        <f t="shared" si="7"/>
        <v>-4124807</v>
      </c>
      <c r="Z48" s="265">
        <f>+IF(X48&lt;&gt;0,+(Y48/X48)*100,0)</f>
        <v>-0.20438362694105403</v>
      </c>
      <c r="AA48" s="232">
        <f>SUM(AA45:AA47)</f>
        <v>2018169000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13250004</v>
      </c>
      <c r="F6" s="60">
        <v>14000004</v>
      </c>
      <c r="G6" s="60">
        <v>37651</v>
      </c>
      <c r="H6" s="60">
        <v>7533129</v>
      </c>
      <c r="I6" s="60">
        <v>6040159</v>
      </c>
      <c r="J6" s="60">
        <v>13610939</v>
      </c>
      <c r="K6" s="60">
        <v>243196</v>
      </c>
      <c r="L6" s="60">
        <v>243196</v>
      </c>
      <c r="M6" s="60">
        <v>289319</v>
      </c>
      <c r="N6" s="60">
        <v>775711</v>
      </c>
      <c r="O6" s="60">
        <v>51772</v>
      </c>
      <c r="P6" s="60">
        <v>159427</v>
      </c>
      <c r="Q6" s="60">
        <v>239595</v>
      </c>
      <c r="R6" s="60">
        <v>450794</v>
      </c>
      <c r="S6" s="60">
        <v>3353566</v>
      </c>
      <c r="T6" s="60">
        <v>2720900</v>
      </c>
      <c r="U6" s="60"/>
      <c r="V6" s="60">
        <v>6074466</v>
      </c>
      <c r="W6" s="60">
        <v>20911910</v>
      </c>
      <c r="X6" s="60">
        <v>14000004</v>
      </c>
      <c r="Y6" s="60">
        <v>6911906</v>
      </c>
      <c r="Z6" s="140">
        <v>49.37</v>
      </c>
      <c r="AA6" s="62">
        <v>14000004</v>
      </c>
    </row>
    <row r="7" spans="1:27" ht="12.75">
      <c r="A7" s="249" t="s">
        <v>32</v>
      </c>
      <c r="B7" s="182"/>
      <c r="C7" s="155">
        <v>65660964</v>
      </c>
      <c r="D7" s="155"/>
      <c r="E7" s="59">
        <v>62075016</v>
      </c>
      <c r="F7" s="60">
        <v>58979988</v>
      </c>
      <c r="G7" s="60">
        <v>3912746</v>
      </c>
      <c r="H7" s="60">
        <v>230771</v>
      </c>
      <c r="I7" s="60">
        <v>8059604</v>
      </c>
      <c r="J7" s="60">
        <v>12203121</v>
      </c>
      <c r="K7" s="60">
        <v>1479639</v>
      </c>
      <c r="L7" s="60">
        <v>1479639</v>
      </c>
      <c r="M7" s="60">
        <v>6836351</v>
      </c>
      <c r="N7" s="60">
        <v>9795629</v>
      </c>
      <c r="O7" s="60">
        <v>368887</v>
      </c>
      <c r="P7" s="60">
        <v>6969363</v>
      </c>
      <c r="Q7" s="60">
        <v>2984305</v>
      </c>
      <c r="R7" s="60">
        <v>10322555</v>
      </c>
      <c r="S7" s="60">
        <v>2738954</v>
      </c>
      <c r="T7" s="60">
        <v>381097</v>
      </c>
      <c r="U7" s="60"/>
      <c r="V7" s="60">
        <v>3120051</v>
      </c>
      <c r="W7" s="60">
        <v>35441356</v>
      </c>
      <c r="X7" s="60">
        <v>58979988</v>
      </c>
      <c r="Y7" s="60">
        <v>-23538632</v>
      </c>
      <c r="Z7" s="140">
        <v>-39.91</v>
      </c>
      <c r="AA7" s="62">
        <v>58979988</v>
      </c>
    </row>
    <row r="8" spans="1:27" ht="12.75">
      <c r="A8" s="249" t="s">
        <v>178</v>
      </c>
      <c r="B8" s="182"/>
      <c r="C8" s="155">
        <v>10293436</v>
      </c>
      <c r="D8" s="155"/>
      <c r="E8" s="59">
        <v>33025008</v>
      </c>
      <c r="F8" s="60">
        <v>12386004</v>
      </c>
      <c r="G8" s="60">
        <v>51625</v>
      </c>
      <c r="H8" s="60">
        <v>1232011</v>
      </c>
      <c r="I8" s="60">
        <v>889877</v>
      </c>
      <c r="J8" s="60">
        <v>2173513</v>
      </c>
      <c r="K8" s="60">
        <v>2247082</v>
      </c>
      <c r="L8" s="60">
        <v>2247082</v>
      </c>
      <c r="M8" s="60">
        <v>1015485</v>
      </c>
      <c r="N8" s="60">
        <v>5509649</v>
      </c>
      <c r="O8" s="60">
        <v>966224</v>
      </c>
      <c r="P8" s="60">
        <v>1024213</v>
      </c>
      <c r="Q8" s="60">
        <v>4126557</v>
      </c>
      <c r="R8" s="60">
        <v>6116994</v>
      </c>
      <c r="S8" s="60">
        <v>1901268</v>
      </c>
      <c r="T8" s="60">
        <v>911085</v>
      </c>
      <c r="U8" s="60"/>
      <c r="V8" s="60">
        <v>2812353</v>
      </c>
      <c r="W8" s="60">
        <v>16612509</v>
      </c>
      <c r="X8" s="60">
        <v>12386004</v>
      </c>
      <c r="Y8" s="60">
        <v>4226505</v>
      </c>
      <c r="Z8" s="140">
        <v>34.12</v>
      </c>
      <c r="AA8" s="62">
        <v>12386004</v>
      </c>
    </row>
    <row r="9" spans="1:27" ht="12.75">
      <c r="A9" s="249" t="s">
        <v>179</v>
      </c>
      <c r="B9" s="182"/>
      <c r="C9" s="155">
        <v>472419754</v>
      </c>
      <c r="D9" s="155"/>
      <c r="E9" s="59">
        <v>351967000</v>
      </c>
      <c r="F9" s="60">
        <v>351967000</v>
      </c>
      <c r="G9" s="60"/>
      <c r="H9" s="60">
        <v>2510000</v>
      </c>
      <c r="I9" s="60"/>
      <c r="J9" s="60">
        <v>2510000</v>
      </c>
      <c r="K9" s="60"/>
      <c r="L9" s="60">
        <v>1329000</v>
      </c>
      <c r="M9" s="60">
        <v>114407000</v>
      </c>
      <c r="N9" s="60">
        <v>115736000</v>
      </c>
      <c r="O9" s="60"/>
      <c r="P9" s="60"/>
      <c r="Q9" s="60">
        <v>86417000</v>
      </c>
      <c r="R9" s="60">
        <v>86417000</v>
      </c>
      <c r="S9" s="60"/>
      <c r="T9" s="60"/>
      <c r="U9" s="60"/>
      <c r="V9" s="60"/>
      <c r="W9" s="60">
        <v>204663000</v>
      </c>
      <c r="X9" s="60">
        <v>351967000</v>
      </c>
      <c r="Y9" s="60">
        <v>-147304000</v>
      </c>
      <c r="Z9" s="140">
        <v>-41.85</v>
      </c>
      <c r="AA9" s="62">
        <v>351967000</v>
      </c>
    </row>
    <row r="10" spans="1:27" ht="12.75">
      <c r="A10" s="249" t="s">
        <v>180</v>
      </c>
      <c r="B10" s="182"/>
      <c r="C10" s="155"/>
      <c r="D10" s="155"/>
      <c r="E10" s="59">
        <v>122491000</v>
      </c>
      <c r="F10" s="60">
        <v>140491000</v>
      </c>
      <c r="G10" s="60">
        <v>48500000</v>
      </c>
      <c r="H10" s="60"/>
      <c r="I10" s="60"/>
      <c r="J10" s="60">
        <v>48500000</v>
      </c>
      <c r="K10" s="60"/>
      <c r="L10" s="60"/>
      <c r="M10" s="60">
        <v>65950000</v>
      </c>
      <c r="N10" s="60">
        <v>65950000</v>
      </c>
      <c r="O10" s="60"/>
      <c r="P10" s="60"/>
      <c r="Q10" s="60">
        <v>9041000</v>
      </c>
      <c r="R10" s="60">
        <v>9041000</v>
      </c>
      <c r="S10" s="60"/>
      <c r="T10" s="60"/>
      <c r="U10" s="60"/>
      <c r="V10" s="60"/>
      <c r="W10" s="60">
        <v>123491000</v>
      </c>
      <c r="X10" s="60">
        <v>140491000</v>
      </c>
      <c r="Y10" s="60">
        <v>-17000000</v>
      </c>
      <c r="Z10" s="140">
        <v>-12.1</v>
      </c>
      <c r="AA10" s="62">
        <v>140491000</v>
      </c>
    </row>
    <row r="11" spans="1:27" ht="12.75">
      <c r="A11" s="249" t="s">
        <v>181</v>
      </c>
      <c r="B11" s="182"/>
      <c r="C11" s="155"/>
      <c r="D11" s="155"/>
      <c r="E11" s="59">
        <v>13749996</v>
      </c>
      <c r="F11" s="60">
        <v>4734000</v>
      </c>
      <c r="G11" s="60">
        <v>647887</v>
      </c>
      <c r="H11" s="60">
        <v>44577</v>
      </c>
      <c r="I11" s="60">
        <v>2510000</v>
      </c>
      <c r="J11" s="60">
        <v>3202464</v>
      </c>
      <c r="K11" s="60">
        <v>52425</v>
      </c>
      <c r="L11" s="60">
        <v>52425</v>
      </c>
      <c r="M11" s="60">
        <v>260526</v>
      </c>
      <c r="N11" s="60">
        <v>365376</v>
      </c>
      <c r="O11" s="60">
        <v>449697</v>
      </c>
      <c r="P11" s="60">
        <v>482054</v>
      </c>
      <c r="Q11" s="60">
        <v>140423</v>
      </c>
      <c r="R11" s="60">
        <v>1072174</v>
      </c>
      <c r="S11" s="60">
        <v>668201</v>
      </c>
      <c r="T11" s="60">
        <v>682811</v>
      </c>
      <c r="U11" s="60"/>
      <c r="V11" s="60">
        <v>1351012</v>
      </c>
      <c r="W11" s="60">
        <v>5991026</v>
      </c>
      <c r="X11" s="60">
        <v>4734000</v>
      </c>
      <c r="Y11" s="60">
        <v>1257026</v>
      </c>
      <c r="Z11" s="140">
        <v>26.55</v>
      </c>
      <c r="AA11" s="62">
        <v>4734000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-448165949</v>
      </c>
      <c r="D14" s="155"/>
      <c r="E14" s="59">
        <v>-458822004</v>
      </c>
      <c r="F14" s="60">
        <v>-440810292</v>
      </c>
      <c r="G14" s="60">
        <v>-23386788</v>
      </c>
      <c r="H14" s="60">
        <v>-36666224</v>
      </c>
      <c r="I14" s="60">
        <v>-33239584</v>
      </c>
      <c r="J14" s="60">
        <v>-93292596</v>
      </c>
      <c r="K14" s="60">
        <v>-23854240</v>
      </c>
      <c r="L14" s="60">
        <v>-22220225</v>
      </c>
      <c r="M14" s="60">
        <v>-61981170</v>
      </c>
      <c r="N14" s="60">
        <v>-108055635</v>
      </c>
      <c r="O14" s="60">
        <v>-23819415</v>
      </c>
      <c r="P14" s="60">
        <v>-28743613</v>
      </c>
      <c r="Q14" s="60">
        <v>-23062529</v>
      </c>
      <c r="R14" s="60">
        <v>-75625557</v>
      </c>
      <c r="S14" s="60">
        <v>-36204503</v>
      </c>
      <c r="T14" s="60">
        <v>-27224974</v>
      </c>
      <c r="U14" s="60"/>
      <c r="V14" s="60">
        <v>-63429477</v>
      </c>
      <c r="W14" s="60">
        <v>-340403265</v>
      </c>
      <c r="X14" s="60">
        <v>-440810292</v>
      </c>
      <c r="Y14" s="60">
        <v>100407027</v>
      </c>
      <c r="Z14" s="140">
        <v>-22.78</v>
      </c>
      <c r="AA14" s="62">
        <v>-440810292</v>
      </c>
    </row>
    <row r="15" spans="1:27" ht="12.75">
      <c r="A15" s="249" t="s">
        <v>40</v>
      </c>
      <c r="B15" s="182"/>
      <c r="C15" s="155"/>
      <c r="D15" s="155"/>
      <c r="E15" s="59">
        <v>-300000</v>
      </c>
      <c r="F15" s="60">
        <v>-300000</v>
      </c>
      <c r="G15" s="60"/>
      <c r="H15" s="60">
        <v>-33442</v>
      </c>
      <c r="I15" s="60"/>
      <c r="J15" s="60">
        <v>-33442</v>
      </c>
      <c r="K15" s="60">
        <v>-32145</v>
      </c>
      <c r="L15" s="60"/>
      <c r="M15" s="60">
        <v>-16348</v>
      </c>
      <c r="N15" s="60">
        <v>-48493</v>
      </c>
      <c r="O15" s="60">
        <v>-37308</v>
      </c>
      <c r="P15" s="60"/>
      <c r="Q15" s="60">
        <v>-19190</v>
      </c>
      <c r="R15" s="60">
        <v>-56498</v>
      </c>
      <c r="S15" s="60">
        <v>-19194</v>
      </c>
      <c r="T15" s="60">
        <v>-34803</v>
      </c>
      <c r="U15" s="60"/>
      <c r="V15" s="60">
        <v>-53997</v>
      </c>
      <c r="W15" s="60">
        <v>-192430</v>
      </c>
      <c r="X15" s="60">
        <v>-300000</v>
      </c>
      <c r="Y15" s="60">
        <v>107570</v>
      </c>
      <c r="Z15" s="140">
        <v>-35.86</v>
      </c>
      <c r="AA15" s="62">
        <v>-300000</v>
      </c>
    </row>
    <row r="16" spans="1:27" ht="12.75">
      <c r="A16" s="249" t="s">
        <v>42</v>
      </c>
      <c r="B16" s="182"/>
      <c r="C16" s="155"/>
      <c r="D16" s="155"/>
      <c r="E16" s="59">
        <v>-15000000</v>
      </c>
      <c r="F16" s="60">
        <v>-999996</v>
      </c>
      <c r="G16" s="60"/>
      <c r="H16" s="60">
        <v>-668126</v>
      </c>
      <c r="I16" s="60"/>
      <c r="J16" s="60">
        <v>-668126</v>
      </c>
      <c r="K16" s="60"/>
      <c r="L16" s="60"/>
      <c r="M16" s="60"/>
      <c r="N16" s="60"/>
      <c r="O16" s="60">
        <v>-14379481</v>
      </c>
      <c r="P16" s="60">
        <v>-1075296</v>
      </c>
      <c r="Q16" s="60">
        <v>-1075030</v>
      </c>
      <c r="R16" s="60">
        <v>-16529807</v>
      </c>
      <c r="S16" s="60">
        <v>-1090988</v>
      </c>
      <c r="T16" s="60">
        <v>-1090585</v>
      </c>
      <c r="U16" s="60"/>
      <c r="V16" s="60">
        <v>-2181573</v>
      </c>
      <c r="W16" s="60">
        <v>-19379506</v>
      </c>
      <c r="X16" s="60">
        <v>-999996</v>
      </c>
      <c r="Y16" s="60">
        <v>-18379510</v>
      </c>
      <c r="Z16" s="140">
        <v>1837.96</v>
      </c>
      <c r="AA16" s="62">
        <v>-999996</v>
      </c>
    </row>
    <row r="17" spans="1:27" ht="12.75">
      <c r="A17" s="250" t="s">
        <v>185</v>
      </c>
      <c r="B17" s="251"/>
      <c r="C17" s="168">
        <f aca="true" t="shared" si="0" ref="C17:Y17">SUM(C6:C16)</f>
        <v>100208205</v>
      </c>
      <c r="D17" s="168">
        <f t="shared" si="0"/>
        <v>0</v>
      </c>
      <c r="E17" s="72">
        <f t="shared" si="0"/>
        <v>122436020</v>
      </c>
      <c r="F17" s="73">
        <f t="shared" si="0"/>
        <v>140447708</v>
      </c>
      <c r="G17" s="73">
        <f t="shared" si="0"/>
        <v>29763121</v>
      </c>
      <c r="H17" s="73">
        <f t="shared" si="0"/>
        <v>-25817304</v>
      </c>
      <c r="I17" s="73">
        <f t="shared" si="0"/>
        <v>-15739944</v>
      </c>
      <c r="J17" s="73">
        <f t="shared" si="0"/>
        <v>-11794127</v>
      </c>
      <c r="K17" s="73">
        <f t="shared" si="0"/>
        <v>-19864043</v>
      </c>
      <c r="L17" s="73">
        <f t="shared" si="0"/>
        <v>-16868883</v>
      </c>
      <c r="M17" s="73">
        <f t="shared" si="0"/>
        <v>126761163</v>
      </c>
      <c r="N17" s="73">
        <f t="shared" si="0"/>
        <v>90028237</v>
      </c>
      <c r="O17" s="73">
        <f t="shared" si="0"/>
        <v>-36399624</v>
      </c>
      <c r="P17" s="73">
        <f t="shared" si="0"/>
        <v>-21183852</v>
      </c>
      <c r="Q17" s="73">
        <f t="shared" si="0"/>
        <v>78792131</v>
      </c>
      <c r="R17" s="73">
        <f t="shared" si="0"/>
        <v>21208655</v>
      </c>
      <c r="S17" s="73">
        <f t="shared" si="0"/>
        <v>-28652696</v>
      </c>
      <c r="T17" s="73">
        <f t="shared" si="0"/>
        <v>-23654469</v>
      </c>
      <c r="U17" s="73">
        <f t="shared" si="0"/>
        <v>0</v>
      </c>
      <c r="V17" s="73">
        <f t="shared" si="0"/>
        <v>-52307165</v>
      </c>
      <c r="W17" s="73">
        <f t="shared" si="0"/>
        <v>47135600</v>
      </c>
      <c r="X17" s="73">
        <f t="shared" si="0"/>
        <v>140447708</v>
      </c>
      <c r="Y17" s="73">
        <f t="shared" si="0"/>
        <v>-93312108</v>
      </c>
      <c r="Z17" s="170">
        <f>+IF(X17&lt;&gt;0,+(Y17/X17)*100,0)</f>
        <v>-66.43903936118345</v>
      </c>
      <c r="AA17" s="74">
        <f>SUM(AA6:AA16)</f>
        <v>140447708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-98928934</v>
      </c>
      <c r="D26" s="155"/>
      <c r="E26" s="59">
        <v>-126090996</v>
      </c>
      <c r="F26" s="60">
        <v>-139391004</v>
      </c>
      <c r="G26" s="60">
        <v>-6325</v>
      </c>
      <c r="H26" s="60">
        <v>-10846262</v>
      </c>
      <c r="I26" s="60">
        <v>-14627546</v>
      </c>
      <c r="J26" s="60">
        <v>-25480133</v>
      </c>
      <c r="K26" s="60">
        <v>-37571389</v>
      </c>
      <c r="L26" s="60"/>
      <c r="M26" s="60">
        <v>-17149696</v>
      </c>
      <c r="N26" s="60">
        <v>-54721085</v>
      </c>
      <c r="O26" s="60">
        <v>-5984148</v>
      </c>
      <c r="P26" s="60">
        <v>-8293676</v>
      </c>
      <c r="Q26" s="60"/>
      <c r="R26" s="60">
        <v>-14277824</v>
      </c>
      <c r="S26" s="60">
        <v>-6667179</v>
      </c>
      <c r="T26" s="60">
        <v>-16849066</v>
      </c>
      <c r="U26" s="60"/>
      <c r="V26" s="60">
        <v>-23516245</v>
      </c>
      <c r="W26" s="60">
        <v>-117995287</v>
      </c>
      <c r="X26" s="60">
        <v>-139391004</v>
      </c>
      <c r="Y26" s="60">
        <v>21395717</v>
      </c>
      <c r="Z26" s="140">
        <v>-15.35</v>
      </c>
      <c r="AA26" s="62">
        <v>-139391004</v>
      </c>
    </row>
    <row r="27" spans="1:27" ht="12.75">
      <c r="A27" s="250" t="s">
        <v>192</v>
      </c>
      <c r="B27" s="251"/>
      <c r="C27" s="168">
        <f aca="true" t="shared" si="1" ref="C27:Y27">SUM(C21:C26)</f>
        <v>-98928934</v>
      </c>
      <c r="D27" s="168">
        <f>SUM(D21:D26)</f>
        <v>0</v>
      </c>
      <c r="E27" s="72">
        <f t="shared" si="1"/>
        <v>-126090996</v>
      </c>
      <c r="F27" s="73">
        <f t="shared" si="1"/>
        <v>-139391004</v>
      </c>
      <c r="G27" s="73">
        <f t="shared" si="1"/>
        <v>-6325</v>
      </c>
      <c r="H27" s="73">
        <f t="shared" si="1"/>
        <v>-10846262</v>
      </c>
      <c r="I27" s="73">
        <f t="shared" si="1"/>
        <v>-14627546</v>
      </c>
      <c r="J27" s="73">
        <f t="shared" si="1"/>
        <v>-25480133</v>
      </c>
      <c r="K27" s="73">
        <f t="shared" si="1"/>
        <v>-37571389</v>
      </c>
      <c r="L27" s="73">
        <f t="shared" si="1"/>
        <v>0</v>
      </c>
      <c r="M27" s="73">
        <f t="shared" si="1"/>
        <v>-17149696</v>
      </c>
      <c r="N27" s="73">
        <f t="shared" si="1"/>
        <v>-54721085</v>
      </c>
      <c r="O27" s="73">
        <f t="shared" si="1"/>
        <v>-5984148</v>
      </c>
      <c r="P27" s="73">
        <f t="shared" si="1"/>
        <v>-8293676</v>
      </c>
      <c r="Q27" s="73">
        <f t="shared" si="1"/>
        <v>0</v>
      </c>
      <c r="R27" s="73">
        <f t="shared" si="1"/>
        <v>-14277824</v>
      </c>
      <c r="S27" s="73">
        <f t="shared" si="1"/>
        <v>-6667179</v>
      </c>
      <c r="T27" s="73">
        <f t="shared" si="1"/>
        <v>-16849066</v>
      </c>
      <c r="U27" s="73">
        <f t="shared" si="1"/>
        <v>0</v>
      </c>
      <c r="V27" s="73">
        <f t="shared" si="1"/>
        <v>-23516245</v>
      </c>
      <c r="W27" s="73">
        <f t="shared" si="1"/>
        <v>-117995287</v>
      </c>
      <c r="X27" s="73">
        <f t="shared" si="1"/>
        <v>-139391004</v>
      </c>
      <c r="Y27" s="73">
        <f t="shared" si="1"/>
        <v>21395717</v>
      </c>
      <c r="Z27" s="170">
        <f>+IF(X27&lt;&gt;0,+(Y27/X27)*100,0)</f>
        <v>-15.349424558273503</v>
      </c>
      <c r="AA27" s="74">
        <f>SUM(AA21:AA26)</f>
        <v>-139391004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-2776023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-2776023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-1496752</v>
      </c>
      <c r="D38" s="153">
        <f>+D17+D27+D36</f>
        <v>0</v>
      </c>
      <c r="E38" s="99">
        <f t="shared" si="3"/>
        <v>-3654976</v>
      </c>
      <c r="F38" s="100">
        <f t="shared" si="3"/>
        <v>1056704</v>
      </c>
      <c r="G38" s="100">
        <f t="shared" si="3"/>
        <v>29756796</v>
      </c>
      <c r="H38" s="100">
        <f t="shared" si="3"/>
        <v>-36663566</v>
      </c>
      <c r="I38" s="100">
        <f t="shared" si="3"/>
        <v>-30367490</v>
      </c>
      <c r="J38" s="100">
        <f t="shared" si="3"/>
        <v>-37274260</v>
      </c>
      <c r="K38" s="100">
        <f t="shared" si="3"/>
        <v>-57435432</v>
      </c>
      <c r="L38" s="100">
        <f t="shared" si="3"/>
        <v>-16868883</v>
      </c>
      <c r="M38" s="100">
        <f t="shared" si="3"/>
        <v>109611467</v>
      </c>
      <c r="N38" s="100">
        <f t="shared" si="3"/>
        <v>35307152</v>
      </c>
      <c r="O38" s="100">
        <f t="shared" si="3"/>
        <v>-42383772</v>
      </c>
      <c r="P38" s="100">
        <f t="shared" si="3"/>
        <v>-29477528</v>
      </c>
      <c r="Q38" s="100">
        <f t="shared" si="3"/>
        <v>78792131</v>
      </c>
      <c r="R38" s="100">
        <f t="shared" si="3"/>
        <v>6930831</v>
      </c>
      <c r="S38" s="100">
        <f t="shared" si="3"/>
        <v>-35319875</v>
      </c>
      <c r="T38" s="100">
        <f t="shared" si="3"/>
        <v>-40503535</v>
      </c>
      <c r="U38" s="100">
        <f t="shared" si="3"/>
        <v>0</v>
      </c>
      <c r="V38" s="100">
        <f t="shared" si="3"/>
        <v>-75823410</v>
      </c>
      <c r="W38" s="100">
        <f t="shared" si="3"/>
        <v>-70859687</v>
      </c>
      <c r="X38" s="100">
        <f t="shared" si="3"/>
        <v>1056704</v>
      </c>
      <c r="Y38" s="100">
        <f t="shared" si="3"/>
        <v>-71916391</v>
      </c>
      <c r="Z38" s="137">
        <f>+IF(X38&lt;&gt;0,+(Y38/X38)*100,0)</f>
        <v>-6805.72714781055</v>
      </c>
      <c r="AA38" s="102">
        <f>+AA17+AA27+AA36</f>
        <v>1056704</v>
      </c>
    </row>
    <row r="39" spans="1:27" ht="12.75">
      <c r="A39" s="249" t="s">
        <v>200</v>
      </c>
      <c r="B39" s="182"/>
      <c r="C39" s="153">
        <v>2506658</v>
      </c>
      <c r="D39" s="153"/>
      <c r="E39" s="99">
        <v>25762000</v>
      </c>
      <c r="F39" s="100">
        <v>3695497</v>
      </c>
      <c r="G39" s="100">
        <v>828559</v>
      </c>
      <c r="H39" s="100">
        <v>30585355</v>
      </c>
      <c r="I39" s="100">
        <v>-6078211</v>
      </c>
      <c r="J39" s="100">
        <v>828559</v>
      </c>
      <c r="K39" s="100">
        <v>-36445701</v>
      </c>
      <c r="L39" s="100">
        <v>-93881133</v>
      </c>
      <c r="M39" s="100">
        <v>-110750016</v>
      </c>
      <c r="N39" s="100">
        <v>-36445701</v>
      </c>
      <c r="O39" s="100">
        <v>-1138549</v>
      </c>
      <c r="P39" s="100">
        <v>-43522321</v>
      </c>
      <c r="Q39" s="100">
        <v>-72999849</v>
      </c>
      <c r="R39" s="100">
        <v>-1138549</v>
      </c>
      <c r="S39" s="100">
        <v>5792282</v>
      </c>
      <c r="T39" s="100">
        <v>-29527593</v>
      </c>
      <c r="U39" s="100"/>
      <c r="V39" s="100">
        <v>5792282</v>
      </c>
      <c r="W39" s="100">
        <v>828559</v>
      </c>
      <c r="X39" s="100">
        <v>3695497</v>
      </c>
      <c r="Y39" s="100">
        <v>-2866938</v>
      </c>
      <c r="Z39" s="137">
        <v>-77.58</v>
      </c>
      <c r="AA39" s="102">
        <v>3695497</v>
      </c>
    </row>
    <row r="40" spans="1:27" ht="12.75">
      <c r="A40" s="269" t="s">
        <v>201</v>
      </c>
      <c r="B40" s="256"/>
      <c r="C40" s="257">
        <v>1009906</v>
      </c>
      <c r="D40" s="257"/>
      <c r="E40" s="258">
        <v>22107024</v>
      </c>
      <c r="F40" s="259">
        <v>4752201</v>
      </c>
      <c r="G40" s="259">
        <v>30585355</v>
      </c>
      <c r="H40" s="259">
        <v>-6078211</v>
      </c>
      <c r="I40" s="259">
        <v>-36445701</v>
      </c>
      <c r="J40" s="259">
        <v>-36445701</v>
      </c>
      <c r="K40" s="259">
        <v>-93881133</v>
      </c>
      <c r="L40" s="259">
        <v>-110750016</v>
      </c>
      <c r="M40" s="259">
        <v>-1138549</v>
      </c>
      <c r="N40" s="259">
        <v>-1138549</v>
      </c>
      <c r="O40" s="259">
        <v>-43522321</v>
      </c>
      <c r="P40" s="259">
        <v>-72999849</v>
      </c>
      <c r="Q40" s="259">
        <v>5792282</v>
      </c>
      <c r="R40" s="259">
        <v>-43522321</v>
      </c>
      <c r="S40" s="259">
        <v>-29527593</v>
      </c>
      <c r="T40" s="259">
        <v>-70031128</v>
      </c>
      <c r="U40" s="259"/>
      <c r="V40" s="259">
        <v>-70031128</v>
      </c>
      <c r="W40" s="259">
        <v>-70031128</v>
      </c>
      <c r="X40" s="259">
        <v>4752201</v>
      </c>
      <c r="Y40" s="259">
        <v>-74783329</v>
      </c>
      <c r="Z40" s="260">
        <v>-1573.66</v>
      </c>
      <c r="AA40" s="261">
        <v>4752201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98928934</v>
      </c>
      <c r="D5" s="200">
        <f t="shared" si="0"/>
        <v>0</v>
      </c>
      <c r="E5" s="106">
        <f t="shared" si="0"/>
        <v>22000000</v>
      </c>
      <c r="F5" s="106">
        <f t="shared" si="0"/>
        <v>53169832</v>
      </c>
      <c r="G5" s="106">
        <f t="shared" si="0"/>
        <v>0</v>
      </c>
      <c r="H5" s="106">
        <f t="shared" si="0"/>
        <v>3269840</v>
      </c>
      <c r="I5" s="106">
        <f t="shared" si="0"/>
        <v>0</v>
      </c>
      <c r="J5" s="106">
        <f t="shared" si="0"/>
        <v>3269840</v>
      </c>
      <c r="K5" s="106">
        <f t="shared" si="0"/>
        <v>3433249</v>
      </c>
      <c r="L5" s="106">
        <f t="shared" si="0"/>
        <v>0</v>
      </c>
      <c r="M5" s="106">
        <f t="shared" si="0"/>
        <v>10720760</v>
      </c>
      <c r="N5" s="106">
        <f t="shared" si="0"/>
        <v>14154009</v>
      </c>
      <c r="O5" s="106">
        <f t="shared" si="0"/>
        <v>5089436</v>
      </c>
      <c r="P5" s="106">
        <f t="shared" si="0"/>
        <v>8293677</v>
      </c>
      <c r="Q5" s="106">
        <f t="shared" si="0"/>
        <v>0</v>
      </c>
      <c r="R5" s="106">
        <f t="shared" si="0"/>
        <v>13383113</v>
      </c>
      <c r="S5" s="106">
        <f t="shared" si="0"/>
        <v>14802721</v>
      </c>
      <c r="T5" s="106">
        <f t="shared" si="0"/>
        <v>17759326</v>
      </c>
      <c r="U5" s="106">
        <f t="shared" si="0"/>
        <v>0</v>
      </c>
      <c r="V5" s="106">
        <f t="shared" si="0"/>
        <v>32562047</v>
      </c>
      <c r="W5" s="106">
        <f t="shared" si="0"/>
        <v>63369009</v>
      </c>
      <c r="X5" s="106">
        <f t="shared" si="0"/>
        <v>53169832</v>
      </c>
      <c r="Y5" s="106">
        <f t="shared" si="0"/>
        <v>10199177</v>
      </c>
      <c r="Z5" s="201">
        <f>+IF(X5&lt;&gt;0,+(Y5/X5)*100,0)</f>
        <v>19.182262979503115</v>
      </c>
      <c r="AA5" s="199">
        <f>SUM(AA11:AA18)</f>
        <v>53169832</v>
      </c>
    </row>
    <row r="6" spans="1:27" ht="12.75">
      <c r="A6" s="291" t="s">
        <v>206</v>
      </c>
      <c r="B6" s="142"/>
      <c r="C6" s="62"/>
      <c r="D6" s="156"/>
      <c r="E6" s="60"/>
      <c r="F6" s="60">
        <v>8816319</v>
      </c>
      <c r="G6" s="60"/>
      <c r="H6" s="60"/>
      <c r="I6" s="60"/>
      <c r="J6" s="60"/>
      <c r="K6" s="60">
        <v>1061032</v>
      </c>
      <c r="L6" s="60"/>
      <c r="M6" s="60"/>
      <c r="N6" s="60">
        <v>1061032</v>
      </c>
      <c r="O6" s="60"/>
      <c r="P6" s="60">
        <v>4196921</v>
      </c>
      <c r="Q6" s="60"/>
      <c r="R6" s="60">
        <v>4196921</v>
      </c>
      <c r="S6" s="60"/>
      <c r="T6" s="60">
        <v>4207404</v>
      </c>
      <c r="U6" s="60"/>
      <c r="V6" s="60">
        <v>4207404</v>
      </c>
      <c r="W6" s="60">
        <v>9465357</v>
      </c>
      <c r="X6" s="60">
        <v>8816319</v>
      </c>
      <c r="Y6" s="60">
        <v>649038</v>
      </c>
      <c r="Z6" s="140">
        <v>7.36</v>
      </c>
      <c r="AA6" s="155">
        <v>8816319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>
        <v>6000000</v>
      </c>
      <c r="F8" s="60"/>
      <c r="G8" s="60"/>
      <c r="H8" s="60">
        <v>3269840</v>
      </c>
      <c r="I8" s="60"/>
      <c r="J8" s="60">
        <v>3269840</v>
      </c>
      <c r="K8" s="60">
        <v>2372217</v>
      </c>
      <c r="L8" s="60"/>
      <c r="M8" s="60">
        <v>8020064</v>
      </c>
      <c r="N8" s="60">
        <v>10392281</v>
      </c>
      <c r="O8" s="60">
        <v>3655781</v>
      </c>
      <c r="P8" s="60">
        <v>4096756</v>
      </c>
      <c r="Q8" s="60"/>
      <c r="R8" s="60">
        <v>7752537</v>
      </c>
      <c r="S8" s="60">
        <v>4467576</v>
      </c>
      <c r="T8" s="60">
        <v>5880467</v>
      </c>
      <c r="U8" s="60"/>
      <c r="V8" s="60">
        <v>10348043</v>
      </c>
      <c r="W8" s="60">
        <v>31762701</v>
      </c>
      <c r="X8" s="60"/>
      <c r="Y8" s="60">
        <v>31762701</v>
      </c>
      <c r="Z8" s="140"/>
      <c r="AA8" s="155"/>
    </row>
    <row r="9" spans="1:27" ht="12.75">
      <c r="A9" s="291" t="s">
        <v>209</v>
      </c>
      <c r="B9" s="142"/>
      <c r="C9" s="62"/>
      <c r="D9" s="156"/>
      <c r="E9" s="60">
        <v>16000000</v>
      </c>
      <c r="F9" s="60">
        <v>18300901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>
        <v>2199603</v>
      </c>
      <c r="T9" s="60"/>
      <c r="U9" s="60"/>
      <c r="V9" s="60">
        <v>2199603</v>
      </c>
      <c r="W9" s="60">
        <v>2199603</v>
      </c>
      <c r="X9" s="60">
        <v>18300901</v>
      </c>
      <c r="Y9" s="60">
        <v>-16101298</v>
      </c>
      <c r="Z9" s="140">
        <v>-87.98</v>
      </c>
      <c r="AA9" s="155">
        <v>18300901</v>
      </c>
    </row>
    <row r="10" spans="1:27" ht="12.75">
      <c r="A10" s="291" t="s">
        <v>210</v>
      </c>
      <c r="B10" s="142"/>
      <c r="C10" s="62"/>
      <c r="D10" s="156"/>
      <c r="E10" s="60"/>
      <c r="F10" s="60">
        <v>18000000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8135542</v>
      </c>
      <c r="T10" s="60">
        <v>7671455</v>
      </c>
      <c r="U10" s="60"/>
      <c r="V10" s="60">
        <v>15806997</v>
      </c>
      <c r="W10" s="60">
        <v>15806997</v>
      </c>
      <c r="X10" s="60">
        <v>18000000</v>
      </c>
      <c r="Y10" s="60">
        <v>-2193003</v>
      </c>
      <c r="Z10" s="140">
        <v>-12.18</v>
      </c>
      <c r="AA10" s="155">
        <v>18000000</v>
      </c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22000000</v>
      </c>
      <c r="F11" s="295">
        <f t="shared" si="1"/>
        <v>45117220</v>
      </c>
      <c r="G11" s="295">
        <f t="shared" si="1"/>
        <v>0</v>
      </c>
      <c r="H11" s="295">
        <f t="shared" si="1"/>
        <v>3269840</v>
      </c>
      <c r="I11" s="295">
        <f t="shared" si="1"/>
        <v>0</v>
      </c>
      <c r="J11" s="295">
        <f t="shared" si="1"/>
        <v>3269840</v>
      </c>
      <c r="K11" s="295">
        <f t="shared" si="1"/>
        <v>3433249</v>
      </c>
      <c r="L11" s="295">
        <f t="shared" si="1"/>
        <v>0</v>
      </c>
      <c r="M11" s="295">
        <f t="shared" si="1"/>
        <v>8020064</v>
      </c>
      <c r="N11" s="295">
        <f t="shared" si="1"/>
        <v>11453313</v>
      </c>
      <c r="O11" s="295">
        <f t="shared" si="1"/>
        <v>3655781</v>
      </c>
      <c r="P11" s="295">
        <f t="shared" si="1"/>
        <v>8293677</v>
      </c>
      <c r="Q11" s="295">
        <f t="shared" si="1"/>
        <v>0</v>
      </c>
      <c r="R11" s="295">
        <f t="shared" si="1"/>
        <v>11949458</v>
      </c>
      <c r="S11" s="295">
        <f t="shared" si="1"/>
        <v>14802721</v>
      </c>
      <c r="T11" s="295">
        <f t="shared" si="1"/>
        <v>17759326</v>
      </c>
      <c r="U11" s="295">
        <f t="shared" si="1"/>
        <v>0</v>
      </c>
      <c r="V11" s="295">
        <f t="shared" si="1"/>
        <v>32562047</v>
      </c>
      <c r="W11" s="295">
        <f t="shared" si="1"/>
        <v>59234658</v>
      </c>
      <c r="X11" s="295">
        <f t="shared" si="1"/>
        <v>45117220</v>
      </c>
      <c r="Y11" s="295">
        <f t="shared" si="1"/>
        <v>14117438</v>
      </c>
      <c r="Z11" s="296">
        <f>+IF(X11&lt;&gt;0,+(Y11/X11)*100,0)</f>
        <v>31.29057597077125</v>
      </c>
      <c r="AA11" s="297">
        <f>SUM(AA6:AA10)</f>
        <v>45117220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98928934</v>
      </c>
      <c r="D15" s="156"/>
      <c r="E15" s="60"/>
      <c r="F15" s="60">
        <v>8052612</v>
      </c>
      <c r="G15" s="60"/>
      <c r="H15" s="60"/>
      <c r="I15" s="60"/>
      <c r="J15" s="60"/>
      <c r="K15" s="60"/>
      <c r="L15" s="60"/>
      <c r="M15" s="60">
        <v>2700696</v>
      </c>
      <c r="N15" s="60">
        <v>2700696</v>
      </c>
      <c r="O15" s="60">
        <v>1433655</v>
      </c>
      <c r="P15" s="60"/>
      <c r="Q15" s="60"/>
      <c r="R15" s="60">
        <v>1433655</v>
      </c>
      <c r="S15" s="60"/>
      <c r="T15" s="60"/>
      <c r="U15" s="60"/>
      <c r="V15" s="60"/>
      <c r="W15" s="60">
        <v>4134351</v>
      </c>
      <c r="X15" s="60">
        <v>8052612</v>
      </c>
      <c r="Y15" s="60">
        <v>-3918261</v>
      </c>
      <c r="Z15" s="140">
        <v>-48.66</v>
      </c>
      <c r="AA15" s="155">
        <v>8052612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104091000</v>
      </c>
      <c r="F20" s="100">
        <f t="shared" si="2"/>
        <v>86221168</v>
      </c>
      <c r="G20" s="100">
        <f t="shared" si="2"/>
        <v>6324782</v>
      </c>
      <c r="H20" s="100">
        <f t="shared" si="2"/>
        <v>7576422</v>
      </c>
      <c r="I20" s="100">
        <f t="shared" si="2"/>
        <v>16606697</v>
      </c>
      <c r="J20" s="100">
        <f t="shared" si="2"/>
        <v>30507901</v>
      </c>
      <c r="K20" s="100">
        <f t="shared" si="2"/>
        <v>0</v>
      </c>
      <c r="L20" s="100">
        <f t="shared" si="2"/>
        <v>0</v>
      </c>
      <c r="M20" s="100">
        <f t="shared" si="2"/>
        <v>6428777</v>
      </c>
      <c r="N20" s="100">
        <f t="shared" si="2"/>
        <v>6428777</v>
      </c>
      <c r="O20" s="100">
        <f t="shared" si="2"/>
        <v>894712</v>
      </c>
      <c r="P20" s="100">
        <f t="shared" si="2"/>
        <v>0</v>
      </c>
      <c r="Q20" s="100">
        <f t="shared" si="2"/>
        <v>0</v>
      </c>
      <c r="R20" s="100">
        <f t="shared" si="2"/>
        <v>894712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37831390</v>
      </c>
      <c r="X20" s="100">
        <f t="shared" si="2"/>
        <v>86221168</v>
      </c>
      <c r="Y20" s="100">
        <f t="shared" si="2"/>
        <v>-48389778</v>
      </c>
      <c r="Z20" s="137">
        <f>+IF(X20&lt;&gt;0,+(Y20/X20)*100,0)</f>
        <v>-56.122851409296615</v>
      </c>
      <c r="AA20" s="153">
        <f>SUM(AA26:AA33)</f>
        <v>86221168</v>
      </c>
    </row>
    <row r="21" spans="1:27" ht="12.75">
      <c r="A21" s="291" t="s">
        <v>206</v>
      </c>
      <c r="B21" s="142"/>
      <c r="C21" s="62"/>
      <c r="D21" s="156"/>
      <c r="E21" s="60">
        <v>48974080</v>
      </c>
      <c r="F21" s="60">
        <v>86221168</v>
      </c>
      <c r="G21" s="60">
        <v>4423108</v>
      </c>
      <c r="H21" s="60"/>
      <c r="I21" s="60">
        <v>4583149</v>
      </c>
      <c r="J21" s="60">
        <v>9006257</v>
      </c>
      <c r="K21" s="60"/>
      <c r="L21" s="60"/>
      <c r="M21" s="60">
        <v>6428777</v>
      </c>
      <c r="N21" s="60">
        <v>6428777</v>
      </c>
      <c r="O21" s="60">
        <v>894712</v>
      </c>
      <c r="P21" s="60"/>
      <c r="Q21" s="60"/>
      <c r="R21" s="60">
        <v>894712</v>
      </c>
      <c r="S21" s="60"/>
      <c r="T21" s="60"/>
      <c r="U21" s="60"/>
      <c r="V21" s="60"/>
      <c r="W21" s="60">
        <v>16329746</v>
      </c>
      <c r="X21" s="60">
        <v>86221168</v>
      </c>
      <c r="Y21" s="60">
        <v>-69891422</v>
      </c>
      <c r="Z21" s="140">
        <v>-81.06</v>
      </c>
      <c r="AA21" s="155">
        <v>86221168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44416920</v>
      </c>
      <c r="F23" s="60"/>
      <c r="G23" s="60">
        <v>1901674</v>
      </c>
      <c r="H23" s="60">
        <v>7576422</v>
      </c>
      <c r="I23" s="60">
        <v>12023548</v>
      </c>
      <c r="J23" s="60">
        <v>21501644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21501644</v>
      </c>
      <c r="X23" s="60"/>
      <c r="Y23" s="60">
        <v>21501644</v>
      </c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93391000</v>
      </c>
      <c r="F26" s="295">
        <f t="shared" si="3"/>
        <v>86221168</v>
      </c>
      <c r="G26" s="295">
        <f t="shared" si="3"/>
        <v>6324782</v>
      </c>
      <c r="H26" s="295">
        <f t="shared" si="3"/>
        <v>7576422</v>
      </c>
      <c r="I26" s="295">
        <f t="shared" si="3"/>
        <v>16606697</v>
      </c>
      <c r="J26" s="295">
        <f t="shared" si="3"/>
        <v>30507901</v>
      </c>
      <c r="K26" s="295">
        <f t="shared" si="3"/>
        <v>0</v>
      </c>
      <c r="L26" s="295">
        <f t="shared" si="3"/>
        <v>0</v>
      </c>
      <c r="M26" s="295">
        <f t="shared" si="3"/>
        <v>6428777</v>
      </c>
      <c r="N26" s="295">
        <f t="shared" si="3"/>
        <v>6428777</v>
      </c>
      <c r="O26" s="295">
        <f t="shared" si="3"/>
        <v>894712</v>
      </c>
      <c r="P26" s="295">
        <f t="shared" si="3"/>
        <v>0</v>
      </c>
      <c r="Q26" s="295">
        <f t="shared" si="3"/>
        <v>0</v>
      </c>
      <c r="R26" s="295">
        <f t="shared" si="3"/>
        <v>894712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37831390</v>
      </c>
      <c r="X26" s="295">
        <f t="shared" si="3"/>
        <v>86221168</v>
      </c>
      <c r="Y26" s="295">
        <f t="shared" si="3"/>
        <v>-48389778</v>
      </c>
      <c r="Z26" s="296">
        <f>+IF(X26&lt;&gt;0,+(Y26/X26)*100,0)</f>
        <v>-56.122851409296615</v>
      </c>
      <c r="AA26" s="297">
        <f>SUM(AA21:AA25)</f>
        <v>86221168</v>
      </c>
    </row>
    <row r="27" spans="1:27" ht="12.75">
      <c r="A27" s="298" t="s">
        <v>212</v>
      </c>
      <c r="B27" s="147"/>
      <c r="C27" s="62"/>
      <c r="D27" s="156"/>
      <c r="E27" s="60">
        <v>4000000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6700000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48974080</v>
      </c>
      <c r="F36" s="60">
        <f t="shared" si="4"/>
        <v>95037487</v>
      </c>
      <c r="G36" s="60">
        <f t="shared" si="4"/>
        <v>4423108</v>
      </c>
      <c r="H36" s="60">
        <f t="shared" si="4"/>
        <v>0</v>
      </c>
      <c r="I36" s="60">
        <f t="shared" si="4"/>
        <v>4583149</v>
      </c>
      <c r="J36" s="60">
        <f t="shared" si="4"/>
        <v>9006257</v>
      </c>
      <c r="K36" s="60">
        <f t="shared" si="4"/>
        <v>1061032</v>
      </c>
      <c r="L36" s="60">
        <f t="shared" si="4"/>
        <v>0</v>
      </c>
      <c r="M36" s="60">
        <f t="shared" si="4"/>
        <v>6428777</v>
      </c>
      <c r="N36" s="60">
        <f t="shared" si="4"/>
        <v>7489809</v>
      </c>
      <c r="O36" s="60">
        <f t="shared" si="4"/>
        <v>894712</v>
      </c>
      <c r="P36" s="60">
        <f t="shared" si="4"/>
        <v>4196921</v>
      </c>
      <c r="Q36" s="60">
        <f t="shared" si="4"/>
        <v>0</v>
      </c>
      <c r="R36" s="60">
        <f t="shared" si="4"/>
        <v>5091633</v>
      </c>
      <c r="S36" s="60">
        <f t="shared" si="4"/>
        <v>0</v>
      </c>
      <c r="T36" s="60">
        <f t="shared" si="4"/>
        <v>4207404</v>
      </c>
      <c r="U36" s="60">
        <f t="shared" si="4"/>
        <v>0</v>
      </c>
      <c r="V36" s="60">
        <f t="shared" si="4"/>
        <v>4207404</v>
      </c>
      <c r="W36" s="60">
        <f t="shared" si="4"/>
        <v>25795103</v>
      </c>
      <c r="X36" s="60">
        <f t="shared" si="4"/>
        <v>95037487</v>
      </c>
      <c r="Y36" s="60">
        <f t="shared" si="4"/>
        <v>-69242384</v>
      </c>
      <c r="Z36" s="140">
        <f aca="true" t="shared" si="5" ref="Z36:Z49">+IF(X36&lt;&gt;0,+(Y36/X36)*100,0)</f>
        <v>-72.85797024494136</v>
      </c>
      <c r="AA36" s="155">
        <f>AA6+AA21</f>
        <v>95037487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50416920</v>
      </c>
      <c r="F38" s="60">
        <f t="shared" si="4"/>
        <v>0</v>
      </c>
      <c r="G38" s="60">
        <f t="shared" si="4"/>
        <v>1901674</v>
      </c>
      <c r="H38" s="60">
        <f t="shared" si="4"/>
        <v>10846262</v>
      </c>
      <c r="I38" s="60">
        <f t="shared" si="4"/>
        <v>12023548</v>
      </c>
      <c r="J38" s="60">
        <f t="shared" si="4"/>
        <v>24771484</v>
      </c>
      <c r="K38" s="60">
        <f t="shared" si="4"/>
        <v>2372217</v>
      </c>
      <c r="L38" s="60">
        <f t="shared" si="4"/>
        <v>0</v>
      </c>
      <c r="M38" s="60">
        <f t="shared" si="4"/>
        <v>8020064</v>
      </c>
      <c r="N38" s="60">
        <f t="shared" si="4"/>
        <v>10392281</v>
      </c>
      <c r="O38" s="60">
        <f t="shared" si="4"/>
        <v>3655781</v>
      </c>
      <c r="P38" s="60">
        <f t="shared" si="4"/>
        <v>4096756</v>
      </c>
      <c r="Q38" s="60">
        <f t="shared" si="4"/>
        <v>0</v>
      </c>
      <c r="R38" s="60">
        <f t="shared" si="4"/>
        <v>7752537</v>
      </c>
      <c r="S38" s="60">
        <f t="shared" si="4"/>
        <v>4467576</v>
      </c>
      <c r="T38" s="60">
        <f t="shared" si="4"/>
        <v>5880467</v>
      </c>
      <c r="U38" s="60">
        <f t="shared" si="4"/>
        <v>0</v>
      </c>
      <c r="V38" s="60">
        <f t="shared" si="4"/>
        <v>10348043</v>
      </c>
      <c r="W38" s="60">
        <f t="shared" si="4"/>
        <v>53264345</v>
      </c>
      <c r="X38" s="60">
        <f t="shared" si="4"/>
        <v>0</v>
      </c>
      <c r="Y38" s="60">
        <f t="shared" si="4"/>
        <v>53264345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16000000</v>
      </c>
      <c r="F39" s="60">
        <f t="shared" si="4"/>
        <v>18300901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2199603</v>
      </c>
      <c r="T39" s="60">
        <f t="shared" si="4"/>
        <v>0</v>
      </c>
      <c r="U39" s="60">
        <f t="shared" si="4"/>
        <v>0</v>
      </c>
      <c r="V39" s="60">
        <f t="shared" si="4"/>
        <v>2199603</v>
      </c>
      <c r="W39" s="60">
        <f t="shared" si="4"/>
        <v>2199603</v>
      </c>
      <c r="X39" s="60">
        <f t="shared" si="4"/>
        <v>18300901</v>
      </c>
      <c r="Y39" s="60">
        <f t="shared" si="4"/>
        <v>-16101298</v>
      </c>
      <c r="Z39" s="140">
        <f t="shared" si="5"/>
        <v>-87.98090323531066</v>
      </c>
      <c r="AA39" s="155">
        <f>AA9+AA24</f>
        <v>18300901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18000000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8135542</v>
      </c>
      <c r="T40" s="60">
        <f t="shared" si="4"/>
        <v>7671455</v>
      </c>
      <c r="U40" s="60">
        <f t="shared" si="4"/>
        <v>0</v>
      </c>
      <c r="V40" s="60">
        <f t="shared" si="4"/>
        <v>15806997</v>
      </c>
      <c r="W40" s="60">
        <f t="shared" si="4"/>
        <v>15806997</v>
      </c>
      <c r="X40" s="60">
        <f t="shared" si="4"/>
        <v>18000000</v>
      </c>
      <c r="Y40" s="60">
        <f t="shared" si="4"/>
        <v>-2193003</v>
      </c>
      <c r="Z40" s="140">
        <f t="shared" si="5"/>
        <v>-12.183349999999999</v>
      </c>
      <c r="AA40" s="155">
        <f>AA10+AA25</f>
        <v>18000000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115391000</v>
      </c>
      <c r="F41" s="295">
        <f t="shared" si="6"/>
        <v>131338388</v>
      </c>
      <c r="G41" s="295">
        <f t="shared" si="6"/>
        <v>6324782</v>
      </c>
      <c r="H41" s="295">
        <f t="shared" si="6"/>
        <v>10846262</v>
      </c>
      <c r="I41" s="295">
        <f t="shared" si="6"/>
        <v>16606697</v>
      </c>
      <c r="J41" s="295">
        <f t="shared" si="6"/>
        <v>33777741</v>
      </c>
      <c r="K41" s="295">
        <f t="shared" si="6"/>
        <v>3433249</v>
      </c>
      <c r="L41" s="295">
        <f t="shared" si="6"/>
        <v>0</v>
      </c>
      <c r="M41" s="295">
        <f t="shared" si="6"/>
        <v>14448841</v>
      </c>
      <c r="N41" s="295">
        <f t="shared" si="6"/>
        <v>17882090</v>
      </c>
      <c r="O41" s="295">
        <f t="shared" si="6"/>
        <v>4550493</v>
      </c>
      <c r="P41" s="295">
        <f t="shared" si="6"/>
        <v>8293677</v>
      </c>
      <c r="Q41" s="295">
        <f t="shared" si="6"/>
        <v>0</v>
      </c>
      <c r="R41" s="295">
        <f t="shared" si="6"/>
        <v>12844170</v>
      </c>
      <c r="S41" s="295">
        <f t="shared" si="6"/>
        <v>14802721</v>
      </c>
      <c r="T41" s="295">
        <f t="shared" si="6"/>
        <v>17759326</v>
      </c>
      <c r="U41" s="295">
        <f t="shared" si="6"/>
        <v>0</v>
      </c>
      <c r="V41" s="295">
        <f t="shared" si="6"/>
        <v>32562047</v>
      </c>
      <c r="W41" s="295">
        <f t="shared" si="6"/>
        <v>97066048</v>
      </c>
      <c r="X41" s="295">
        <f t="shared" si="6"/>
        <v>131338388</v>
      </c>
      <c r="Y41" s="295">
        <f t="shared" si="6"/>
        <v>-34272340</v>
      </c>
      <c r="Z41" s="296">
        <f t="shared" si="5"/>
        <v>-26.094686041068204</v>
      </c>
      <c r="AA41" s="297">
        <f>SUM(AA36:AA40)</f>
        <v>131338388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4000000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98928934</v>
      </c>
      <c r="D45" s="129">
        <f t="shared" si="7"/>
        <v>0</v>
      </c>
      <c r="E45" s="54">
        <f t="shared" si="7"/>
        <v>6700000</v>
      </c>
      <c r="F45" s="54">
        <f t="shared" si="7"/>
        <v>8052612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2700696</v>
      </c>
      <c r="N45" s="54">
        <f t="shared" si="7"/>
        <v>2700696</v>
      </c>
      <c r="O45" s="54">
        <f t="shared" si="7"/>
        <v>1433655</v>
      </c>
      <c r="P45" s="54">
        <f t="shared" si="7"/>
        <v>0</v>
      </c>
      <c r="Q45" s="54">
        <f t="shared" si="7"/>
        <v>0</v>
      </c>
      <c r="R45" s="54">
        <f t="shared" si="7"/>
        <v>1433655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4134351</v>
      </c>
      <c r="X45" s="54">
        <f t="shared" si="7"/>
        <v>8052612</v>
      </c>
      <c r="Y45" s="54">
        <f t="shared" si="7"/>
        <v>-3918261</v>
      </c>
      <c r="Z45" s="184">
        <f t="shared" si="5"/>
        <v>-48.658261443616055</v>
      </c>
      <c r="AA45" s="130">
        <f t="shared" si="8"/>
        <v>8052612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98928934</v>
      </c>
      <c r="D49" s="218">
        <f t="shared" si="9"/>
        <v>0</v>
      </c>
      <c r="E49" s="220">
        <f t="shared" si="9"/>
        <v>126091000</v>
      </c>
      <c r="F49" s="220">
        <f t="shared" si="9"/>
        <v>139391000</v>
      </c>
      <c r="G49" s="220">
        <f t="shared" si="9"/>
        <v>6324782</v>
      </c>
      <c r="H49" s="220">
        <f t="shared" si="9"/>
        <v>10846262</v>
      </c>
      <c r="I49" s="220">
        <f t="shared" si="9"/>
        <v>16606697</v>
      </c>
      <c r="J49" s="220">
        <f t="shared" si="9"/>
        <v>33777741</v>
      </c>
      <c r="K49" s="220">
        <f t="shared" si="9"/>
        <v>3433249</v>
      </c>
      <c r="L49" s="220">
        <f t="shared" si="9"/>
        <v>0</v>
      </c>
      <c r="M49" s="220">
        <f t="shared" si="9"/>
        <v>17149537</v>
      </c>
      <c r="N49" s="220">
        <f t="shared" si="9"/>
        <v>20582786</v>
      </c>
      <c r="O49" s="220">
        <f t="shared" si="9"/>
        <v>5984148</v>
      </c>
      <c r="P49" s="220">
        <f t="shared" si="9"/>
        <v>8293677</v>
      </c>
      <c r="Q49" s="220">
        <f t="shared" si="9"/>
        <v>0</v>
      </c>
      <c r="R49" s="220">
        <f t="shared" si="9"/>
        <v>14277825</v>
      </c>
      <c r="S49" s="220">
        <f t="shared" si="9"/>
        <v>14802721</v>
      </c>
      <c r="T49" s="220">
        <f t="shared" si="9"/>
        <v>17759326</v>
      </c>
      <c r="U49" s="220">
        <f t="shared" si="9"/>
        <v>0</v>
      </c>
      <c r="V49" s="220">
        <f t="shared" si="9"/>
        <v>32562047</v>
      </c>
      <c r="W49" s="220">
        <f t="shared" si="9"/>
        <v>101200399</v>
      </c>
      <c r="X49" s="220">
        <f t="shared" si="9"/>
        <v>139391000</v>
      </c>
      <c r="Y49" s="220">
        <f t="shared" si="9"/>
        <v>-38190601</v>
      </c>
      <c r="Z49" s="221">
        <f t="shared" si="5"/>
        <v>-27.39818280950707</v>
      </c>
      <c r="AA49" s="222">
        <f>SUM(AA41:AA48)</f>
        <v>139391000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45410000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>
        <v>12500000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>
        <v>1680000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16500000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>
        <v>3410000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34090000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11320000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184332057</v>
      </c>
      <c r="D65" s="156">
        <v>200524097</v>
      </c>
      <c r="E65" s="60">
        <v>5000000</v>
      </c>
      <c r="F65" s="60">
        <v>200524097</v>
      </c>
      <c r="G65" s="60">
        <v>14915115</v>
      </c>
      <c r="H65" s="60">
        <v>16211741</v>
      </c>
      <c r="I65" s="60">
        <v>17121598</v>
      </c>
      <c r="J65" s="60">
        <v>48248454</v>
      </c>
      <c r="K65" s="60">
        <v>17862093</v>
      </c>
      <c r="L65" s="60">
        <v>16037067</v>
      </c>
      <c r="M65" s="60">
        <v>16014608</v>
      </c>
      <c r="N65" s="60">
        <v>49913768</v>
      </c>
      <c r="O65" s="60">
        <v>16116925</v>
      </c>
      <c r="P65" s="60">
        <v>15789595</v>
      </c>
      <c r="Q65" s="60"/>
      <c r="R65" s="60">
        <v>31906520</v>
      </c>
      <c r="S65" s="60">
        <v>16038417</v>
      </c>
      <c r="T65" s="60">
        <v>17647435</v>
      </c>
      <c r="U65" s="60"/>
      <c r="V65" s="60">
        <v>33685852</v>
      </c>
      <c r="W65" s="60">
        <v>163754594</v>
      </c>
      <c r="X65" s="60">
        <v>200524097</v>
      </c>
      <c r="Y65" s="60">
        <v>-36769503</v>
      </c>
      <c r="Z65" s="140">
        <v>-18.34</v>
      </c>
      <c r="AA65" s="155"/>
    </row>
    <row r="66" spans="1:27" ht="12.75">
      <c r="A66" s="311" t="s">
        <v>225</v>
      </c>
      <c r="B66" s="316"/>
      <c r="C66" s="273"/>
      <c r="D66" s="274">
        <v>24814104</v>
      </c>
      <c r="E66" s="275">
        <v>700000</v>
      </c>
      <c r="F66" s="275">
        <v>24814104</v>
      </c>
      <c r="G66" s="275"/>
      <c r="H66" s="275">
        <v>1885716</v>
      </c>
      <c r="I66" s="275">
        <v>981310</v>
      </c>
      <c r="J66" s="275">
        <v>2867026</v>
      </c>
      <c r="K66" s="275">
        <v>189247</v>
      </c>
      <c r="L66" s="275"/>
      <c r="M66" s="275">
        <v>8052048</v>
      </c>
      <c r="N66" s="275">
        <v>8241295</v>
      </c>
      <c r="O66" s="275">
        <v>4269789</v>
      </c>
      <c r="P66" s="275">
        <v>500298</v>
      </c>
      <c r="Q66" s="275"/>
      <c r="R66" s="275">
        <v>4770087</v>
      </c>
      <c r="S66" s="275">
        <v>716705</v>
      </c>
      <c r="T66" s="275">
        <v>353400</v>
      </c>
      <c r="U66" s="275"/>
      <c r="V66" s="275">
        <v>1070105</v>
      </c>
      <c r="W66" s="275">
        <v>16948513</v>
      </c>
      <c r="X66" s="275">
        <v>24814104</v>
      </c>
      <c r="Y66" s="275">
        <v>-7865591</v>
      </c>
      <c r="Z66" s="140">
        <v>-31.7</v>
      </c>
      <c r="AA66" s="277"/>
    </row>
    <row r="67" spans="1:27" ht="12.75">
      <c r="A67" s="311" t="s">
        <v>226</v>
      </c>
      <c r="B67" s="316"/>
      <c r="C67" s="62">
        <v>151710191</v>
      </c>
      <c r="D67" s="156">
        <v>51371000</v>
      </c>
      <c r="E67" s="60">
        <v>570000</v>
      </c>
      <c r="F67" s="60">
        <v>51371000</v>
      </c>
      <c r="G67" s="60">
        <v>159125</v>
      </c>
      <c r="H67" s="60">
        <v>4454534</v>
      </c>
      <c r="I67" s="60">
        <v>1025146</v>
      </c>
      <c r="J67" s="60">
        <v>5638805</v>
      </c>
      <c r="K67" s="60">
        <v>2941038</v>
      </c>
      <c r="L67" s="60"/>
      <c r="M67" s="60">
        <v>5083077</v>
      </c>
      <c r="N67" s="60">
        <v>8024115</v>
      </c>
      <c r="O67" s="60">
        <v>1040756</v>
      </c>
      <c r="P67" s="60">
        <v>3801896</v>
      </c>
      <c r="Q67" s="60"/>
      <c r="R67" s="60">
        <v>4842652</v>
      </c>
      <c r="S67" s="60">
        <v>4349343</v>
      </c>
      <c r="T67" s="60">
        <v>4019902</v>
      </c>
      <c r="U67" s="60"/>
      <c r="V67" s="60">
        <v>8369245</v>
      </c>
      <c r="W67" s="60">
        <v>26874817</v>
      </c>
      <c r="X67" s="60">
        <v>51371000</v>
      </c>
      <c r="Y67" s="60">
        <v>-24496183</v>
      </c>
      <c r="Z67" s="140">
        <v>-47.68</v>
      </c>
      <c r="AA67" s="155"/>
    </row>
    <row r="68" spans="1:27" ht="12.75">
      <c r="A68" s="311" t="s">
        <v>43</v>
      </c>
      <c r="B68" s="316"/>
      <c r="C68" s="62">
        <v>98460803</v>
      </c>
      <c r="D68" s="156">
        <v>130550000</v>
      </c>
      <c r="E68" s="60">
        <v>139651000</v>
      </c>
      <c r="F68" s="60">
        <v>130550000</v>
      </c>
      <c r="G68" s="60">
        <v>6366752</v>
      </c>
      <c r="H68" s="60">
        <v>12206459</v>
      </c>
      <c r="I68" s="60">
        <v>12137582</v>
      </c>
      <c r="J68" s="60">
        <v>30710793</v>
      </c>
      <c r="K68" s="60">
        <v>2894007</v>
      </c>
      <c r="L68" s="60">
        <v>4176759</v>
      </c>
      <c r="M68" s="60">
        <v>30845107</v>
      </c>
      <c r="N68" s="60">
        <v>37915873</v>
      </c>
      <c r="O68" s="60">
        <v>14416789</v>
      </c>
      <c r="P68" s="60">
        <v>7733372</v>
      </c>
      <c r="Q68" s="60"/>
      <c r="R68" s="60">
        <v>22150161</v>
      </c>
      <c r="S68" s="60">
        <v>6145009</v>
      </c>
      <c r="T68" s="60">
        <v>5419364</v>
      </c>
      <c r="U68" s="60"/>
      <c r="V68" s="60">
        <v>11564373</v>
      </c>
      <c r="W68" s="60">
        <v>102341200</v>
      </c>
      <c r="X68" s="60">
        <v>130550000</v>
      </c>
      <c r="Y68" s="60">
        <v>-28208800</v>
      </c>
      <c r="Z68" s="140">
        <v>-21.61</v>
      </c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434503051</v>
      </c>
      <c r="D69" s="218">
        <f t="shared" si="12"/>
        <v>407259201</v>
      </c>
      <c r="E69" s="220">
        <f t="shared" si="12"/>
        <v>145921000</v>
      </c>
      <c r="F69" s="220">
        <f t="shared" si="12"/>
        <v>407259201</v>
      </c>
      <c r="G69" s="220">
        <f t="shared" si="12"/>
        <v>21440992</v>
      </c>
      <c r="H69" s="220">
        <f t="shared" si="12"/>
        <v>34758450</v>
      </c>
      <c r="I69" s="220">
        <f t="shared" si="12"/>
        <v>31265636</v>
      </c>
      <c r="J69" s="220">
        <f t="shared" si="12"/>
        <v>87465078</v>
      </c>
      <c r="K69" s="220">
        <f t="shared" si="12"/>
        <v>23886385</v>
      </c>
      <c r="L69" s="220">
        <f t="shared" si="12"/>
        <v>20213826</v>
      </c>
      <c r="M69" s="220">
        <f t="shared" si="12"/>
        <v>59994840</v>
      </c>
      <c r="N69" s="220">
        <f t="shared" si="12"/>
        <v>104095051</v>
      </c>
      <c r="O69" s="220">
        <f t="shared" si="12"/>
        <v>35844259</v>
      </c>
      <c r="P69" s="220">
        <f t="shared" si="12"/>
        <v>27825161</v>
      </c>
      <c r="Q69" s="220">
        <f t="shared" si="12"/>
        <v>0</v>
      </c>
      <c r="R69" s="220">
        <f t="shared" si="12"/>
        <v>63669420</v>
      </c>
      <c r="S69" s="220">
        <f t="shared" si="12"/>
        <v>27249474</v>
      </c>
      <c r="T69" s="220">
        <f t="shared" si="12"/>
        <v>27440101</v>
      </c>
      <c r="U69" s="220">
        <f t="shared" si="12"/>
        <v>0</v>
      </c>
      <c r="V69" s="220">
        <f t="shared" si="12"/>
        <v>54689575</v>
      </c>
      <c r="W69" s="220">
        <f t="shared" si="12"/>
        <v>309919124</v>
      </c>
      <c r="X69" s="220">
        <f t="shared" si="12"/>
        <v>407259201</v>
      </c>
      <c r="Y69" s="220">
        <f t="shared" si="12"/>
        <v>-97340077</v>
      </c>
      <c r="Z69" s="221">
        <f>+IF(X69&lt;&gt;0,+(Y69/X69)*100,0)</f>
        <v>-23.90125913938529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22000000</v>
      </c>
      <c r="F5" s="358">
        <f t="shared" si="0"/>
        <v>45117220</v>
      </c>
      <c r="G5" s="358">
        <f t="shared" si="0"/>
        <v>0</v>
      </c>
      <c r="H5" s="356">
        <f t="shared" si="0"/>
        <v>3269840</v>
      </c>
      <c r="I5" s="356">
        <f t="shared" si="0"/>
        <v>0</v>
      </c>
      <c r="J5" s="358">
        <f t="shared" si="0"/>
        <v>3269840</v>
      </c>
      <c r="K5" s="358">
        <f t="shared" si="0"/>
        <v>3433249</v>
      </c>
      <c r="L5" s="356">
        <f t="shared" si="0"/>
        <v>0</v>
      </c>
      <c r="M5" s="356">
        <f t="shared" si="0"/>
        <v>8020064</v>
      </c>
      <c r="N5" s="358">
        <f t="shared" si="0"/>
        <v>11453313</v>
      </c>
      <c r="O5" s="358">
        <f t="shared" si="0"/>
        <v>3655781</v>
      </c>
      <c r="P5" s="356">
        <f t="shared" si="0"/>
        <v>8293677</v>
      </c>
      <c r="Q5" s="356">
        <f t="shared" si="0"/>
        <v>0</v>
      </c>
      <c r="R5" s="358">
        <f t="shared" si="0"/>
        <v>11949458</v>
      </c>
      <c r="S5" s="358">
        <f t="shared" si="0"/>
        <v>14802721</v>
      </c>
      <c r="T5" s="356">
        <f t="shared" si="0"/>
        <v>17759326</v>
      </c>
      <c r="U5" s="356">
        <f t="shared" si="0"/>
        <v>0</v>
      </c>
      <c r="V5" s="358">
        <f t="shared" si="0"/>
        <v>32562047</v>
      </c>
      <c r="W5" s="358">
        <f t="shared" si="0"/>
        <v>59234658</v>
      </c>
      <c r="X5" s="356">
        <f t="shared" si="0"/>
        <v>45117220</v>
      </c>
      <c r="Y5" s="358">
        <f t="shared" si="0"/>
        <v>14117438</v>
      </c>
      <c r="Z5" s="359">
        <f>+IF(X5&lt;&gt;0,+(Y5/X5)*100,0)</f>
        <v>31.29057597077125</v>
      </c>
      <c r="AA5" s="360">
        <f>+AA6+AA8+AA11+AA13+AA15</f>
        <v>45117220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8816319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1061032</v>
      </c>
      <c r="L6" s="60">
        <f t="shared" si="1"/>
        <v>0</v>
      </c>
      <c r="M6" s="60">
        <f t="shared" si="1"/>
        <v>0</v>
      </c>
      <c r="N6" s="59">
        <f t="shared" si="1"/>
        <v>1061032</v>
      </c>
      <c r="O6" s="59">
        <f t="shared" si="1"/>
        <v>0</v>
      </c>
      <c r="P6" s="60">
        <f t="shared" si="1"/>
        <v>4196921</v>
      </c>
      <c r="Q6" s="60">
        <f t="shared" si="1"/>
        <v>0</v>
      </c>
      <c r="R6" s="59">
        <f t="shared" si="1"/>
        <v>4196921</v>
      </c>
      <c r="S6" s="59">
        <f t="shared" si="1"/>
        <v>0</v>
      </c>
      <c r="T6" s="60">
        <f t="shared" si="1"/>
        <v>4207404</v>
      </c>
      <c r="U6" s="60">
        <f t="shared" si="1"/>
        <v>0</v>
      </c>
      <c r="V6" s="59">
        <f t="shared" si="1"/>
        <v>4207404</v>
      </c>
      <c r="W6" s="59">
        <f t="shared" si="1"/>
        <v>9465357</v>
      </c>
      <c r="X6" s="60">
        <f t="shared" si="1"/>
        <v>8816319</v>
      </c>
      <c r="Y6" s="59">
        <f t="shared" si="1"/>
        <v>649038</v>
      </c>
      <c r="Z6" s="61">
        <f>+IF(X6&lt;&gt;0,+(Y6/X6)*100,0)</f>
        <v>7.361779899298108</v>
      </c>
      <c r="AA6" s="62">
        <f t="shared" si="1"/>
        <v>8816319</v>
      </c>
    </row>
    <row r="7" spans="1:27" ht="12.75">
      <c r="A7" s="291" t="s">
        <v>230</v>
      </c>
      <c r="B7" s="142"/>
      <c r="C7" s="60"/>
      <c r="D7" s="340"/>
      <c r="E7" s="60"/>
      <c r="F7" s="59">
        <v>8816319</v>
      </c>
      <c r="G7" s="59"/>
      <c r="H7" s="60"/>
      <c r="I7" s="60"/>
      <c r="J7" s="59"/>
      <c r="K7" s="59">
        <v>1061032</v>
      </c>
      <c r="L7" s="60"/>
      <c r="M7" s="60"/>
      <c r="N7" s="59">
        <v>1061032</v>
      </c>
      <c r="O7" s="59"/>
      <c r="P7" s="60">
        <v>4196921</v>
      </c>
      <c r="Q7" s="60"/>
      <c r="R7" s="59">
        <v>4196921</v>
      </c>
      <c r="S7" s="59"/>
      <c r="T7" s="60">
        <v>4207404</v>
      </c>
      <c r="U7" s="60"/>
      <c r="V7" s="59">
        <v>4207404</v>
      </c>
      <c r="W7" s="59">
        <v>9465357</v>
      </c>
      <c r="X7" s="60">
        <v>8816319</v>
      </c>
      <c r="Y7" s="59">
        <v>649038</v>
      </c>
      <c r="Z7" s="61">
        <v>7.36</v>
      </c>
      <c r="AA7" s="62">
        <v>8816319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6000000</v>
      </c>
      <c r="F11" s="364">
        <f t="shared" si="3"/>
        <v>0</v>
      </c>
      <c r="G11" s="364">
        <f t="shared" si="3"/>
        <v>0</v>
      </c>
      <c r="H11" s="362">
        <f t="shared" si="3"/>
        <v>3269840</v>
      </c>
      <c r="I11" s="362">
        <f t="shared" si="3"/>
        <v>0</v>
      </c>
      <c r="J11" s="364">
        <f t="shared" si="3"/>
        <v>3269840</v>
      </c>
      <c r="K11" s="364">
        <f t="shared" si="3"/>
        <v>2372217</v>
      </c>
      <c r="L11" s="362">
        <f t="shared" si="3"/>
        <v>0</v>
      </c>
      <c r="M11" s="362">
        <f t="shared" si="3"/>
        <v>8020064</v>
      </c>
      <c r="N11" s="364">
        <f t="shared" si="3"/>
        <v>10392281</v>
      </c>
      <c r="O11" s="364">
        <f t="shared" si="3"/>
        <v>3655781</v>
      </c>
      <c r="P11" s="362">
        <f t="shared" si="3"/>
        <v>4096756</v>
      </c>
      <c r="Q11" s="362">
        <f t="shared" si="3"/>
        <v>0</v>
      </c>
      <c r="R11" s="364">
        <f t="shared" si="3"/>
        <v>7752537</v>
      </c>
      <c r="S11" s="364">
        <f t="shared" si="3"/>
        <v>4467576</v>
      </c>
      <c r="T11" s="362">
        <f t="shared" si="3"/>
        <v>5880467</v>
      </c>
      <c r="U11" s="362">
        <f t="shared" si="3"/>
        <v>0</v>
      </c>
      <c r="V11" s="364">
        <f t="shared" si="3"/>
        <v>10348043</v>
      </c>
      <c r="W11" s="364">
        <f t="shared" si="3"/>
        <v>31762701</v>
      </c>
      <c r="X11" s="362">
        <f t="shared" si="3"/>
        <v>0</v>
      </c>
      <c r="Y11" s="364">
        <f t="shared" si="3"/>
        <v>31762701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>
        <v>6000000</v>
      </c>
      <c r="F12" s="59"/>
      <c r="G12" s="59"/>
      <c r="H12" s="60">
        <v>3269840</v>
      </c>
      <c r="I12" s="60"/>
      <c r="J12" s="59">
        <v>3269840</v>
      </c>
      <c r="K12" s="59">
        <v>2372217</v>
      </c>
      <c r="L12" s="60"/>
      <c r="M12" s="60">
        <v>8020064</v>
      </c>
      <c r="N12" s="59">
        <v>10392281</v>
      </c>
      <c r="O12" s="59">
        <v>3655781</v>
      </c>
      <c r="P12" s="60">
        <v>4096756</v>
      </c>
      <c r="Q12" s="60"/>
      <c r="R12" s="59">
        <v>7752537</v>
      </c>
      <c r="S12" s="59">
        <v>4467576</v>
      </c>
      <c r="T12" s="60">
        <v>5880467</v>
      </c>
      <c r="U12" s="60"/>
      <c r="V12" s="59">
        <v>10348043</v>
      </c>
      <c r="W12" s="59">
        <v>31762701</v>
      </c>
      <c r="X12" s="60"/>
      <c r="Y12" s="59">
        <v>31762701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16000000</v>
      </c>
      <c r="F13" s="342">
        <f t="shared" si="4"/>
        <v>18300901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2199603</v>
      </c>
      <c r="T13" s="275">
        <f t="shared" si="4"/>
        <v>0</v>
      </c>
      <c r="U13" s="275">
        <f t="shared" si="4"/>
        <v>0</v>
      </c>
      <c r="V13" s="342">
        <f t="shared" si="4"/>
        <v>2199603</v>
      </c>
      <c r="W13" s="342">
        <f t="shared" si="4"/>
        <v>2199603</v>
      </c>
      <c r="X13" s="275">
        <f t="shared" si="4"/>
        <v>18300901</v>
      </c>
      <c r="Y13" s="342">
        <f t="shared" si="4"/>
        <v>-16101298</v>
      </c>
      <c r="Z13" s="335">
        <f>+IF(X13&lt;&gt;0,+(Y13/X13)*100,0)</f>
        <v>-87.98090323531066</v>
      </c>
      <c r="AA13" s="273">
        <f t="shared" si="4"/>
        <v>18300901</v>
      </c>
    </row>
    <row r="14" spans="1:27" ht="12.75">
      <c r="A14" s="291" t="s">
        <v>234</v>
      </c>
      <c r="B14" s="136"/>
      <c r="C14" s="60"/>
      <c r="D14" s="340"/>
      <c r="E14" s="60">
        <v>16000000</v>
      </c>
      <c r="F14" s="59">
        <v>18300901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>
        <v>2199603</v>
      </c>
      <c r="T14" s="60"/>
      <c r="U14" s="60"/>
      <c r="V14" s="59">
        <v>2199603</v>
      </c>
      <c r="W14" s="59">
        <v>2199603</v>
      </c>
      <c r="X14" s="60">
        <v>18300901</v>
      </c>
      <c r="Y14" s="59">
        <v>-16101298</v>
      </c>
      <c r="Z14" s="61">
        <v>-87.98</v>
      </c>
      <c r="AA14" s="62">
        <v>18300901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18000000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8135542</v>
      </c>
      <c r="T15" s="60">
        <f t="shared" si="5"/>
        <v>7671455</v>
      </c>
      <c r="U15" s="60">
        <f t="shared" si="5"/>
        <v>0</v>
      </c>
      <c r="V15" s="59">
        <f t="shared" si="5"/>
        <v>15806997</v>
      </c>
      <c r="W15" s="59">
        <f t="shared" si="5"/>
        <v>15806997</v>
      </c>
      <c r="X15" s="60">
        <f t="shared" si="5"/>
        <v>18000000</v>
      </c>
      <c r="Y15" s="59">
        <f t="shared" si="5"/>
        <v>-2193003</v>
      </c>
      <c r="Z15" s="61">
        <f>+IF(X15&lt;&gt;0,+(Y15/X15)*100,0)</f>
        <v>-12.183349999999999</v>
      </c>
      <c r="AA15" s="62">
        <f>SUM(AA16:AA20)</f>
        <v>18000000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18000000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8135542</v>
      </c>
      <c r="T20" s="60">
        <v>7671455</v>
      </c>
      <c r="U20" s="60"/>
      <c r="V20" s="59">
        <v>15806997</v>
      </c>
      <c r="W20" s="59">
        <v>15806997</v>
      </c>
      <c r="X20" s="60">
        <v>18000000</v>
      </c>
      <c r="Y20" s="59">
        <v>-2193003</v>
      </c>
      <c r="Z20" s="61">
        <v>-12.18</v>
      </c>
      <c r="AA20" s="62">
        <v>18000000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98928934</v>
      </c>
      <c r="D40" s="344">
        <f t="shared" si="9"/>
        <v>0</v>
      </c>
      <c r="E40" s="343">
        <f t="shared" si="9"/>
        <v>0</v>
      </c>
      <c r="F40" s="345">
        <f t="shared" si="9"/>
        <v>8052612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2700696</v>
      </c>
      <c r="N40" s="345">
        <f t="shared" si="9"/>
        <v>2700696</v>
      </c>
      <c r="O40" s="345">
        <f t="shared" si="9"/>
        <v>1433655</v>
      </c>
      <c r="P40" s="343">
        <f t="shared" si="9"/>
        <v>0</v>
      </c>
      <c r="Q40" s="343">
        <f t="shared" si="9"/>
        <v>0</v>
      </c>
      <c r="R40" s="345">
        <f t="shared" si="9"/>
        <v>1433655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4134351</v>
      </c>
      <c r="X40" s="343">
        <f t="shared" si="9"/>
        <v>8052612</v>
      </c>
      <c r="Y40" s="345">
        <f t="shared" si="9"/>
        <v>-3918261</v>
      </c>
      <c r="Z40" s="336">
        <f>+IF(X40&lt;&gt;0,+(Y40/X40)*100,0)</f>
        <v>-48.658261443616055</v>
      </c>
      <c r="AA40" s="350">
        <f>SUM(AA41:AA49)</f>
        <v>8052612</v>
      </c>
    </row>
    <row r="41" spans="1:27" ht="12.75">
      <c r="A41" s="361" t="s">
        <v>249</v>
      </c>
      <c r="B41" s="142"/>
      <c r="C41" s="362">
        <v>829822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4048769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>
        <v>8052612</v>
      </c>
      <c r="G46" s="53"/>
      <c r="H46" s="54"/>
      <c r="I46" s="54"/>
      <c r="J46" s="53"/>
      <c r="K46" s="53"/>
      <c r="L46" s="54"/>
      <c r="M46" s="54">
        <v>2700696</v>
      </c>
      <c r="N46" s="53">
        <v>2700696</v>
      </c>
      <c r="O46" s="53">
        <v>1433655</v>
      </c>
      <c r="P46" s="54"/>
      <c r="Q46" s="54"/>
      <c r="R46" s="53">
        <v>1433655</v>
      </c>
      <c r="S46" s="53"/>
      <c r="T46" s="54"/>
      <c r="U46" s="54"/>
      <c r="V46" s="53"/>
      <c r="W46" s="53">
        <v>4134351</v>
      </c>
      <c r="X46" s="54">
        <v>8052612</v>
      </c>
      <c r="Y46" s="53">
        <v>-3918261</v>
      </c>
      <c r="Z46" s="94">
        <v>-48.66</v>
      </c>
      <c r="AA46" s="95">
        <v>8052612</v>
      </c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94050343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98928934</v>
      </c>
      <c r="D60" s="346">
        <f t="shared" si="14"/>
        <v>0</v>
      </c>
      <c r="E60" s="219">
        <f t="shared" si="14"/>
        <v>22000000</v>
      </c>
      <c r="F60" s="264">
        <f t="shared" si="14"/>
        <v>53169832</v>
      </c>
      <c r="G60" s="264">
        <f t="shared" si="14"/>
        <v>0</v>
      </c>
      <c r="H60" s="219">
        <f t="shared" si="14"/>
        <v>3269840</v>
      </c>
      <c r="I60" s="219">
        <f t="shared" si="14"/>
        <v>0</v>
      </c>
      <c r="J60" s="264">
        <f t="shared" si="14"/>
        <v>3269840</v>
      </c>
      <c r="K60" s="264">
        <f t="shared" si="14"/>
        <v>3433249</v>
      </c>
      <c r="L60" s="219">
        <f t="shared" si="14"/>
        <v>0</v>
      </c>
      <c r="M60" s="219">
        <f t="shared" si="14"/>
        <v>10720760</v>
      </c>
      <c r="N60" s="264">
        <f t="shared" si="14"/>
        <v>14154009</v>
      </c>
      <c r="O60" s="264">
        <f t="shared" si="14"/>
        <v>5089436</v>
      </c>
      <c r="P60" s="219">
        <f t="shared" si="14"/>
        <v>8293677</v>
      </c>
      <c r="Q60" s="219">
        <f t="shared" si="14"/>
        <v>0</v>
      </c>
      <c r="R60" s="264">
        <f t="shared" si="14"/>
        <v>13383113</v>
      </c>
      <c r="S60" s="264">
        <f t="shared" si="14"/>
        <v>14802721</v>
      </c>
      <c r="T60" s="219">
        <f t="shared" si="14"/>
        <v>17759326</v>
      </c>
      <c r="U60" s="219">
        <f t="shared" si="14"/>
        <v>0</v>
      </c>
      <c r="V60" s="264">
        <f t="shared" si="14"/>
        <v>32562047</v>
      </c>
      <c r="W60" s="264">
        <f t="shared" si="14"/>
        <v>63369009</v>
      </c>
      <c r="X60" s="219">
        <f t="shared" si="14"/>
        <v>53169832</v>
      </c>
      <c r="Y60" s="264">
        <f t="shared" si="14"/>
        <v>10199177</v>
      </c>
      <c r="Z60" s="337">
        <f>+IF(X60&lt;&gt;0,+(Y60/X60)*100,0)</f>
        <v>19.182262979503115</v>
      </c>
      <c r="AA60" s="232">
        <f>+AA57+AA54+AA51+AA40+AA37+AA34+AA22+AA5</f>
        <v>53169832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93391000</v>
      </c>
      <c r="F5" s="358">
        <f t="shared" si="0"/>
        <v>86221168</v>
      </c>
      <c r="G5" s="358">
        <f t="shared" si="0"/>
        <v>6324782</v>
      </c>
      <c r="H5" s="356">
        <f t="shared" si="0"/>
        <v>7576422</v>
      </c>
      <c r="I5" s="356">
        <f t="shared" si="0"/>
        <v>16606697</v>
      </c>
      <c r="J5" s="358">
        <f t="shared" si="0"/>
        <v>30507901</v>
      </c>
      <c r="K5" s="358">
        <f t="shared" si="0"/>
        <v>0</v>
      </c>
      <c r="L5" s="356">
        <f t="shared" si="0"/>
        <v>0</v>
      </c>
      <c r="M5" s="356">
        <f t="shared" si="0"/>
        <v>6428777</v>
      </c>
      <c r="N5" s="358">
        <f t="shared" si="0"/>
        <v>6428777</v>
      </c>
      <c r="O5" s="358">
        <f t="shared" si="0"/>
        <v>894712</v>
      </c>
      <c r="P5" s="356">
        <f t="shared" si="0"/>
        <v>0</v>
      </c>
      <c r="Q5" s="356">
        <f t="shared" si="0"/>
        <v>0</v>
      </c>
      <c r="R5" s="358">
        <f t="shared" si="0"/>
        <v>894712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37831390</v>
      </c>
      <c r="X5" s="356">
        <f t="shared" si="0"/>
        <v>86221168</v>
      </c>
      <c r="Y5" s="358">
        <f t="shared" si="0"/>
        <v>-48389778</v>
      </c>
      <c r="Z5" s="359">
        <f>+IF(X5&lt;&gt;0,+(Y5/X5)*100,0)</f>
        <v>-56.122851409296615</v>
      </c>
      <c r="AA5" s="360">
        <f>+AA6+AA8+AA11+AA13+AA15</f>
        <v>86221168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48974080</v>
      </c>
      <c r="F6" s="59">
        <f t="shared" si="1"/>
        <v>86221168</v>
      </c>
      <c r="G6" s="59">
        <f t="shared" si="1"/>
        <v>4423108</v>
      </c>
      <c r="H6" s="60">
        <f t="shared" si="1"/>
        <v>0</v>
      </c>
      <c r="I6" s="60">
        <f t="shared" si="1"/>
        <v>4583149</v>
      </c>
      <c r="J6" s="59">
        <f t="shared" si="1"/>
        <v>9006257</v>
      </c>
      <c r="K6" s="59">
        <f t="shared" si="1"/>
        <v>0</v>
      </c>
      <c r="L6" s="60">
        <f t="shared" si="1"/>
        <v>0</v>
      </c>
      <c r="M6" s="60">
        <f t="shared" si="1"/>
        <v>6428777</v>
      </c>
      <c r="N6" s="59">
        <f t="shared" si="1"/>
        <v>6428777</v>
      </c>
      <c r="O6" s="59">
        <f t="shared" si="1"/>
        <v>894712</v>
      </c>
      <c r="P6" s="60">
        <f t="shared" si="1"/>
        <v>0</v>
      </c>
      <c r="Q6" s="60">
        <f t="shared" si="1"/>
        <v>0</v>
      </c>
      <c r="R6" s="59">
        <f t="shared" si="1"/>
        <v>894712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16329746</v>
      </c>
      <c r="X6" s="60">
        <f t="shared" si="1"/>
        <v>86221168</v>
      </c>
      <c r="Y6" s="59">
        <f t="shared" si="1"/>
        <v>-69891422</v>
      </c>
      <c r="Z6" s="61">
        <f>+IF(X6&lt;&gt;0,+(Y6/X6)*100,0)</f>
        <v>-81.06063002997129</v>
      </c>
      <c r="AA6" s="62">
        <f t="shared" si="1"/>
        <v>86221168</v>
      </c>
    </row>
    <row r="7" spans="1:27" ht="12.75">
      <c r="A7" s="291" t="s">
        <v>230</v>
      </c>
      <c r="B7" s="142"/>
      <c r="C7" s="60"/>
      <c r="D7" s="340"/>
      <c r="E7" s="60">
        <v>48974080</v>
      </c>
      <c r="F7" s="59">
        <v>86221168</v>
      </c>
      <c r="G7" s="59">
        <v>4423108</v>
      </c>
      <c r="H7" s="60"/>
      <c r="I7" s="60">
        <v>4583149</v>
      </c>
      <c r="J7" s="59">
        <v>9006257</v>
      </c>
      <c r="K7" s="59"/>
      <c r="L7" s="60"/>
      <c r="M7" s="60">
        <v>6428777</v>
      </c>
      <c r="N7" s="59">
        <v>6428777</v>
      </c>
      <c r="O7" s="59">
        <v>894712</v>
      </c>
      <c r="P7" s="60"/>
      <c r="Q7" s="60"/>
      <c r="R7" s="59">
        <v>894712</v>
      </c>
      <c r="S7" s="59"/>
      <c r="T7" s="60"/>
      <c r="U7" s="60"/>
      <c r="V7" s="59"/>
      <c r="W7" s="59">
        <v>16329746</v>
      </c>
      <c r="X7" s="60">
        <v>86221168</v>
      </c>
      <c r="Y7" s="59">
        <v>-69891422</v>
      </c>
      <c r="Z7" s="61">
        <v>-81.06</v>
      </c>
      <c r="AA7" s="62">
        <v>86221168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44416920</v>
      </c>
      <c r="F11" s="364">
        <f t="shared" si="3"/>
        <v>0</v>
      </c>
      <c r="G11" s="364">
        <f t="shared" si="3"/>
        <v>1901674</v>
      </c>
      <c r="H11" s="362">
        <f t="shared" si="3"/>
        <v>7576422</v>
      </c>
      <c r="I11" s="362">
        <f t="shared" si="3"/>
        <v>12023548</v>
      </c>
      <c r="J11" s="364">
        <f t="shared" si="3"/>
        <v>21501644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21501644</v>
      </c>
      <c r="X11" s="362">
        <f t="shared" si="3"/>
        <v>0</v>
      </c>
      <c r="Y11" s="364">
        <f t="shared" si="3"/>
        <v>21501644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>
        <v>44416920</v>
      </c>
      <c r="F12" s="59"/>
      <c r="G12" s="59">
        <v>1901674</v>
      </c>
      <c r="H12" s="60">
        <v>7576422</v>
      </c>
      <c r="I12" s="60">
        <v>12023548</v>
      </c>
      <c r="J12" s="59">
        <v>21501644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21501644</v>
      </c>
      <c r="X12" s="60"/>
      <c r="Y12" s="59">
        <v>21501644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4000000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6700000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>
        <v>6700000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104091000</v>
      </c>
      <c r="F60" s="264">
        <f t="shared" si="14"/>
        <v>86221168</v>
      </c>
      <c r="G60" s="264">
        <f t="shared" si="14"/>
        <v>6324782</v>
      </c>
      <c r="H60" s="219">
        <f t="shared" si="14"/>
        <v>7576422</v>
      </c>
      <c r="I60" s="219">
        <f t="shared" si="14"/>
        <v>16606697</v>
      </c>
      <c r="J60" s="264">
        <f t="shared" si="14"/>
        <v>30507901</v>
      </c>
      <c r="K60" s="264">
        <f t="shared" si="14"/>
        <v>0</v>
      </c>
      <c r="L60" s="219">
        <f t="shared" si="14"/>
        <v>0</v>
      </c>
      <c r="M60" s="219">
        <f t="shared" si="14"/>
        <v>6428777</v>
      </c>
      <c r="N60" s="264">
        <f t="shared" si="14"/>
        <v>6428777</v>
      </c>
      <c r="O60" s="264">
        <f t="shared" si="14"/>
        <v>894712</v>
      </c>
      <c r="P60" s="219">
        <f t="shared" si="14"/>
        <v>0</v>
      </c>
      <c r="Q60" s="219">
        <f t="shared" si="14"/>
        <v>0</v>
      </c>
      <c r="R60" s="264">
        <f t="shared" si="14"/>
        <v>894712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37831390</v>
      </c>
      <c r="X60" s="219">
        <f t="shared" si="14"/>
        <v>86221168</v>
      </c>
      <c r="Y60" s="264">
        <f t="shared" si="14"/>
        <v>-48389778</v>
      </c>
      <c r="Z60" s="337">
        <f>+IF(X60&lt;&gt;0,+(Y60/X60)*100,0)</f>
        <v>-56.122851409296615</v>
      </c>
      <c r="AA60" s="232">
        <f>+AA57+AA54+AA51+AA40+AA37+AA34+AA22+AA5</f>
        <v>86221168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2019-08-08T13:55:52Z</dcterms:created>
  <dcterms:modified xsi:type="dcterms:W3CDTF">2019-08-08T13:55:56Z</dcterms:modified>
  <cp:category/>
  <cp:version/>
  <cp:contentType/>
  <cp:contentStatus/>
</cp:coreProperties>
</file>