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<sst xmlns="http://schemas.openxmlformats.org/spreadsheetml/2006/main" count="859" uniqueCount="304">
  <si>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 West: Kgetlengrivier(NW374)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</si>
  <si>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</si>
  <si>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</si>
  <si>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</si>
  <si>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</si>
  <si>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</si>
  <si>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</si>
  <si>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</si>
  <si>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</si>
  <si>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</si>
  <si>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</si>
  <si>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</si>
  <si>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</si>
  <si>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</si>
  <si>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</si>
  <si>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</si>
  <si>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</si>
  <si>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</si>
  <si>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</si>
  <si>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</si>
  <si>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</si>
  <si>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</si>
  <si>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</si>
  <si>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</si>
  <si>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</si>
  <si>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</si>
  <si>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</si>
  <si>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</si>
  <si>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</si>
  <si>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</si>
  <si>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</si>
  <si>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</si>
  <si>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</si>
  <si>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</si>
  <si>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</si>
  <si>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</si>
  <si>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</si>
  <si>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</si>
  <si>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</si>
  <si>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</si>
  <si>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</si>
  <si>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</si>
  <si>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</si>
  <si>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</si>
  <si>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</si>
  <si>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</si>
  <si>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</si>
  <si>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</si>
  <si>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</si>
  <si>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</si>
  <si>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</si>
  <si>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</si>
  <si>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</si>
  <si>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</si>
  <si>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</si>
  <si>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</si>
  <si>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</si>
  <si>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</si>
  <si>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</si>
  <si>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</si>
  <si>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</si>
  <si>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</si>
  <si>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</si>
  <si>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</si>
  <si>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</si>
  <si>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</si>
  <si>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</si>
  <si>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</si>
  <si>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</si>
  <si>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</si>
  <si>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Kgetlengrivier(NW374)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</si>
  <si>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</si>
  <si>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</si>
  <si>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</si>
  <si>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</si>
  <si>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</si>
  <si>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</si>
  <si>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</si>
  <si>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</si>
  <si>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</si>
  <si>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</si>
  <si>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</si>
  <si>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</si>
  <si>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</si>
  <si>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</si>
  <si>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</si>
  <si>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</si>
  <si>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</si>
  <si>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</si>
  <si>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</si>
  <si>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</si>
  <si>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</si>
  <si>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</si>
  <si>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</si>
  <si>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</si>
  <si>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</si>
  <si>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</si>
  <si>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</si>
  <si>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</si>
  <si>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</si>
  <si>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Kgetlengrivier(NW374)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</si>
  <si>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</si>
  <si>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</si>
  <si>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</si>
  <si>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</si>
  <si>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</si>
  <si>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</si>
  <si>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</si>
  <si>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</si>
  <si>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</si>
  <si>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</si>
  <si>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</si>
  <si>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</si>
  <si>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</si>
  <si>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</si>
  <si>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</si>
  <si>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</si>
  <si>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</si>
  <si>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</si>
  <si>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</si>
  <si>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</si>
  <si>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</si>
  <si>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</si>
  <si>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</si>
  <si>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</si>
  <si>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</si>
  <si>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</si>
  <si>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</si>
  <si>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</si>
  <si>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Kgetlengrivier(NW374)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</si>
  <si>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</si>
  <si>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</si>
  <si>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</si>
  <si>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</si>
  <si>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</si>
  <si>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</si>
  <si>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</si>
  <si>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</si>
  <si>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</si>
  <si>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</si>
  <si>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Kgetlengrivier(NW374)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</si>
  <si>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</si>
  <si>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</si>
  <si>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</si>
  <si>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</si>
  <si>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</si>
  <si>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</si>
  <si>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</si>
  <si>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</si>
  <si>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</si>
  <si>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</si>
  <si>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</si>
  <si>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</si>
  <si>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</si>
  <si>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</si>
  <si>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</si>
  <si>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</si>
  <si>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</si>
  <si>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</si>
  <si>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</si>
  <si>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</si>
  <si>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</si>
  <si>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</si>
  <si>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</si>
  <si>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</si>
  <si>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</si>
  <si>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</si>
  <si>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</si>
  <si>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</si>
  <si>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</si>
  <si>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</si>
  <si>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</si>
  <si>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</si>
  <si>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</si>
  <si>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Kgetlengrivier(NW374)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</si>
  <si>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</si>
  <si>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</si>
  <si>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</si>
  <si>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</si>
  <si>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</si>
  <si>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</si>
  <si>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</si>
  <si>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</si>
  <si>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</si>
  <si>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</si>
  <si>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</si>
  <si>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</si>
  <si>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</si>
  <si>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</si>
  <si>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</si>
  <si>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</si>
  <si>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</si>
  <si>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</si>
  <si>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</si>
  <si>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</si>
  <si>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</si>
  <si>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</si>
  <si>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</si>
  <si>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</si>
  <si>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</si>
  <si>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</si>
  <si>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</si>
  <si>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Kgetlengrivier(NW374)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</si>
  <si>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</si>
  <si>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</si>
  <si>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</si>
  <si>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</si>
  <si>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</si>
  <si>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</si>
  <si>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</si>
  <si>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</si>
  <si>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</si>
  <si>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</si>
  <si>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</si>
  <si>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</si>
  <si>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</si>
  <si>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</si>
  <si>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</si>
  <si>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</si>
  <si>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</si>
  <si>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</si>
  <si>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</si>
  <si>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</si>
  <si>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</si>
  <si>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</si>
  <si>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</si>
  <si>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</si>
  <si>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</si>
  <si>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Kgetlengrivier(NW374)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</si>
  <si>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</si>
  <si>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</si>
  <si>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</si>
  <si>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</si>
  <si>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</si>
  <si>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</si>
  <si>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</si>
  <si>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</si>
  <si>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</si>
  <si>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</si>
  <si>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</si>
  <si>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</si>
  <si>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</si>
  <si>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</si>
  <si>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</si>
  <si>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</si>
  <si>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</si>
  <si>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</si>
  <si>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</si>
  <si>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</si>
  <si>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</si>
  <si>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</si>
  <si>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</si>
  <si>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</si>
  <si>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</si>
  <si>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</si>
  <si>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</si>
  <si>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</si>
  <si>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</si>
  <si>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</si>
  <si>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</si>
  <si>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</si>
  <si>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</si>
  <si>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</si>
  <si>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</si>
  <si>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Kgetlengrivier(NW374)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</si>
  <si>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</si>
  <si>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</si>
  <si>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North West: Kgetlengrivier(NW374)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</si>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</sst>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7578732</v>
      </c>
      <c r="C5" s="19">
        <v>0</v>
      </c>
      <c r="D5" s="59">
        <v>8000000</v>
      </c>
      <c r="E5" s="60">
        <v>8000000</v>
      </c>
      <c r="F5" s="60">
        <v>639038</v>
      </c>
      <c r="G5" s="60">
        <v>639038</v>
      </c>
      <c r="H5" s="60">
        <v>639038</v>
      </c>
      <c r="I5" s="60">
        <v>1917114</v>
      </c>
      <c r="J5" s="60">
        <v>637782</v>
      </c>
      <c r="K5" s="60">
        <v>638606</v>
      </c>
      <c r="L5" s="60">
        <v>0</v>
      </c>
      <c r="M5" s="60">
        <v>1276388</v>
      </c>
      <c r="N5" s="60">
        <v>815867</v>
      </c>
      <c r="O5" s="60">
        <v>654466</v>
      </c>
      <c r="P5" s="60">
        <v>656752</v>
      </c>
      <c r="Q5" s="60">
        <v>2127085</v>
      </c>
      <c r="R5" s="60">
        <v>0</v>
      </c>
      <c r="S5" s="60">
        <v>0</v>
      </c>
      <c r="T5" s="60">
        <v>0</v>
      </c>
      <c r="U5" s="60">
        <v>0</v>
      </c>
      <c r="V5" s="60">
        <v>5320587</v>
      </c>
      <c r="W5" s="60">
        <v>8000004</v>
      </c>
      <c r="X5" s="60">
        <v>-2679417</v>
      </c>
      <c r="Y5" s="61">
        <v>-33.49</v>
      </c>
      <c r="Z5" s="62">
        <v>8000000</v>
      </c>
    </row>
    <row r="6" spans="1:26" ht="12.75">
      <c r="A6" s="58" t="s">
        <v>32</v>
      </c>
      <c r="B6" s="19">
        <v>31011427</v>
      </c>
      <c r="C6" s="19">
        <v>0</v>
      </c>
      <c r="D6" s="59">
        <v>61026914</v>
      </c>
      <c r="E6" s="60">
        <v>61026914</v>
      </c>
      <c r="F6" s="60">
        <v>-26630979</v>
      </c>
      <c r="G6" s="60">
        <v>1282983</v>
      </c>
      <c r="H6" s="60">
        <v>1305179</v>
      </c>
      <c r="I6" s="60">
        <v>-24042817</v>
      </c>
      <c r="J6" s="60">
        <v>1245113</v>
      </c>
      <c r="K6" s="60">
        <v>1113568</v>
      </c>
      <c r="L6" s="60">
        <v>0</v>
      </c>
      <c r="M6" s="60">
        <v>2358681</v>
      </c>
      <c r="N6" s="60">
        <v>1439053</v>
      </c>
      <c r="O6" s="60">
        <v>1042191</v>
      </c>
      <c r="P6" s="60">
        <v>1510863</v>
      </c>
      <c r="Q6" s="60">
        <v>3992107</v>
      </c>
      <c r="R6" s="60">
        <v>0</v>
      </c>
      <c r="S6" s="60">
        <v>0</v>
      </c>
      <c r="T6" s="60">
        <v>0</v>
      </c>
      <c r="U6" s="60">
        <v>0</v>
      </c>
      <c r="V6" s="60">
        <v>-17692029</v>
      </c>
      <c r="W6" s="60">
        <v>61026918</v>
      </c>
      <c r="X6" s="60">
        <v>-78718947</v>
      </c>
      <c r="Y6" s="61">
        <v>-128.99</v>
      </c>
      <c r="Z6" s="62">
        <v>61026914</v>
      </c>
    </row>
    <row r="7" spans="1:26" ht="12.75">
      <c r="A7" s="58" t="s">
        <v>33</v>
      </c>
      <c r="B7" s="19">
        <v>98496</v>
      </c>
      <c r="C7" s="19">
        <v>0</v>
      </c>
      <c r="D7" s="59">
        <v>50000</v>
      </c>
      <c r="E7" s="60">
        <v>50000</v>
      </c>
      <c r="F7" s="60">
        <v>0</v>
      </c>
      <c r="G7" s="60">
        <v>0</v>
      </c>
      <c r="H7" s="60">
        <v>2573</v>
      </c>
      <c r="I7" s="60">
        <v>2573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2573</v>
      </c>
      <c r="W7" s="60">
        <v>50004</v>
      </c>
      <c r="X7" s="60">
        <v>-47431</v>
      </c>
      <c r="Y7" s="61">
        <v>-94.85</v>
      </c>
      <c r="Z7" s="62">
        <v>50000</v>
      </c>
    </row>
    <row r="8" spans="1:26" ht="12.75">
      <c r="A8" s="58" t="s">
        <v>34</v>
      </c>
      <c r="B8" s="19">
        <v>85110454</v>
      </c>
      <c r="C8" s="19">
        <v>0</v>
      </c>
      <c r="D8" s="59">
        <v>86349600</v>
      </c>
      <c r="E8" s="60">
        <v>86349600</v>
      </c>
      <c r="F8" s="60">
        <v>33960000</v>
      </c>
      <c r="G8" s="60">
        <v>2706000</v>
      </c>
      <c r="H8" s="60">
        <v>0</v>
      </c>
      <c r="I8" s="60">
        <v>36666000</v>
      </c>
      <c r="J8" s="60">
        <v>0</v>
      </c>
      <c r="K8" s="60">
        <v>770000</v>
      </c>
      <c r="L8" s="60">
        <v>0</v>
      </c>
      <c r="M8" s="60">
        <v>770000</v>
      </c>
      <c r="N8" s="60">
        <v>0</v>
      </c>
      <c r="O8" s="60">
        <v>0</v>
      </c>
      <c r="P8" s="60">
        <v>16496000</v>
      </c>
      <c r="Q8" s="60">
        <v>16496000</v>
      </c>
      <c r="R8" s="60">
        <v>0</v>
      </c>
      <c r="S8" s="60">
        <v>0</v>
      </c>
      <c r="T8" s="60">
        <v>0</v>
      </c>
      <c r="U8" s="60">
        <v>0</v>
      </c>
      <c r="V8" s="60">
        <v>53932000</v>
      </c>
      <c r="W8" s="60">
        <v>86349600</v>
      </c>
      <c r="X8" s="60">
        <v>-32417600</v>
      </c>
      <c r="Y8" s="61">
        <v>-37.54</v>
      </c>
      <c r="Z8" s="62">
        <v>86349600</v>
      </c>
    </row>
    <row r="9" spans="1:26" ht="12.75">
      <c r="A9" s="58" t="s">
        <v>35</v>
      </c>
      <c r="B9" s="19">
        <v>53568901</v>
      </c>
      <c r="C9" s="19">
        <v>0</v>
      </c>
      <c r="D9" s="59">
        <v>84101549</v>
      </c>
      <c r="E9" s="60">
        <v>84101549</v>
      </c>
      <c r="F9" s="60">
        <v>3430707</v>
      </c>
      <c r="G9" s="60">
        <v>2967426</v>
      </c>
      <c r="H9" s="60">
        <v>3037484</v>
      </c>
      <c r="I9" s="60">
        <v>9435617</v>
      </c>
      <c r="J9" s="60">
        <v>2920098</v>
      </c>
      <c r="K9" s="60">
        <v>2557561</v>
      </c>
      <c r="L9" s="60">
        <v>0</v>
      </c>
      <c r="M9" s="60">
        <v>5477659</v>
      </c>
      <c r="N9" s="60">
        <v>1607064</v>
      </c>
      <c r="O9" s="60">
        <v>1244677</v>
      </c>
      <c r="P9" s="60">
        <v>4005927</v>
      </c>
      <c r="Q9" s="60">
        <v>6857668</v>
      </c>
      <c r="R9" s="60">
        <v>0</v>
      </c>
      <c r="S9" s="60">
        <v>0</v>
      </c>
      <c r="T9" s="60">
        <v>0</v>
      </c>
      <c r="U9" s="60">
        <v>0</v>
      </c>
      <c r="V9" s="60">
        <v>21770944</v>
      </c>
      <c r="W9" s="60">
        <v>84101551</v>
      </c>
      <c r="X9" s="60">
        <v>-62330607</v>
      </c>
      <c r="Y9" s="61">
        <v>-74.11</v>
      </c>
      <c r="Z9" s="62">
        <v>84101549</v>
      </c>
    </row>
    <row r="10" spans="1:26" ht="22.5">
      <c r="A10" s="63" t="s">
        <v>279</v>
      </c>
      <c r="B10" s="64">
        <f>SUM(B5:B9)</f>
        <v>177368010</v>
      </c>
      <c r="C10" s="64">
        <f>SUM(C5:C9)</f>
        <v>0</v>
      </c>
      <c r="D10" s="65">
        <f aca="true" t="shared" si="0" ref="D10:Z10">SUM(D5:D9)</f>
        <v>239528063</v>
      </c>
      <c r="E10" s="66">
        <f t="shared" si="0"/>
        <v>239528063</v>
      </c>
      <c r="F10" s="66">
        <f t="shared" si="0"/>
        <v>11398766</v>
      </c>
      <c r="G10" s="66">
        <f t="shared" si="0"/>
        <v>7595447</v>
      </c>
      <c r="H10" s="66">
        <f t="shared" si="0"/>
        <v>4984274</v>
      </c>
      <c r="I10" s="66">
        <f t="shared" si="0"/>
        <v>23978487</v>
      </c>
      <c r="J10" s="66">
        <f t="shared" si="0"/>
        <v>4802993</v>
      </c>
      <c r="K10" s="66">
        <f t="shared" si="0"/>
        <v>5079735</v>
      </c>
      <c r="L10" s="66">
        <f t="shared" si="0"/>
        <v>0</v>
      </c>
      <c r="M10" s="66">
        <f t="shared" si="0"/>
        <v>9882728</v>
      </c>
      <c r="N10" s="66">
        <f t="shared" si="0"/>
        <v>3861984</v>
      </c>
      <c r="O10" s="66">
        <f t="shared" si="0"/>
        <v>2941334</v>
      </c>
      <c r="P10" s="66">
        <f t="shared" si="0"/>
        <v>22669542</v>
      </c>
      <c r="Q10" s="66">
        <f t="shared" si="0"/>
        <v>29472860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63334075</v>
      </c>
      <c r="W10" s="66">
        <f t="shared" si="0"/>
        <v>239528077</v>
      </c>
      <c r="X10" s="66">
        <f t="shared" si="0"/>
        <v>-176194002</v>
      </c>
      <c r="Y10" s="67">
        <f>+IF(W10&lt;&gt;0,(X10/W10)*100,0)</f>
        <v>-73.55880955868066</v>
      </c>
      <c r="Z10" s="68">
        <f t="shared" si="0"/>
        <v>239528063</v>
      </c>
    </row>
    <row r="11" spans="1:26" ht="12.75">
      <c r="A11" s="58" t="s">
        <v>37</v>
      </c>
      <c r="B11" s="19">
        <v>55353579</v>
      </c>
      <c r="C11" s="19">
        <v>0</v>
      </c>
      <c r="D11" s="59">
        <v>50787041</v>
      </c>
      <c r="E11" s="60">
        <v>50787041</v>
      </c>
      <c r="F11" s="60">
        <v>5019629</v>
      </c>
      <c r="G11" s="60">
        <v>5077464</v>
      </c>
      <c r="H11" s="60">
        <v>4859407</v>
      </c>
      <c r="I11" s="60">
        <v>14956500</v>
      </c>
      <c r="J11" s="60">
        <v>4774201</v>
      </c>
      <c r="K11" s="60">
        <v>5056512</v>
      </c>
      <c r="L11" s="60">
        <v>0</v>
      </c>
      <c r="M11" s="60">
        <v>9830713</v>
      </c>
      <c r="N11" s="60">
        <v>4940730</v>
      </c>
      <c r="O11" s="60">
        <v>5056512</v>
      </c>
      <c r="P11" s="60">
        <v>5807671</v>
      </c>
      <c r="Q11" s="60">
        <v>15804913</v>
      </c>
      <c r="R11" s="60">
        <v>0</v>
      </c>
      <c r="S11" s="60">
        <v>0</v>
      </c>
      <c r="T11" s="60">
        <v>0</v>
      </c>
      <c r="U11" s="60">
        <v>0</v>
      </c>
      <c r="V11" s="60">
        <v>40592126</v>
      </c>
      <c r="W11" s="60">
        <v>50787043</v>
      </c>
      <c r="X11" s="60">
        <v>-10194917</v>
      </c>
      <c r="Y11" s="61">
        <v>-20.07</v>
      </c>
      <c r="Z11" s="62">
        <v>50787041</v>
      </c>
    </row>
    <row r="12" spans="1:26" ht="12.75">
      <c r="A12" s="58" t="s">
        <v>38</v>
      </c>
      <c r="B12" s="19">
        <v>7054868</v>
      </c>
      <c r="C12" s="19">
        <v>0</v>
      </c>
      <c r="D12" s="59">
        <v>5549648</v>
      </c>
      <c r="E12" s="60">
        <v>5549648</v>
      </c>
      <c r="F12" s="60">
        <v>439765</v>
      </c>
      <c r="G12" s="60">
        <v>439765</v>
      </c>
      <c r="H12" s="60">
        <v>439765</v>
      </c>
      <c r="I12" s="60">
        <v>1319295</v>
      </c>
      <c r="J12" s="60">
        <v>373326</v>
      </c>
      <c r="K12" s="60">
        <v>372323</v>
      </c>
      <c r="L12" s="60">
        <v>0</v>
      </c>
      <c r="M12" s="60">
        <v>745649</v>
      </c>
      <c r="N12" s="60">
        <v>442976</v>
      </c>
      <c r="O12" s="60">
        <v>372323</v>
      </c>
      <c r="P12" s="60">
        <v>389923</v>
      </c>
      <c r="Q12" s="60">
        <v>1205222</v>
      </c>
      <c r="R12" s="60">
        <v>0</v>
      </c>
      <c r="S12" s="60">
        <v>0</v>
      </c>
      <c r="T12" s="60">
        <v>0</v>
      </c>
      <c r="U12" s="60">
        <v>0</v>
      </c>
      <c r="V12" s="60">
        <v>3270166</v>
      </c>
      <c r="W12" s="60">
        <v>5549652</v>
      </c>
      <c r="X12" s="60">
        <v>-2279486</v>
      </c>
      <c r="Y12" s="61">
        <v>-41.07</v>
      </c>
      <c r="Z12" s="62">
        <v>5549648</v>
      </c>
    </row>
    <row r="13" spans="1:26" ht="12.75">
      <c r="A13" s="58" t="s">
        <v>280</v>
      </c>
      <c r="B13" s="19">
        <v>0</v>
      </c>
      <c r="C13" s="19">
        <v>0</v>
      </c>
      <c r="D13" s="59">
        <v>45003914</v>
      </c>
      <c r="E13" s="60">
        <v>45003914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45003914</v>
      </c>
      <c r="X13" s="60">
        <v>-45003914</v>
      </c>
      <c r="Y13" s="61">
        <v>-100</v>
      </c>
      <c r="Z13" s="62">
        <v>45003914</v>
      </c>
    </row>
    <row r="14" spans="1:26" ht="12.75">
      <c r="A14" s="58" t="s">
        <v>40</v>
      </c>
      <c r="B14" s="19">
        <v>4332462</v>
      </c>
      <c r="C14" s="19">
        <v>0</v>
      </c>
      <c r="D14" s="59">
        <v>1000000</v>
      </c>
      <c r="E14" s="60">
        <v>1000000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999996</v>
      </c>
      <c r="X14" s="60">
        <v>-999996</v>
      </c>
      <c r="Y14" s="61">
        <v>-100</v>
      </c>
      <c r="Z14" s="62">
        <v>1000000</v>
      </c>
    </row>
    <row r="15" spans="1:26" ht="12.75">
      <c r="A15" s="58" t="s">
        <v>41</v>
      </c>
      <c r="B15" s="19">
        <v>28961211</v>
      </c>
      <c r="C15" s="19">
        <v>0</v>
      </c>
      <c r="D15" s="59">
        <v>53712802</v>
      </c>
      <c r="E15" s="60">
        <v>53712802</v>
      </c>
      <c r="F15" s="60">
        <v>0</v>
      </c>
      <c r="G15" s="60">
        <v>0</v>
      </c>
      <c r="H15" s="60">
        <v>0</v>
      </c>
      <c r="I15" s="60">
        <v>0</v>
      </c>
      <c r="J15" s="60">
        <v>3747658</v>
      </c>
      <c r="K15" s="60">
        <v>19428</v>
      </c>
      <c r="L15" s="60">
        <v>0</v>
      </c>
      <c r="M15" s="60">
        <v>3767086</v>
      </c>
      <c r="N15" s="60">
        <v>13446249</v>
      </c>
      <c r="O15" s="60">
        <v>2907607</v>
      </c>
      <c r="P15" s="60">
        <v>2106818</v>
      </c>
      <c r="Q15" s="60">
        <v>18460674</v>
      </c>
      <c r="R15" s="60">
        <v>0</v>
      </c>
      <c r="S15" s="60">
        <v>0</v>
      </c>
      <c r="T15" s="60">
        <v>0</v>
      </c>
      <c r="U15" s="60">
        <v>0</v>
      </c>
      <c r="V15" s="60">
        <v>22227760</v>
      </c>
      <c r="W15" s="60">
        <v>53712804</v>
      </c>
      <c r="X15" s="60">
        <v>-31485044</v>
      </c>
      <c r="Y15" s="61">
        <v>-58.62</v>
      </c>
      <c r="Z15" s="62">
        <v>53712802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94098142</v>
      </c>
      <c r="C17" s="19">
        <v>0</v>
      </c>
      <c r="D17" s="59">
        <v>72939209</v>
      </c>
      <c r="E17" s="60">
        <v>72939209</v>
      </c>
      <c r="F17" s="60">
        <v>2786800</v>
      </c>
      <c r="G17" s="60">
        <v>311421</v>
      </c>
      <c r="H17" s="60">
        <v>892307</v>
      </c>
      <c r="I17" s="60">
        <v>3990528</v>
      </c>
      <c r="J17" s="60">
        <v>836010</v>
      </c>
      <c r="K17" s="60">
        <v>3856511</v>
      </c>
      <c r="L17" s="60">
        <v>0</v>
      </c>
      <c r="M17" s="60">
        <v>4692521</v>
      </c>
      <c r="N17" s="60">
        <v>14412631</v>
      </c>
      <c r="O17" s="60">
        <v>6858327</v>
      </c>
      <c r="P17" s="60">
        <v>8825276</v>
      </c>
      <c r="Q17" s="60">
        <v>30096234</v>
      </c>
      <c r="R17" s="60">
        <v>0</v>
      </c>
      <c r="S17" s="60">
        <v>0</v>
      </c>
      <c r="T17" s="60">
        <v>0</v>
      </c>
      <c r="U17" s="60">
        <v>0</v>
      </c>
      <c r="V17" s="60">
        <v>38779283</v>
      </c>
      <c r="W17" s="60">
        <v>72939213</v>
      </c>
      <c r="X17" s="60">
        <v>-34159930</v>
      </c>
      <c r="Y17" s="61">
        <v>-46.83</v>
      </c>
      <c r="Z17" s="62">
        <v>72939209</v>
      </c>
    </row>
    <row r="18" spans="1:26" ht="12.75">
      <c r="A18" s="70" t="s">
        <v>44</v>
      </c>
      <c r="B18" s="71">
        <f>SUM(B11:B17)</f>
        <v>189800262</v>
      </c>
      <c r="C18" s="71">
        <f>SUM(C11:C17)</f>
        <v>0</v>
      </c>
      <c r="D18" s="72">
        <f aca="true" t="shared" si="1" ref="D18:Z18">SUM(D11:D17)</f>
        <v>228992614</v>
      </c>
      <c r="E18" s="73">
        <f t="shared" si="1"/>
        <v>228992614</v>
      </c>
      <c r="F18" s="73">
        <f t="shared" si="1"/>
        <v>8246194</v>
      </c>
      <c r="G18" s="73">
        <f t="shared" si="1"/>
        <v>5828650</v>
      </c>
      <c r="H18" s="73">
        <f t="shared" si="1"/>
        <v>6191479</v>
      </c>
      <c r="I18" s="73">
        <f t="shared" si="1"/>
        <v>20266323</v>
      </c>
      <c r="J18" s="73">
        <f t="shared" si="1"/>
        <v>9731195</v>
      </c>
      <c r="K18" s="73">
        <f t="shared" si="1"/>
        <v>9304774</v>
      </c>
      <c r="L18" s="73">
        <f t="shared" si="1"/>
        <v>0</v>
      </c>
      <c r="M18" s="73">
        <f t="shared" si="1"/>
        <v>19035969</v>
      </c>
      <c r="N18" s="73">
        <f t="shared" si="1"/>
        <v>33242586</v>
      </c>
      <c r="O18" s="73">
        <f t="shared" si="1"/>
        <v>15194769</v>
      </c>
      <c r="P18" s="73">
        <f t="shared" si="1"/>
        <v>17129688</v>
      </c>
      <c r="Q18" s="73">
        <f t="shared" si="1"/>
        <v>65567043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104869335</v>
      </c>
      <c r="W18" s="73">
        <f t="shared" si="1"/>
        <v>228992622</v>
      </c>
      <c r="X18" s="73">
        <f t="shared" si="1"/>
        <v>-124123287</v>
      </c>
      <c r="Y18" s="67">
        <f>+IF(W18&lt;&gt;0,(X18/W18)*100,0)</f>
        <v>-54.20405509833412</v>
      </c>
      <c r="Z18" s="74">
        <f t="shared" si="1"/>
        <v>228992614</v>
      </c>
    </row>
    <row r="19" spans="1:26" ht="12.75">
      <c r="A19" s="70" t="s">
        <v>45</v>
      </c>
      <c r="B19" s="75">
        <f>+B10-B18</f>
        <v>-12432252</v>
      </c>
      <c r="C19" s="75">
        <f>+C10-C18</f>
        <v>0</v>
      </c>
      <c r="D19" s="76">
        <f aca="true" t="shared" si="2" ref="D19:Z19">+D10-D18</f>
        <v>10535449</v>
      </c>
      <c r="E19" s="77">
        <f t="shared" si="2"/>
        <v>10535449</v>
      </c>
      <c r="F19" s="77">
        <f t="shared" si="2"/>
        <v>3152572</v>
      </c>
      <c r="G19" s="77">
        <f t="shared" si="2"/>
        <v>1766797</v>
      </c>
      <c r="H19" s="77">
        <f t="shared" si="2"/>
        <v>-1207205</v>
      </c>
      <c r="I19" s="77">
        <f t="shared" si="2"/>
        <v>3712164</v>
      </c>
      <c r="J19" s="77">
        <f t="shared" si="2"/>
        <v>-4928202</v>
      </c>
      <c r="K19" s="77">
        <f t="shared" si="2"/>
        <v>-4225039</v>
      </c>
      <c r="L19" s="77">
        <f t="shared" si="2"/>
        <v>0</v>
      </c>
      <c r="M19" s="77">
        <f t="shared" si="2"/>
        <v>-9153241</v>
      </c>
      <c r="N19" s="77">
        <f t="shared" si="2"/>
        <v>-29380602</v>
      </c>
      <c r="O19" s="77">
        <f t="shared" si="2"/>
        <v>-12253435</v>
      </c>
      <c r="P19" s="77">
        <f t="shared" si="2"/>
        <v>5539854</v>
      </c>
      <c r="Q19" s="77">
        <f t="shared" si="2"/>
        <v>-36094183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-41535260</v>
      </c>
      <c r="W19" s="77">
        <f>IF(E10=E18,0,W10-W18)</f>
        <v>10535455</v>
      </c>
      <c r="X19" s="77">
        <f t="shared" si="2"/>
        <v>-52070715</v>
      </c>
      <c r="Y19" s="78">
        <f>+IF(W19&lt;&gt;0,(X19/W19)*100,0)</f>
        <v>-494.24267865032886</v>
      </c>
      <c r="Z19" s="79">
        <f t="shared" si="2"/>
        <v>10535449</v>
      </c>
    </row>
    <row r="20" spans="1:26" ht="12.75">
      <c r="A20" s="58" t="s">
        <v>46</v>
      </c>
      <c r="B20" s="19">
        <v>28180648</v>
      </c>
      <c r="C20" s="19">
        <v>0</v>
      </c>
      <c r="D20" s="59">
        <v>59122400</v>
      </c>
      <c r="E20" s="60">
        <v>59122400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94087000</v>
      </c>
      <c r="Q20" s="60">
        <v>94087000</v>
      </c>
      <c r="R20" s="60">
        <v>0</v>
      </c>
      <c r="S20" s="60">
        <v>0</v>
      </c>
      <c r="T20" s="60">
        <v>0</v>
      </c>
      <c r="U20" s="60">
        <v>0</v>
      </c>
      <c r="V20" s="60">
        <v>94087000</v>
      </c>
      <c r="W20" s="60">
        <v>59122400</v>
      </c>
      <c r="X20" s="60">
        <v>34964600</v>
      </c>
      <c r="Y20" s="61">
        <v>59.14</v>
      </c>
      <c r="Z20" s="62">
        <v>59122400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15748396</v>
      </c>
      <c r="C22" s="86">
        <f>SUM(C19:C21)</f>
        <v>0</v>
      </c>
      <c r="D22" s="87">
        <f aca="true" t="shared" si="3" ref="D22:Z22">SUM(D19:D21)</f>
        <v>69657849</v>
      </c>
      <c r="E22" s="88">
        <f t="shared" si="3"/>
        <v>69657849</v>
      </c>
      <c r="F22" s="88">
        <f t="shared" si="3"/>
        <v>3152572</v>
      </c>
      <c r="G22" s="88">
        <f t="shared" si="3"/>
        <v>1766797</v>
      </c>
      <c r="H22" s="88">
        <f t="shared" si="3"/>
        <v>-1207205</v>
      </c>
      <c r="I22" s="88">
        <f t="shared" si="3"/>
        <v>3712164</v>
      </c>
      <c r="J22" s="88">
        <f t="shared" si="3"/>
        <v>-4928202</v>
      </c>
      <c r="K22" s="88">
        <f t="shared" si="3"/>
        <v>-4225039</v>
      </c>
      <c r="L22" s="88">
        <f t="shared" si="3"/>
        <v>0</v>
      </c>
      <c r="M22" s="88">
        <f t="shared" si="3"/>
        <v>-9153241</v>
      </c>
      <c r="N22" s="88">
        <f t="shared" si="3"/>
        <v>-29380602</v>
      </c>
      <c r="O22" s="88">
        <f t="shared" si="3"/>
        <v>-12253435</v>
      </c>
      <c r="P22" s="88">
        <f t="shared" si="3"/>
        <v>99626854</v>
      </c>
      <c r="Q22" s="88">
        <f t="shared" si="3"/>
        <v>57992817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52551740</v>
      </c>
      <c r="W22" s="88">
        <f t="shared" si="3"/>
        <v>69657855</v>
      </c>
      <c r="X22" s="88">
        <f t="shared" si="3"/>
        <v>-17106115</v>
      </c>
      <c r="Y22" s="89">
        <f>+IF(W22&lt;&gt;0,(X22/W22)*100,0)</f>
        <v>-24.55733814944488</v>
      </c>
      <c r="Z22" s="90">
        <f t="shared" si="3"/>
        <v>69657849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15748396</v>
      </c>
      <c r="C24" s="75">
        <f>SUM(C22:C23)</f>
        <v>0</v>
      </c>
      <c r="D24" s="76">
        <f aca="true" t="shared" si="4" ref="D24:Z24">SUM(D22:D23)</f>
        <v>69657849</v>
      </c>
      <c r="E24" s="77">
        <f t="shared" si="4"/>
        <v>69657849</v>
      </c>
      <c r="F24" s="77">
        <f t="shared" si="4"/>
        <v>3152572</v>
      </c>
      <c r="G24" s="77">
        <f t="shared" si="4"/>
        <v>1766797</v>
      </c>
      <c r="H24" s="77">
        <f t="shared" si="4"/>
        <v>-1207205</v>
      </c>
      <c r="I24" s="77">
        <f t="shared" si="4"/>
        <v>3712164</v>
      </c>
      <c r="J24" s="77">
        <f t="shared" si="4"/>
        <v>-4928202</v>
      </c>
      <c r="K24" s="77">
        <f t="shared" si="4"/>
        <v>-4225039</v>
      </c>
      <c r="L24" s="77">
        <f t="shared" si="4"/>
        <v>0</v>
      </c>
      <c r="M24" s="77">
        <f t="shared" si="4"/>
        <v>-9153241</v>
      </c>
      <c r="N24" s="77">
        <f t="shared" si="4"/>
        <v>-29380602</v>
      </c>
      <c r="O24" s="77">
        <f t="shared" si="4"/>
        <v>-12253435</v>
      </c>
      <c r="P24" s="77">
        <f t="shared" si="4"/>
        <v>99626854</v>
      </c>
      <c r="Q24" s="77">
        <f t="shared" si="4"/>
        <v>57992817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52551740</v>
      </c>
      <c r="W24" s="77">
        <f t="shared" si="4"/>
        <v>69657855</v>
      </c>
      <c r="X24" s="77">
        <f t="shared" si="4"/>
        <v>-17106115</v>
      </c>
      <c r="Y24" s="78">
        <f>+IF(W24&lt;&gt;0,(X24/W24)*100,0)</f>
        <v>-24.55733814944488</v>
      </c>
      <c r="Z24" s="79">
        <f t="shared" si="4"/>
        <v>69657849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31237688</v>
      </c>
      <c r="C27" s="22">
        <v>0</v>
      </c>
      <c r="D27" s="99">
        <v>59122400</v>
      </c>
      <c r="E27" s="100">
        <v>59122400</v>
      </c>
      <c r="F27" s="100">
        <v>1100000</v>
      </c>
      <c r="G27" s="100">
        <v>0</v>
      </c>
      <c r="H27" s="100">
        <v>0</v>
      </c>
      <c r="I27" s="100">
        <v>1100000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11360108</v>
      </c>
      <c r="Q27" s="100">
        <v>11360108</v>
      </c>
      <c r="R27" s="100">
        <v>9165291</v>
      </c>
      <c r="S27" s="100">
        <v>0</v>
      </c>
      <c r="T27" s="100">
        <v>0</v>
      </c>
      <c r="U27" s="100">
        <v>9165291</v>
      </c>
      <c r="V27" s="100">
        <v>21625399</v>
      </c>
      <c r="W27" s="100">
        <v>59122400</v>
      </c>
      <c r="X27" s="100">
        <v>-37497001</v>
      </c>
      <c r="Y27" s="101">
        <v>-63.42</v>
      </c>
      <c r="Z27" s="102">
        <v>59122400</v>
      </c>
    </row>
    <row r="28" spans="1:26" ht="12.75">
      <c r="A28" s="103" t="s">
        <v>46</v>
      </c>
      <c r="B28" s="19">
        <v>29569847</v>
      </c>
      <c r="C28" s="19">
        <v>0</v>
      </c>
      <c r="D28" s="59">
        <v>59122400</v>
      </c>
      <c r="E28" s="60">
        <v>59122400</v>
      </c>
      <c r="F28" s="60">
        <v>1100000</v>
      </c>
      <c r="G28" s="60">
        <v>0</v>
      </c>
      <c r="H28" s="60">
        <v>0</v>
      </c>
      <c r="I28" s="60">
        <v>1100000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11360108</v>
      </c>
      <c r="Q28" s="60">
        <v>11360108</v>
      </c>
      <c r="R28" s="60">
        <v>9165291</v>
      </c>
      <c r="S28" s="60">
        <v>0</v>
      </c>
      <c r="T28" s="60">
        <v>0</v>
      </c>
      <c r="U28" s="60">
        <v>9165291</v>
      </c>
      <c r="V28" s="60">
        <v>21625399</v>
      </c>
      <c r="W28" s="60">
        <v>59122400</v>
      </c>
      <c r="X28" s="60">
        <v>-37497001</v>
      </c>
      <c r="Y28" s="61">
        <v>-63.42</v>
      </c>
      <c r="Z28" s="62">
        <v>59122400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1667841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31237688</v>
      </c>
      <c r="C32" s="22">
        <f>SUM(C28:C31)</f>
        <v>0</v>
      </c>
      <c r="D32" s="99">
        <f aca="true" t="shared" si="5" ref="D32:Z32">SUM(D28:D31)</f>
        <v>59122400</v>
      </c>
      <c r="E32" s="100">
        <f t="shared" si="5"/>
        <v>59122400</v>
      </c>
      <c r="F32" s="100">
        <f t="shared" si="5"/>
        <v>1100000</v>
      </c>
      <c r="G32" s="100">
        <f t="shared" si="5"/>
        <v>0</v>
      </c>
      <c r="H32" s="100">
        <f t="shared" si="5"/>
        <v>0</v>
      </c>
      <c r="I32" s="100">
        <f t="shared" si="5"/>
        <v>1100000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11360108</v>
      </c>
      <c r="Q32" s="100">
        <f t="shared" si="5"/>
        <v>11360108</v>
      </c>
      <c r="R32" s="100">
        <f t="shared" si="5"/>
        <v>9165291</v>
      </c>
      <c r="S32" s="100">
        <f t="shared" si="5"/>
        <v>0</v>
      </c>
      <c r="T32" s="100">
        <f t="shared" si="5"/>
        <v>0</v>
      </c>
      <c r="U32" s="100">
        <f t="shared" si="5"/>
        <v>9165291</v>
      </c>
      <c r="V32" s="100">
        <f t="shared" si="5"/>
        <v>21625399</v>
      </c>
      <c r="W32" s="100">
        <f t="shared" si="5"/>
        <v>59122400</v>
      </c>
      <c r="X32" s="100">
        <f t="shared" si="5"/>
        <v>-37497001</v>
      </c>
      <c r="Y32" s="101">
        <f>+IF(W32&lt;&gt;0,(X32/W32)*100,0)</f>
        <v>-63.42266382961449</v>
      </c>
      <c r="Z32" s="102">
        <f t="shared" si="5"/>
        <v>59122400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130468086</v>
      </c>
      <c r="C35" s="19">
        <v>0</v>
      </c>
      <c r="D35" s="59">
        <v>157860826</v>
      </c>
      <c r="E35" s="60">
        <v>157860826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157860826</v>
      </c>
      <c r="X35" s="60">
        <v>-157860826</v>
      </c>
      <c r="Y35" s="61">
        <v>-100</v>
      </c>
      <c r="Z35" s="62">
        <v>157860826</v>
      </c>
    </row>
    <row r="36" spans="1:26" ht="12.75">
      <c r="A36" s="58" t="s">
        <v>57</v>
      </c>
      <c r="B36" s="19">
        <v>607132454</v>
      </c>
      <c r="C36" s="19">
        <v>0</v>
      </c>
      <c r="D36" s="59">
        <v>676837420</v>
      </c>
      <c r="E36" s="60">
        <v>676837420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676837420</v>
      </c>
      <c r="X36" s="60">
        <v>-676837420</v>
      </c>
      <c r="Y36" s="61">
        <v>-100</v>
      </c>
      <c r="Z36" s="62">
        <v>676837420</v>
      </c>
    </row>
    <row r="37" spans="1:26" ht="12.75">
      <c r="A37" s="58" t="s">
        <v>58</v>
      </c>
      <c r="B37" s="19">
        <v>189663999</v>
      </c>
      <c r="C37" s="19">
        <v>0</v>
      </c>
      <c r="D37" s="59">
        <v>111493673</v>
      </c>
      <c r="E37" s="60">
        <v>111493673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111493673</v>
      </c>
      <c r="X37" s="60">
        <v>-111493673</v>
      </c>
      <c r="Y37" s="61">
        <v>-100</v>
      </c>
      <c r="Z37" s="62">
        <v>111493673</v>
      </c>
    </row>
    <row r="38" spans="1:26" ht="12.75">
      <c r="A38" s="58" t="s">
        <v>59</v>
      </c>
      <c r="B38" s="19">
        <v>16331000</v>
      </c>
      <c r="C38" s="19">
        <v>0</v>
      </c>
      <c r="D38" s="59">
        <v>13456080</v>
      </c>
      <c r="E38" s="60">
        <v>13456080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13456080</v>
      </c>
      <c r="X38" s="60">
        <v>-13456080</v>
      </c>
      <c r="Y38" s="61">
        <v>-100</v>
      </c>
      <c r="Z38" s="62">
        <v>13456080</v>
      </c>
    </row>
    <row r="39" spans="1:26" ht="12.75">
      <c r="A39" s="58" t="s">
        <v>60</v>
      </c>
      <c r="B39" s="19">
        <v>531605541</v>
      </c>
      <c r="C39" s="19">
        <v>0</v>
      </c>
      <c r="D39" s="59">
        <v>709748493</v>
      </c>
      <c r="E39" s="60">
        <v>709748493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709748493</v>
      </c>
      <c r="X39" s="60">
        <v>-709748493</v>
      </c>
      <c r="Y39" s="61">
        <v>-100</v>
      </c>
      <c r="Z39" s="62">
        <v>709748493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21024767</v>
      </c>
      <c r="C42" s="19">
        <v>0</v>
      </c>
      <c r="D42" s="59">
        <v>71362119</v>
      </c>
      <c r="E42" s="60">
        <v>71362119</v>
      </c>
      <c r="F42" s="60">
        <v>907000</v>
      </c>
      <c r="G42" s="60">
        <v>-7428480</v>
      </c>
      <c r="H42" s="60">
        <v>-3148810</v>
      </c>
      <c r="I42" s="60">
        <v>-9670290</v>
      </c>
      <c r="J42" s="60">
        <v>-27562</v>
      </c>
      <c r="K42" s="60">
        <v>-21611</v>
      </c>
      <c r="L42" s="60">
        <v>18995499</v>
      </c>
      <c r="M42" s="60">
        <v>18946326</v>
      </c>
      <c r="N42" s="60">
        <v>533969</v>
      </c>
      <c r="O42" s="60">
        <v>-1690209</v>
      </c>
      <c r="P42" s="60">
        <v>83373020</v>
      </c>
      <c r="Q42" s="60">
        <v>82216780</v>
      </c>
      <c r="R42" s="60">
        <v>-42881941</v>
      </c>
      <c r="S42" s="60">
        <v>-4742621</v>
      </c>
      <c r="T42" s="60">
        <v>0</v>
      </c>
      <c r="U42" s="60">
        <v>-47624562</v>
      </c>
      <c r="V42" s="60">
        <v>43868254</v>
      </c>
      <c r="W42" s="60">
        <v>71362119</v>
      </c>
      <c r="X42" s="60">
        <v>-27493865</v>
      </c>
      <c r="Y42" s="61">
        <v>-38.53</v>
      </c>
      <c r="Z42" s="62">
        <v>71362119</v>
      </c>
    </row>
    <row r="43" spans="1:26" ht="12.75">
      <c r="A43" s="58" t="s">
        <v>63</v>
      </c>
      <c r="B43" s="19">
        <v>-29554096</v>
      </c>
      <c r="C43" s="19">
        <v>0</v>
      </c>
      <c r="D43" s="59">
        <v>-54447049</v>
      </c>
      <c r="E43" s="60">
        <v>-54447049</v>
      </c>
      <c r="F43" s="60">
        <v>-1100000</v>
      </c>
      <c r="G43" s="60">
        <v>0</v>
      </c>
      <c r="H43" s="60">
        <v>0</v>
      </c>
      <c r="I43" s="60">
        <v>-1100000</v>
      </c>
      <c r="J43" s="60">
        <v>0</v>
      </c>
      <c r="K43" s="60">
        <v>0</v>
      </c>
      <c r="L43" s="60">
        <v>-13204618</v>
      </c>
      <c r="M43" s="60">
        <v>-13204618</v>
      </c>
      <c r="N43" s="60">
        <v>0</v>
      </c>
      <c r="O43" s="60">
        <v>0</v>
      </c>
      <c r="P43" s="60">
        <v>-11360108</v>
      </c>
      <c r="Q43" s="60">
        <v>-11360108</v>
      </c>
      <c r="R43" s="60">
        <v>-9165291</v>
      </c>
      <c r="S43" s="60">
        <v>-8677737</v>
      </c>
      <c r="T43" s="60">
        <v>0</v>
      </c>
      <c r="U43" s="60">
        <v>-17843028</v>
      </c>
      <c r="V43" s="60">
        <v>-43507754</v>
      </c>
      <c r="W43" s="60">
        <v>-54447049</v>
      </c>
      <c r="X43" s="60">
        <v>10939295</v>
      </c>
      <c r="Y43" s="61">
        <v>-20.09</v>
      </c>
      <c r="Z43" s="62">
        <v>-54447049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-7888026</v>
      </c>
      <c r="C45" s="22">
        <v>0</v>
      </c>
      <c r="D45" s="99">
        <v>28052775</v>
      </c>
      <c r="E45" s="100">
        <v>28052775</v>
      </c>
      <c r="F45" s="100">
        <v>1028011</v>
      </c>
      <c r="G45" s="100">
        <v>-6400469</v>
      </c>
      <c r="H45" s="100">
        <v>-9549279</v>
      </c>
      <c r="I45" s="100">
        <v>-9549279</v>
      </c>
      <c r="J45" s="100">
        <v>-9576841</v>
      </c>
      <c r="K45" s="100">
        <v>-9598452</v>
      </c>
      <c r="L45" s="100">
        <v>-3807571</v>
      </c>
      <c r="M45" s="100">
        <v>-3807571</v>
      </c>
      <c r="N45" s="100">
        <v>-3273602</v>
      </c>
      <c r="O45" s="100">
        <v>-4963811</v>
      </c>
      <c r="P45" s="100">
        <v>67049101</v>
      </c>
      <c r="Q45" s="100">
        <v>-3273602</v>
      </c>
      <c r="R45" s="100">
        <v>15001869</v>
      </c>
      <c r="S45" s="100">
        <v>1581511</v>
      </c>
      <c r="T45" s="100">
        <v>0</v>
      </c>
      <c r="U45" s="100">
        <v>1581511</v>
      </c>
      <c r="V45" s="100">
        <v>1581511</v>
      </c>
      <c r="W45" s="100">
        <v>28052775</v>
      </c>
      <c r="X45" s="100">
        <v>-26471264</v>
      </c>
      <c r="Y45" s="101">
        <v>-94.36</v>
      </c>
      <c r="Z45" s="102">
        <v>28052775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56.4151328953844</v>
      </c>
      <c r="C58" s="5">
        <f>IF(C67=0,0,+(C76/C67)*100)</f>
        <v>0</v>
      </c>
      <c r="D58" s="6">
        <f aca="true" t="shared" si="6" ref="D58:Z58">IF(D67=0,0,+(D76/D67)*100)</f>
        <v>63.84329105361589</v>
      </c>
      <c r="E58" s="7">
        <f t="shared" si="6"/>
        <v>63.84329105361589</v>
      </c>
      <c r="F58" s="7">
        <f t="shared" si="6"/>
        <v>-3.221217684358394</v>
      </c>
      <c r="G58" s="7">
        <f t="shared" si="6"/>
        <v>225.33661182682187</v>
      </c>
      <c r="H58" s="7">
        <f t="shared" si="6"/>
        <v>83.1541019434286</v>
      </c>
      <c r="I58" s="7">
        <f t="shared" si="6"/>
        <v>-39.32534607323739</v>
      </c>
      <c r="J58" s="7">
        <f t="shared" si="6"/>
        <v>79.44364835098693</v>
      </c>
      <c r="K58" s="7">
        <f t="shared" si="6"/>
        <v>87.62916196891422</v>
      </c>
      <c r="L58" s="7">
        <f t="shared" si="6"/>
        <v>0</v>
      </c>
      <c r="M58" s="7">
        <f t="shared" si="6"/>
        <v>96.2122151218718</v>
      </c>
      <c r="N58" s="7">
        <f t="shared" si="6"/>
        <v>114.33920292316111</v>
      </c>
      <c r="O58" s="7">
        <f t="shared" si="6"/>
        <v>142.12632290309867</v>
      </c>
      <c r="P58" s="7">
        <f t="shared" si="6"/>
        <v>28.861726469772464</v>
      </c>
      <c r="Q58" s="7">
        <f t="shared" si="6"/>
        <v>93.52854565779042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-630.9329733877306</v>
      </c>
      <c r="W58" s="7">
        <f t="shared" si="6"/>
        <v>63.84328518478455</v>
      </c>
      <c r="X58" s="7">
        <f t="shared" si="6"/>
        <v>0</v>
      </c>
      <c r="Y58" s="7">
        <f t="shared" si="6"/>
        <v>0</v>
      </c>
      <c r="Z58" s="8">
        <f t="shared" si="6"/>
        <v>63.84329105361589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36.50706217783606</v>
      </c>
      <c r="G59" s="10">
        <f t="shared" si="7"/>
        <v>19.43358610912027</v>
      </c>
      <c r="H59" s="10">
        <f t="shared" si="7"/>
        <v>32.98770965106927</v>
      </c>
      <c r="I59" s="10">
        <f t="shared" si="7"/>
        <v>29.642785979341863</v>
      </c>
      <c r="J59" s="10">
        <f t="shared" si="7"/>
        <v>25.880159678385407</v>
      </c>
      <c r="K59" s="10">
        <f t="shared" si="7"/>
        <v>25.218992618296728</v>
      </c>
      <c r="L59" s="10">
        <f t="shared" si="7"/>
        <v>0</v>
      </c>
      <c r="M59" s="10">
        <f t="shared" si="7"/>
        <v>27.828450283142743</v>
      </c>
      <c r="N59" s="10">
        <f t="shared" si="7"/>
        <v>43.34664841205736</v>
      </c>
      <c r="O59" s="10">
        <f t="shared" si="7"/>
        <v>32.58671955456815</v>
      </c>
      <c r="P59" s="10">
        <f t="shared" si="7"/>
        <v>24.883060881428605</v>
      </c>
      <c r="Q59" s="10">
        <f t="shared" si="7"/>
        <v>34.335252234866026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38.706612635034446</v>
      </c>
      <c r="W59" s="10">
        <f t="shared" si="7"/>
        <v>59.999970000015004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2.75">
      <c r="A60" s="38" t="s">
        <v>32</v>
      </c>
      <c r="B60" s="12">
        <f t="shared" si="7"/>
        <v>97.3420765190844</v>
      </c>
      <c r="C60" s="12">
        <f t="shared" si="7"/>
        <v>0</v>
      </c>
      <c r="D60" s="3">
        <f t="shared" si="7"/>
        <v>77.27876589007924</v>
      </c>
      <c r="E60" s="13">
        <f t="shared" si="7"/>
        <v>77.27876589007924</v>
      </c>
      <c r="F60" s="13">
        <f t="shared" si="7"/>
        <v>-2.187106977929726</v>
      </c>
      <c r="G60" s="13">
        <f t="shared" si="7"/>
        <v>326.5265401022461</v>
      </c>
      <c r="H60" s="13">
        <f t="shared" si="7"/>
        <v>204.4058324566975</v>
      </c>
      <c r="I60" s="13">
        <f t="shared" si="7"/>
        <v>-30.9430879085425</v>
      </c>
      <c r="J60" s="13">
        <f t="shared" si="7"/>
        <v>204.80293756470297</v>
      </c>
      <c r="K60" s="13">
        <f t="shared" si="7"/>
        <v>243.9230473576827</v>
      </c>
      <c r="L60" s="13">
        <f t="shared" si="7"/>
        <v>0</v>
      </c>
      <c r="M60" s="13">
        <f t="shared" si="7"/>
        <v>258.552428242734</v>
      </c>
      <c r="N60" s="13">
        <f t="shared" si="7"/>
        <v>274.0929625246603</v>
      </c>
      <c r="O60" s="13">
        <f t="shared" si="7"/>
        <v>321.0762710482052</v>
      </c>
      <c r="P60" s="13">
        <f t="shared" si="7"/>
        <v>45.28299389157058</v>
      </c>
      <c r="Q60" s="13">
        <f t="shared" si="7"/>
        <v>199.76255646454365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-138.5977266937557</v>
      </c>
      <c r="W60" s="13">
        <f t="shared" si="7"/>
        <v>77.27876082485436</v>
      </c>
      <c r="X60" s="13">
        <f t="shared" si="7"/>
        <v>0</v>
      </c>
      <c r="Y60" s="13">
        <f t="shared" si="7"/>
        <v>0</v>
      </c>
      <c r="Z60" s="14">
        <f t="shared" si="7"/>
        <v>77.27876589007924</v>
      </c>
    </row>
    <row r="61" spans="1:26" ht="12.75">
      <c r="A61" s="39" t="s">
        <v>103</v>
      </c>
      <c r="B61" s="12">
        <f t="shared" si="7"/>
        <v>93.1844854061452</v>
      </c>
      <c r="C61" s="12">
        <f t="shared" si="7"/>
        <v>0</v>
      </c>
      <c r="D61" s="3">
        <f t="shared" si="7"/>
        <v>84.00001092492461</v>
      </c>
      <c r="E61" s="13">
        <f t="shared" si="7"/>
        <v>84.00001092492461</v>
      </c>
      <c r="F61" s="13">
        <f t="shared" si="7"/>
        <v>79.96518126441539</v>
      </c>
      <c r="G61" s="13">
        <f t="shared" si="7"/>
        <v>2419.6035843570116</v>
      </c>
      <c r="H61" s="13">
        <f t="shared" si="7"/>
        <v>608.4929920633006</v>
      </c>
      <c r="I61" s="13">
        <f t="shared" si="7"/>
        <v>625.5819621964758</v>
      </c>
      <c r="J61" s="13">
        <f t="shared" si="7"/>
        <v>2303.178885517877</v>
      </c>
      <c r="K61" s="13">
        <f t="shared" si="7"/>
        <v>10494.130952861817</v>
      </c>
      <c r="L61" s="13">
        <f t="shared" si="7"/>
        <v>0</v>
      </c>
      <c r="M61" s="13">
        <f t="shared" si="7"/>
        <v>4500.984384817668</v>
      </c>
      <c r="N61" s="13">
        <f t="shared" si="7"/>
        <v>2167.171131958945</v>
      </c>
      <c r="O61" s="13">
        <f t="shared" si="7"/>
        <v>-5544.412801500339</v>
      </c>
      <c r="P61" s="13">
        <f t="shared" si="7"/>
        <v>109.55965514044684</v>
      </c>
      <c r="Q61" s="13">
        <f t="shared" si="7"/>
        <v>1239.3213602902435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1243.151326609339</v>
      </c>
      <c r="W61" s="13">
        <f t="shared" si="7"/>
        <v>84.00001092492461</v>
      </c>
      <c r="X61" s="13">
        <f t="shared" si="7"/>
        <v>0</v>
      </c>
      <c r="Y61" s="13">
        <f t="shared" si="7"/>
        <v>0</v>
      </c>
      <c r="Z61" s="14">
        <f t="shared" si="7"/>
        <v>84.00001092492461</v>
      </c>
    </row>
    <row r="62" spans="1:26" ht="12.75">
      <c r="A62" s="39" t="s">
        <v>104</v>
      </c>
      <c r="B62" s="12">
        <f t="shared" si="7"/>
        <v>292.31357704774496</v>
      </c>
      <c r="C62" s="12">
        <f t="shared" si="7"/>
        <v>0</v>
      </c>
      <c r="D62" s="3">
        <f t="shared" si="7"/>
        <v>60.0000353136648</v>
      </c>
      <c r="E62" s="13">
        <f t="shared" si="7"/>
        <v>60.0000353136648</v>
      </c>
      <c r="F62" s="13">
        <f t="shared" si="7"/>
        <v>-0.20858966690959677</v>
      </c>
      <c r="G62" s="13">
        <f t="shared" si="7"/>
        <v>8.21309158168552</v>
      </c>
      <c r="H62" s="13">
        <f t="shared" si="7"/>
        <v>16.33313783546016</v>
      </c>
      <c r="I62" s="13">
        <f t="shared" si="7"/>
        <v>-0.6768064434213578</v>
      </c>
      <c r="J62" s="13">
        <f t="shared" si="7"/>
        <v>11.791851994148331</v>
      </c>
      <c r="K62" s="13">
        <f t="shared" si="7"/>
        <v>8.803816679816364</v>
      </c>
      <c r="L62" s="13">
        <f t="shared" si="7"/>
        <v>0</v>
      </c>
      <c r="M62" s="13">
        <f t="shared" si="7"/>
        <v>11.424031850943496</v>
      </c>
      <c r="N62" s="13">
        <f t="shared" si="7"/>
        <v>14.301612828769661</v>
      </c>
      <c r="O62" s="13">
        <f t="shared" si="7"/>
        <v>9.59391725173733</v>
      </c>
      <c r="P62" s="13">
        <f t="shared" si="7"/>
        <v>11.6042616579859</v>
      </c>
      <c r="Q62" s="13">
        <f t="shared" si="7"/>
        <v>12.001497590609365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-2.907151905168352</v>
      </c>
      <c r="W62" s="13">
        <f t="shared" si="7"/>
        <v>60</v>
      </c>
      <c r="X62" s="13">
        <f t="shared" si="7"/>
        <v>0</v>
      </c>
      <c r="Y62" s="13">
        <f t="shared" si="7"/>
        <v>0</v>
      </c>
      <c r="Z62" s="14">
        <f t="shared" si="7"/>
        <v>60.0000353136648</v>
      </c>
    </row>
    <row r="63" spans="1:26" ht="12.75">
      <c r="A63" s="39" t="s">
        <v>105</v>
      </c>
      <c r="B63" s="12">
        <f t="shared" si="7"/>
        <v>72.3013078462449</v>
      </c>
      <c r="C63" s="12">
        <f t="shared" si="7"/>
        <v>0</v>
      </c>
      <c r="D63" s="3">
        <f t="shared" si="7"/>
        <v>59.99998695300756</v>
      </c>
      <c r="E63" s="13">
        <f t="shared" si="7"/>
        <v>59.99998695300756</v>
      </c>
      <c r="F63" s="13">
        <f t="shared" si="7"/>
        <v>22.22213847191706</v>
      </c>
      <c r="G63" s="13">
        <f t="shared" si="7"/>
        <v>13.51757453729964</v>
      </c>
      <c r="H63" s="13">
        <f t="shared" si="7"/>
        <v>18.521273318757935</v>
      </c>
      <c r="I63" s="13">
        <f t="shared" si="7"/>
        <v>18.082481980570353</v>
      </c>
      <c r="J63" s="13">
        <f t="shared" si="7"/>
        <v>16.96282679738562</v>
      </c>
      <c r="K63" s="13">
        <f t="shared" si="7"/>
        <v>14.31390977443609</v>
      </c>
      <c r="L63" s="13">
        <f t="shared" si="7"/>
        <v>0</v>
      </c>
      <c r="M63" s="13">
        <f t="shared" si="7"/>
        <v>17.00220971975022</v>
      </c>
      <c r="N63" s="13">
        <f t="shared" si="7"/>
        <v>34.625585082005394</v>
      </c>
      <c r="O63" s="13">
        <f t="shared" si="7"/>
        <v>26.6323409022362</v>
      </c>
      <c r="P63" s="13">
        <f t="shared" si="7"/>
        <v>23.192141645579085</v>
      </c>
      <c r="Q63" s="13">
        <f t="shared" si="7"/>
        <v>28.29858411384506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25.98522007666334</v>
      </c>
      <c r="W63" s="13">
        <f t="shared" si="7"/>
        <v>60</v>
      </c>
      <c r="X63" s="13">
        <f t="shared" si="7"/>
        <v>0</v>
      </c>
      <c r="Y63" s="13">
        <f t="shared" si="7"/>
        <v>0</v>
      </c>
      <c r="Z63" s="14">
        <f t="shared" si="7"/>
        <v>59.99998695300756</v>
      </c>
    </row>
    <row r="64" spans="1:26" ht="12.75">
      <c r="A64" s="39" t="s">
        <v>106</v>
      </c>
      <c r="B64" s="12">
        <f t="shared" si="7"/>
        <v>58.99402081744515</v>
      </c>
      <c r="C64" s="12">
        <f t="shared" si="7"/>
        <v>0</v>
      </c>
      <c r="D64" s="3">
        <f t="shared" si="7"/>
        <v>59.99976496897372</v>
      </c>
      <c r="E64" s="13">
        <f t="shared" si="7"/>
        <v>59.99976496897372</v>
      </c>
      <c r="F64" s="13">
        <f t="shared" si="7"/>
        <v>16.4477764491657</v>
      </c>
      <c r="G64" s="13">
        <f t="shared" si="7"/>
        <v>11.3632531614183</v>
      </c>
      <c r="H64" s="13">
        <f t="shared" si="7"/>
        <v>13.446266028423324</v>
      </c>
      <c r="I64" s="13">
        <f t="shared" si="7"/>
        <v>13.752000687839786</v>
      </c>
      <c r="J64" s="13">
        <f t="shared" si="7"/>
        <v>13.251902743653767</v>
      </c>
      <c r="K64" s="13">
        <f t="shared" si="7"/>
        <v>12.64601725771859</v>
      </c>
      <c r="L64" s="13">
        <f t="shared" si="7"/>
        <v>0</v>
      </c>
      <c r="M64" s="13">
        <f t="shared" si="7"/>
        <v>14.3610444305116</v>
      </c>
      <c r="N64" s="13">
        <f t="shared" si="7"/>
        <v>26.33751396994909</v>
      </c>
      <c r="O64" s="13">
        <f t="shared" si="7"/>
        <v>13.822350211657442</v>
      </c>
      <c r="P64" s="13">
        <f t="shared" si="7"/>
        <v>13.575796133319196</v>
      </c>
      <c r="Q64" s="13">
        <f t="shared" si="7"/>
        <v>17.96851926433078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18.46675140298992</v>
      </c>
      <c r="W64" s="13">
        <f t="shared" si="7"/>
        <v>59.99979108344128</v>
      </c>
      <c r="X64" s="13">
        <f t="shared" si="7"/>
        <v>0</v>
      </c>
      <c r="Y64" s="13">
        <f t="shared" si="7"/>
        <v>0</v>
      </c>
      <c r="Z64" s="14">
        <f t="shared" si="7"/>
        <v>59.99976496897372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0.6525757149422917</v>
      </c>
      <c r="C66" s="15">
        <f t="shared" si="7"/>
        <v>0</v>
      </c>
      <c r="D66" s="4">
        <f t="shared" si="7"/>
        <v>20</v>
      </c>
      <c r="E66" s="16">
        <f t="shared" si="7"/>
        <v>20</v>
      </c>
      <c r="F66" s="16">
        <f t="shared" si="7"/>
        <v>0</v>
      </c>
      <c r="G66" s="16">
        <f t="shared" si="7"/>
        <v>0</v>
      </c>
      <c r="H66" s="16">
        <f t="shared" si="7"/>
        <v>2.484888543419229</v>
      </c>
      <c r="I66" s="16">
        <f t="shared" si="7"/>
        <v>4.981986427815308</v>
      </c>
      <c r="J66" s="16">
        <f t="shared" si="7"/>
        <v>1.9262888390577981</v>
      </c>
      <c r="K66" s="16">
        <f t="shared" si="7"/>
        <v>2.9425166358688517</v>
      </c>
      <c r="L66" s="16">
        <f t="shared" si="7"/>
        <v>0</v>
      </c>
      <c r="M66" s="16">
        <f t="shared" si="7"/>
        <v>2.5830137926906245</v>
      </c>
      <c r="N66" s="16">
        <f t="shared" si="7"/>
        <v>5.408117116329626</v>
      </c>
      <c r="O66" s="16">
        <f t="shared" si="7"/>
        <v>3.9239761224644565</v>
      </c>
      <c r="P66" s="16">
        <f t="shared" si="7"/>
        <v>5.870600079546585</v>
      </c>
      <c r="Q66" s="16">
        <f t="shared" si="7"/>
        <v>5.175100423739736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4.822309571700745</v>
      </c>
      <c r="W66" s="16">
        <f t="shared" si="7"/>
        <v>20</v>
      </c>
      <c r="X66" s="16">
        <f t="shared" si="7"/>
        <v>0</v>
      </c>
      <c r="Y66" s="16">
        <f t="shared" si="7"/>
        <v>0</v>
      </c>
      <c r="Z66" s="17">
        <f t="shared" si="7"/>
        <v>20</v>
      </c>
    </row>
    <row r="67" spans="1:26" ht="12.75" hidden="1">
      <c r="A67" s="41" t="s">
        <v>287</v>
      </c>
      <c r="B67" s="24">
        <v>53683580</v>
      </c>
      <c r="C67" s="24"/>
      <c r="D67" s="25">
        <v>87026914</v>
      </c>
      <c r="E67" s="26">
        <v>87026914</v>
      </c>
      <c r="F67" s="26">
        <v>-25991941</v>
      </c>
      <c r="G67" s="26">
        <v>1922021</v>
      </c>
      <c r="H67" s="26">
        <v>3508593</v>
      </c>
      <c r="I67" s="26">
        <v>-20561327</v>
      </c>
      <c r="J67" s="26">
        <v>3455764</v>
      </c>
      <c r="K67" s="26">
        <v>3336702</v>
      </c>
      <c r="L67" s="26"/>
      <c r="M67" s="26">
        <v>6792466</v>
      </c>
      <c r="N67" s="26">
        <v>3833658</v>
      </c>
      <c r="O67" s="26">
        <v>2527396</v>
      </c>
      <c r="P67" s="26">
        <v>3133087</v>
      </c>
      <c r="Q67" s="26">
        <v>9494141</v>
      </c>
      <c r="R67" s="26"/>
      <c r="S67" s="26"/>
      <c r="T67" s="26"/>
      <c r="U67" s="26"/>
      <c r="V67" s="26">
        <v>-4274720</v>
      </c>
      <c r="W67" s="26">
        <v>87026922</v>
      </c>
      <c r="X67" s="26"/>
      <c r="Y67" s="25"/>
      <c r="Z67" s="27">
        <v>87026914</v>
      </c>
    </row>
    <row r="68" spans="1:26" ht="12.75" hidden="1">
      <c r="A68" s="37" t="s">
        <v>31</v>
      </c>
      <c r="B68" s="19">
        <v>7578732</v>
      </c>
      <c r="C68" s="19"/>
      <c r="D68" s="20">
        <v>8000000</v>
      </c>
      <c r="E68" s="21">
        <v>8000000</v>
      </c>
      <c r="F68" s="21">
        <v>639038</v>
      </c>
      <c r="G68" s="21">
        <v>639038</v>
      </c>
      <c r="H68" s="21">
        <v>639038</v>
      </c>
      <c r="I68" s="21">
        <v>1917114</v>
      </c>
      <c r="J68" s="21">
        <v>637782</v>
      </c>
      <c r="K68" s="21">
        <v>638606</v>
      </c>
      <c r="L68" s="21"/>
      <c r="M68" s="21">
        <v>1276388</v>
      </c>
      <c r="N68" s="21">
        <v>815867</v>
      </c>
      <c r="O68" s="21">
        <v>654466</v>
      </c>
      <c r="P68" s="21">
        <v>656752</v>
      </c>
      <c r="Q68" s="21">
        <v>2127085</v>
      </c>
      <c r="R68" s="21"/>
      <c r="S68" s="21"/>
      <c r="T68" s="21"/>
      <c r="U68" s="21"/>
      <c r="V68" s="21">
        <v>5320587</v>
      </c>
      <c r="W68" s="21">
        <v>8000004</v>
      </c>
      <c r="X68" s="21"/>
      <c r="Y68" s="20"/>
      <c r="Z68" s="23">
        <v>8000000</v>
      </c>
    </row>
    <row r="69" spans="1:26" ht="12.75" hidden="1">
      <c r="A69" s="38" t="s">
        <v>32</v>
      </c>
      <c r="B69" s="19">
        <v>31011427</v>
      </c>
      <c r="C69" s="19"/>
      <c r="D69" s="20">
        <v>61026914</v>
      </c>
      <c r="E69" s="21">
        <v>61026914</v>
      </c>
      <c r="F69" s="21">
        <v>-26630979</v>
      </c>
      <c r="G69" s="21">
        <v>1282983</v>
      </c>
      <c r="H69" s="21">
        <v>1305179</v>
      </c>
      <c r="I69" s="21">
        <v>-24042817</v>
      </c>
      <c r="J69" s="21">
        <v>1245113</v>
      </c>
      <c r="K69" s="21">
        <v>1113568</v>
      </c>
      <c r="L69" s="21"/>
      <c r="M69" s="21">
        <v>2358681</v>
      </c>
      <c r="N69" s="21">
        <v>1439053</v>
      </c>
      <c r="O69" s="21">
        <v>1042191</v>
      </c>
      <c r="P69" s="21">
        <v>1510863</v>
      </c>
      <c r="Q69" s="21">
        <v>3992107</v>
      </c>
      <c r="R69" s="21"/>
      <c r="S69" s="21"/>
      <c r="T69" s="21"/>
      <c r="U69" s="21"/>
      <c r="V69" s="21">
        <v>-17692029</v>
      </c>
      <c r="W69" s="21">
        <v>61026918</v>
      </c>
      <c r="X69" s="21"/>
      <c r="Y69" s="20"/>
      <c r="Z69" s="23">
        <v>61026914</v>
      </c>
    </row>
    <row r="70" spans="1:26" ht="12.75" hidden="1">
      <c r="A70" s="39" t="s">
        <v>103</v>
      </c>
      <c r="B70" s="19">
        <v>24354566</v>
      </c>
      <c r="C70" s="19"/>
      <c r="D70" s="20">
        <v>43936230</v>
      </c>
      <c r="E70" s="21">
        <v>43936230</v>
      </c>
      <c r="F70" s="21">
        <v>541088</v>
      </c>
      <c r="G70" s="21">
        <v>168510</v>
      </c>
      <c r="H70" s="21">
        <v>414530</v>
      </c>
      <c r="I70" s="21">
        <v>1124128</v>
      </c>
      <c r="J70" s="21">
        <v>104156</v>
      </c>
      <c r="K70" s="21">
        <v>24757</v>
      </c>
      <c r="L70" s="21"/>
      <c r="M70" s="21">
        <v>128913</v>
      </c>
      <c r="N70" s="21">
        <v>170015</v>
      </c>
      <c r="O70" s="21">
        <v>-57587</v>
      </c>
      <c r="P70" s="21">
        <v>485415</v>
      </c>
      <c r="Q70" s="21">
        <v>597843</v>
      </c>
      <c r="R70" s="21"/>
      <c r="S70" s="21"/>
      <c r="T70" s="21"/>
      <c r="U70" s="21"/>
      <c r="V70" s="21">
        <v>1850884</v>
      </c>
      <c r="W70" s="21">
        <v>43936230</v>
      </c>
      <c r="X70" s="21"/>
      <c r="Y70" s="20"/>
      <c r="Z70" s="23">
        <v>43936230</v>
      </c>
    </row>
    <row r="71" spans="1:26" ht="12.75" hidden="1">
      <c r="A71" s="39" t="s">
        <v>104</v>
      </c>
      <c r="B71" s="19">
        <v>1356834</v>
      </c>
      <c r="C71" s="19"/>
      <c r="D71" s="20">
        <v>10194354</v>
      </c>
      <c r="E71" s="21">
        <v>10194354</v>
      </c>
      <c r="F71" s="21">
        <v>-27638953</v>
      </c>
      <c r="G71" s="21">
        <v>646614</v>
      </c>
      <c r="H71" s="21">
        <v>422852</v>
      </c>
      <c r="I71" s="21">
        <v>-26569487</v>
      </c>
      <c r="J71" s="21">
        <v>676730</v>
      </c>
      <c r="K71" s="21">
        <v>622321</v>
      </c>
      <c r="L71" s="21"/>
      <c r="M71" s="21">
        <v>1299051</v>
      </c>
      <c r="N71" s="21">
        <v>801511</v>
      </c>
      <c r="O71" s="21">
        <v>671144</v>
      </c>
      <c r="P71" s="21">
        <v>573298</v>
      </c>
      <c r="Q71" s="21">
        <v>2045953</v>
      </c>
      <c r="R71" s="21"/>
      <c r="S71" s="21"/>
      <c r="T71" s="21"/>
      <c r="U71" s="21"/>
      <c r="V71" s="21">
        <v>-23224483</v>
      </c>
      <c r="W71" s="21">
        <v>10194360</v>
      </c>
      <c r="X71" s="21"/>
      <c r="Y71" s="20"/>
      <c r="Z71" s="23">
        <v>10194354</v>
      </c>
    </row>
    <row r="72" spans="1:26" ht="12.75" hidden="1">
      <c r="A72" s="39" t="s">
        <v>105</v>
      </c>
      <c r="B72" s="19">
        <v>3002723</v>
      </c>
      <c r="C72" s="19"/>
      <c r="D72" s="20">
        <v>4598761</v>
      </c>
      <c r="E72" s="21">
        <v>4598761</v>
      </c>
      <c r="F72" s="21">
        <v>265339</v>
      </c>
      <c r="G72" s="21">
        <v>266209</v>
      </c>
      <c r="H72" s="21">
        <v>266202</v>
      </c>
      <c r="I72" s="21">
        <v>797750</v>
      </c>
      <c r="J72" s="21">
        <v>264384</v>
      </c>
      <c r="K72" s="21">
        <v>266000</v>
      </c>
      <c r="L72" s="21"/>
      <c r="M72" s="21">
        <v>530384</v>
      </c>
      <c r="N72" s="21">
        <v>266202</v>
      </c>
      <c r="O72" s="21">
        <v>232090</v>
      </c>
      <c r="P72" s="21">
        <v>254099</v>
      </c>
      <c r="Q72" s="21">
        <v>752391</v>
      </c>
      <c r="R72" s="21"/>
      <c r="S72" s="21"/>
      <c r="T72" s="21"/>
      <c r="U72" s="21"/>
      <c r="V72" s="21">
        <v>2080525</v>
      </c>
      <c r="W72" s="21">
        <v>4598760</v>
      </c>
      <c r="X72" s="21"/>
      <c r="Y72" s="20"/>
      <c r="Z72" s="23">
        <v>4598761</v>
      </c>
    </row>
    <row r="73" spans="1:26" ht="12.75" hidden="1">
      <c r="A73" s="39" t="s">
        <v>106</v>
      </c>
      <c r="B73" s="19">
        <v>2297304</v>
      </c>
      <c r="C73" s="19"/>
      <c r="D73" s="20">
        <v>2297569</v>
      </c>
      <c r="E73" s="21">
        <v>2297569</v>
      </c>
      <c r="F73" s="21">
        <v>201547</v>
      </c>
      <c r="G73" s="21">
        <v>201650</v>
      </c>
      <c r="H73" s="21">
        <v>201595</v>
      </c>
      <c r="I73" s="21">
        <v>604792</v>
      </c>
      <c r="J73" s="21">
        <v>199843</v>
      </c>
      <c r="K73" s="21">
        <v>200490</v>
      </c>
      <c r="L73" s="21"/>
      <c r="M73" s="21">
        <v>400333</v>
      </c>
      <c r="N73" s="21">
        <v>201325</v>
      </c>
      <c r="O73" s="21">
        <v>196544</v>
      </c>
      <c r="P73" s="21">
        <v>198051</v>
      </c>
      <c r="Q73" s="21">
        <v>595920</v>
      </c>
      <c r="R73" s="21"/>
      <c r="S73" s="21"/>
      <c r="T73" s="21"/>
      <c r="U73" s="21"/>
      <c r="V73" s="21">
        <v>1601045</v>
      </c>
      <c r="W73" s="21">
        <v>2297568</v>
      </c>
      <c r="X73" s="21"/>
      <c r="Y73" s="20"/>
      <c r="Z73" s="23">
        <v>2297569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15093421</v>
      </c>
      <c r="C75" s="28"/>
      <c r="D75" s="29">
        <v>18000000</v>
      </c>
      <c r="E75" s="30">
        <v>18000000</v>
      </c>
      <c r="F75" s="30"/>
      <c r="G75" s="30"/>
      <c r="H75" s="30">
        <v>1564376</v>
      </c>
      <c r="I75" s="30">
        <v>1564376</v>
      </c>
      <c r="J75" s="30">
        <v>1572869</v>
      </c>
      <c r="K75" s="30">
        <v>1584528</v>
      </c>
      <c r="L75" s="30"/>
      <c r="M75" s="30">
        <v>3157397</v>
      </c>
      <c r="N75" s="30">
        <v>1578738</v>
      </c>
      <c r="O75" s="30">
        <v>830739</v>
      </c>
      <c r="P75" s="30">
        <v>965472</v>
      </c>
      <c r="Q75" s="30">
        <v>3374949</v>
      </c>
      <c r="R75" s="30"/>
      <c r="S75" s="30"/>
      <c r="T75" s="30"/>
      <c r="U75" s="30"/>
      <c r="V75" s="30">
        <v>8096722</v>
      </c>
      <c r="W75" s="30">
        <v>18000000</v>
      </c>
      <c r="X75" s="30"/>
      <c r="Y75" s="29"/>
      <c r="Z75" s="31">
        <v>18000000</v>
      </c>
    </row>
    <row r="76" spans="1:26" ht="12.75" hidden="1">
      <c r="A76" s="42" t="s">
        <v>288</v>
      </c>
      <c r="B76" s="32">
        <v>30285663</v>
      </c>
      <c r="C76" s="32"/>
      <c r="D76" s="33">
        <v>55560846</v>
      </c>
      <c r="E76" s="34">
        <v>55560846</v>
      </c>
      <c r="F76" s="34">
        <v>837257</v>
      </c>
      <c r="G76" s="34">
        <v>4331017</v>
      </c>
      <c r="H76" s="34">
        <v>2917539</v>
      </c>
      <c r="I76" s="34">
        <v>8085813</v>
      </c>
      <c r="J76" s="34">
        <v>2745385</v>
      </c>
      <c r="K76" s="34">
        <v>2923924</v>
      </c>
      <c r="L76" s="34">
        <v>865873</v>
      </c>
      <c r="M76" s="34">
        <v>6535182</v>
      </c>
      <c r="N76" s="34">
        <v>4383374</v>
      </c>
      <c r="O76" s="34">
        <v>3592095</v>
      </c>
      <c r="P76" s="34">
        <v>904263</v>
      </c>
      <c r="Q76" s="34">
        <v>8879732</v>
      </c>
      <c r="R76" s="34">
        <v>1501066</v>
      </c>
      <c r="S76" s="34">
        <v>1968825</v>
      </c>
      <c r="T76" s="34"/>
      <c r="U76" s="34">
        <v>3469891</v>
      </c>
      <c r="V76" s="34">
        <v>26970618</v>
      </c>
      <c r="W76" s="34">
        <v>55560846</v>
      </c>
      <c r="X76" s="34"/>
      <c r="Y76" s="33"/>
      <c r="Z76" s="35">
        <v>55560846</v>
      </c>
    </row>
    <row r="77" spans="1:26" ht="12.75" hidden="1">
      <c r="A77" s="37" t="s">
        <v>31</v>
      </c>
      <c r="B77" s="19"/>
      <c r="C77" s="19"/>
      <c r="D77" s="20">
        <v>4800000</v>
      </c>
      <c r="E77" s="21">
        <v>4800000</v>
      </c>
      <c r="F77" s="21">
        <v>233294</v>
      </c>
      <c r="G77" s="21">
        <v>124188</v>
      </c>
      <c r="H77" s="21">
        <v>210804</v>
      </c>
      <c r="I77" s="21">
        <v>568286</v>
      </c>
      <c r="J77" s="21">
        <v>165059</v>
      </c>
      <c r="K77" s="21">
        <v>161050</v>
      </c>
      <c r="L77" s="21">
        <v>29090</v>
      </c>
      <c r="M77" s="21">
        <v>355199</v>
      </c>
      <c r="N77" s="21">
        <v>353651</v>
      </c>
      <c r="O77" s="21">
        <v>213269</v>
      </c>
      <c r="P77" s="21">
        <v>163420</v>
      </c>
      <c r="Q77" s="21">
        <v>730340</v>
      </c>
      <c r="R77" s="21">
        <v>210652</v>
      </c>
      <c r="S77" s="21">
        <v>194942</v>
      </c>
      <c r="T77" s="21"/>
      <c r="U77" s="21">
        <v>405594</v>
      </c>
      <c r="V77" s="21">
        <v>2059419</v>
      </c>
      <c r="W77" s="21">
        <v>4800000</v>
      </c>
      <c r="X77" s="21"/>
      <c r="Y77" s="20"/>
      <c r="Z77" s="23">
        <v>4800000</v>
      </c>
    </row>
    <row r="78" spans="1:26" ht="12.75" hidden="1">
      <c r="A78" s="38" t="s">
        <v>32</v>
      </c>
      <c r="B78" s="19">
        <v>30187167</v>
      </c>
      <c r="C78" s="19"/>
      <c r="D78" s="20">
        <v>47160846</v>
      </c>
      <c r="E78" s="21">
        <v>47160846</v>
      </c>
      <c r="F78" s="21">
        <v>582448</v>
      </c>
      <c r="G78" s="21">
        <v>4189280</v>
      </c>
      <c r="H78" s="21">
        <v>2667862</v>
      </c>
      <c r="I78" s="21">
        <v>7439590</v>
      </c>
      <c r="J78" s="21">
        <v>2550028</v>
      </c>
      <c r="K78" s="21">
        <v>2716249</v>
      </c>
      <c r="L78" s="21">
        <v>832150</v>
      </c>
      <c r="M78" s="21">
        <v>6098427</v>
      </c>
      <c r="N78" s="21">
        <v>3944343</v>
      </c>
      <c r="O78" s="21">
        <v>3346228</v>
      </c>
      <c r="P78" s="21">
        <v>684164</v>
      </c>
      <c r="Q78" s="21">
        <v>7974735</v>
      </c>
      <c r="R78" s="21">
        <v>1255902</v>
      </c>
      <c r="S78" s="21">
        <v>1752096</v>
      </c>
      <c r="T78" s="21"/>
      <c r="U78" s="21">
        <v>3007998</v>
      </c>
      <c r="V78" s="21">
        <v>24520750</v>
      </c>
      <c r="W78" s="21">
        <v>47160846</v>
      </c>
      <c r="X78" s="21"/>
      <c r="Y78" s="20"/>
      <c r="Z78" s="23">
        <v>47160846</v>
      </c>
    </row>
    <row r="79" spans="1:26" ht="12.75" hidden="1">
      <c r="A79" s="39" t="s">
        <v>103</v>
      </c>
      <c r="B79" s="19">
        <v>22694677</v>
      </c>
      <c r="C79" s="19"/>
      <c r="D79" s="20">
        <v>36906438</v>
      </c>
      <c r="E79" s="21">
        <v>36906438</v>
      </c>
      <c r="F79" s="21">
        <v>432682</v>
      </c>
      <c r="G79" s="21">
        <v>4077274</v>
      </c>
      <c r="H79" s="21">
        <v>2522386</v>
      </c>
      <c r="I79" s="21">
        <v>7032342</v>
      </c>
      <c r="J79" s="21">
        <v>2398899</v>
      </c>
      <c r="K79" s="21">
        <v>2598032</v>
      </c>
      <c r="L79" s="21">
        <v>805423</v>
      </c>
      <c r="M79" s="21">
        <v>5802354</v>
      </c>
      <c r="N79" s="21">
        <v>3684516</v>
      </c>
      <c r="O79" s="21">
        <v>3192861</v>
      </c>
      <c r="P79" s="21">
        <v>531819</v>
      </c>
      <c r="Q79" s="21">
        <v>7409196</v>
      </c>
      <c r="R79" s="21">
        <v>1120464</v>
      </c>
      <c r="S79" s="21">
        <v>1644933</v>
      </c>
      <c r="T79" s="21"/>
      <c r="U79" s="21">
        <v>2765397</v>
      </c>
      <c r="V79" s="21">
        <v>23009289</v>
      </c>
      <c r="W79" s="21">
        <v>36906438</v>
      </c>
      <c r="X79" s="21"/>
      <c r="Y79" s="20"/>
      <c r="Z79" s="23">
        <v>36906438</v>
      </c>
    </row>
    <row r="80" spans="1:26" ht="12.75" hidden="1">
      <c r="A80" s="39" t="s">
        <v>104</v>
      </c>
      <c r="B80" s="19">
        <v>3966210</v>
      </c>
      <c r="C80" s="19"/>
      <c r="D80" s="20">
        <v>6116616</v>
      </c>
      <c r="E80" s="21">
        <v>6116616</v>
      </c>
      <c r="F80" s="21">
        <v>57652</v>
      </c>
      <c r="G80" s="21">
        <v>53107</v>
      </c>
      <c r="H80" s="21">
        <v>69065</v>
      </c>
      <c r="I80" s="21">
        <v>179824</v>
      </c>
      <c r="J80" s="21">
        <v>79799</v>
      </c>
      <c r="K80" s="21">
        <v>54788</v>
      </c>
      <c r="L80" s="21">
        <v>13817</v>
      </c>
      <c r="M80" s="21">
        <v>148404</v>
      </c>
      <c r="N80" s="21">
        <v>114629</v>
      </c>
      <c r="O80" s="21">
        <v>64389</v>
      </c>
      <c r="P80" s="21">
        <v>66527</v>
      </c>
      <c r="Q80" s="21">
        <v>245545</v>
      </c>
      <c r="R80" s="21">
        <v>62191</v>
      </c>
      <c r="S80" s="21">
        <v>39207</v>
      </c>
      <c r="T80" s="21"/>
      <c r="U80" s="21">
        <v>101398</v>
      </c>
      <c r="V80" s="21">
        <v>675171</v>
      </c>
      <c r="W80" s="21">
        <v>6116616</v>
      </c>
      <c r="X80" s="21"/>
      <c r="Y80" s="20"/>
      <c r="Z80" s="23">
        <v>6116616</v>
      </c>
    </row>
    <row r="81" spans="1:26" ht="12.75" hidden="1">
      <c r="A81" s="39" t="s">
        <v>105</v>
      </c>
      <c r="B81" s="19">
        <v>2171008</v>
      </c>
      <c r="C81" s="19"/>
      <c r="D81" s="20">
        <v>2759256</v>
      </c>
      <c r="E81" s="21">
        <v>2759256</v>
      </c>
      <c r="F81" s="21">
        <v>58964</v>
      </c>
      <c r="G81" s="21">
        <v>35985</v>
      </c>
      <c r="H81" s="21">
        <v>49304</v>
      </c>
      <c r="I81" s="21">
        <v>144253</v>
      </c>
      <c r="J81" s="21">
        <v>44847</v>
      </c>
      <c r="K81" s="21">
        <v>38075</v>
      </c>
      <c r="L81" s="21">
        <v>7255</v>
      </c>
      <c r="M81" s="21">
        <v>90177</v>
      </c>
      <c r="N81" s="21">
        <v>92174</v>
      </c>
      <c r="O81" s="21">
        <v>61811</v>
      </c>
      <c r="P81" s="21">
        <v>58931</v>
      </c>
      <c r="Q81" s="21">
        <v>212916</v>
      </c>
      <c r="R81" s="21">
        <v>43438</v>
      </c>
      <c r="S81" s="21">
        <v>49845</v>
      </c>
      <c r="T81" s="21"/>
      <c r="U81" s="21">
        <v>93283</v>
      </c>
      <c r="V81" s="21">
        <v>540629</v>
      </c>
      <c r="W81" s="21">
        <v>2759256</v>
      </c>
      <c r="X81" s="21"/>
      <c r="Y81" s="20"/>
      <c r="Z81" s="23">
        <v>2759256</v>
      </c>
    </row>
    <row r="82" spans="1:26" ht="12.75" hidden="1">
      <c r="A82" s="39" t="s">
        <v>106</v>
      </c>
      <c r="B82" s="19">
        <v>1355272</v>
      </c>
      <c r="C82" s="19"/>
      <c r="D82" s="20">
        <v>1378536</v>
      </c>
      <c r="E82" s="21">
        <v>1378536</v>
      </c>
      <c r="F82" s="21">
        <v>33150</v>
      </c>
      <c r="G82" s="21">
        <v>22914</v>
      </c>
      <c r="H82" s="21">
        <v>27107</v>
      </c>
      <c r="I82" s="21">
        <v>83171</v>
      </c>
      <c r="J82" s="21">
        <v>26483</v>
      </c>
      <c r="K82" s="21">
        <v>25354</v>
      </c>
      <c r="L82" s="21">
        <v>5655</v>
      </c>
      <c r="M82" s="21">
        <v>57492</v>
      </c>
      <c r="N82" s="21">
        <v>53024</v>
      </c>
      <c r="O82" s="21">
        <v>27167</v>
      </c>
      <c r="P82" s="21">
        <v>26887</v>
      </c>
      <c r="Q82" s="21">
        <v>107078</v>
      </c>
      <c r="R82" s="21">
        <v>29809</v>
      </c>
      <c r="S82" s="21">
        <v>18111</v>
      </c>
      <c r="T82" s="21"/>
      <c r="U82" s="21">
        <v>47920</v>
      </c>
      <c r="V82" s="21">
        <v>295661</v>
      </c>
      <c r="W82" s="21">
        <v>1378536</v>
      </c>
      <c r="X82" s="21"/>
      <c r="Y82" s="20"/>
      <c r="Z82" s="23">
        <v>1378536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98496</v>
      </c>
      <c r="C84" s="28"/>
      <c r="D84" s="29">
        <v>3600000</v>
      </c>
      <c r="E84" s="30">
        <v>3600000</v>
      </c>
      <c r="F84" s="30">
        <v>21515</v>
      </c>
      <c r="G84" s="30">
        <v>17549</v>
      </c>
      <c r="H84" s="30">
        <v>38873</v>
      </c>
      <c r="I84" s="30">
        <v>77937</v>
      </c>
      <c r="J84" s="30">
        <v>30298</v>
      </c>
      <c r="K84" s="30">
        <v>46625</v>
      </c>
      <c r="L84" s="30">
        <v>4633</v>
      </c>
      <c r="M84" s="30">
        <v>81556</v>
      </c>
      <c r="N84" s="30">
        <v>85380</v>
      </c>
      <c r="O84" s="30">
        <v>32598</v>
      </c>
      <c r="P84" s="30">
        <v>56679</v>
      </c>
      <c r="Q84" s="30">
        <v>174657</v>
      </c>
      <c r="R84" s="30">
        <v>34512</v>
      </c>
      <c r="S84" s="30">
        <v>21787</v>
      </c>
      <c r="T84" s="30"/>
      <c r="U84" s="30">
        <v>56299</v>
      </c>
      <c r="V84" s="30">
        <v>390449</v>
      </c>
      <c r="W84" s="30">
        <v>3600000</v>
      </c>
      <c r="X84" s="30"/>
      <c r="Y84" s="29"/>
      <c r="Z84" s="31">
        <v>3600000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24327002</v>
      </c>
      <c r="F5" s="358">
        <f t="shared" si="0"/>
        <v>24327002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24327002</v>
      </c>
      <c r="Y5" s="358">
        <f t="shared" si="0"/>
        <v>-24327002</v>
      </c>
      <c r="Z5" s="359">
        <f>+IF(X5&lt;&gt;0,+(Y5/X5)*100,0)</f>
        <v>-100</v>
      </c>
      <c r="AA5" s="360">
        <f>+AA6+AA8+AA11+AA13+AA15</f>
        <v>24327002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1879794</v>
      </c>
      <c r="F6" s="59">
        <f t="shared" si="1"/>
        <v>1879794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1879794</v>
      </c>
      <c r="Y6" s="59">
        <f t="shared" si="1"/>
        <v>-1879794</v>
      </c>
      <c r="Z6" s="61">
        <f>+IF(X6&lt;&gt;0,+(Y6/X6)*100,0)</f>
        <v>-100</v>
      </c>
      <c r="AA6" s="62">
        <f t="shared" si="1"/>
        <v>1879794</v>
      </c>
    </row>
    <row r="7" spans="1:27" ht="12.75">
      <c r="A7" s="291" t="s">
        <v>230</v>
      </c>
      <c r="B7" s="142"/>
      <c r="C7" s="60"/>
      <c r="D7" s="340"/>
      <c r="E7" s="60">
        <v>1879794</v>
      </c>
      <c r="F7" s="59">
        <v>1879794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1879794</v>
      </c>
      <c r="Y7" s="59">
        <v>-1879794</v>
      </c>
      <c r="Z7" s="61">
        <v>-100</v>
      </c>
      <c r="AA7" s="62">
        <v>1879794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7270000</v>
      </c>
      <c r="F8" s="59">
        <f t="shared" si="2"/>
        <v>7270000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7270000</v>
      </c>
      <c r="Y8" s="59">
        <f t="shared" si="2"/>
        <v>-7270000</v>
      </c>
      <c r="Z8" s="61">
        <f>+IF(X8&lt;&gt;0,+(Y8/X8)*100,0)</f>
        <v>-100</v>
      </c>
      <c r="AA8" s="62">
        <f>SUM(AA9:AA10)</f>
        <v>7270000</v>
      </c>
    </row>
    <row r="9" spans="1:27" ht="12.75">
      <c r="A9" s="291" t="s">
        <v>231</v>
      </c>
      <c r="B9" s="142"/>
      <c r="C9" s="60"/>
      <c r="D9" s="340"/>
      <c r="E9" s="60">
        <v>7270000</v>
      </c>
      <c r="F9" s="59">
        <v>7270000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7270000</v>
      </c>
      <c r="Y9" s="59">
        <v>-7270000</v>
      </c>
      <c r="Z9" s="61">
        <v>-100</v>
      </c>
      <c r="AA9" s="62">
        <v>7270000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4042353</v>
      </c>
      <c r="F11" s="364">
        <f t="shared" si="3"/>
        <v>4042353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4042353</v>
      </c>
      <c r="Y11" s="364">
        <f t="shared" si="3"/>
        <v>-4042353</v>
      </c>
      <c r="Z11" s="365">
        <f>+IF(X11&lt;&gt;0,+(Y11/X11)*100,0)</f>
        <v>-100</v>
      </c>
      <c r="AA11" s="366">
        <f t="shared" si="3"/>
        <v>4042353</v>
      </c>
    </row>
    <row r="12" spans="1:27" ht="12.75">
      <c r="A12" s="291" t="s">
        <v>233</v>
      </c>
      <c r="B12" s="136"/>
      <c r="C12" s="60"/>
      <c r="D12" s="340"/>
      <c r="E12" s="60">
        <v>4042353</v>
      </c>
      <c r="F12" s="59">
        <v>4042353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4042353</v>
      </c>
      <c r="Y12" s="59">
        <v>-4042353</v>
      </c>
      <c r="Z12" s="61">
        <v>-100</v>
      </c>
      <c r="AA12" s="62">
        <v>4042353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10800000</v>
      </c>
      <c r="F13" s="342">
        <f t="shared" si="4"/>
        <v>10800000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10800000</v>
      </c>
      <c r="Y13" s="342">
        <f t="shared" si="4"/>
        <v>-10800000</v>
      </c>
      <c r="Z13" s="335">
        <f>+IF(X13&lt;&gt;0,+(Y13/X13)*100,0)</f>
        <v>-100</v>
      </c>
      <c r="AA13" s="273">
        <f t="shared" si="4"/>
        <v>10800000</v>
      </c>
    </row>
    <row r="14" spans="1:27" ht="12.75">
      <c r="A14" s="291" t="s">
        <v>234</v>
      </c>
      <c r="B14" s="136"/>
      <c r="C14" s="60"/>
      <c r="D14" s="340"/>
      <c r="E14" s="60">
        <v>10800000</v>
      </c>
      <c r="F14" s="59">
        <v>10800000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10800000</v>
      </c>
      <c r="Y14" s="59">
        <v>-10800000</v>
      </c>
      <c r="Z14" s="61">
        <v>-100</v>
      </c>
      <c r="AA14" s="62">
        <v>10800000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334855</v>
      </c>
      <c r="F15" s="59">
        <f t="shared" si="5"/>
        <v>334855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334855</v>
      </c>
      <c r="Y15" s="59">
        <f t="shared" si="5"/>
        <v>-334855</v>
      </c>
      <c r="Z15" s="61">
        <f>+IF(X15&lt;&gt;0,+(Y15/X15)*100,0)</f>
        <v>-100</v>
      </c>
      <c r="AA15" s="62">
        <f>SUM(AA16:AA20)</f>
        <v>334855</v>
      </c>
    </row>
    <row r="16" spans="1:27" ht="12.75">
      <c r="A16" s="291" t="s">
        <v>235</v>
      </c>
      <c r="B16" s="300"/>
      <c r="C16" s="60"/>
      <c r="D16" s="340"/>
      <c r="E16" s="60">
        <v>334855</v>
      </c>
      <c r="F16" s="59">
        <v>334855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334855</v>
      </c>
      <c r="Y16" s="59">
        <v>-334855</v>
      </c>
      <c r="Z16" s="61">
        <v>-100</v>
      </c>
      <c r="AA16" s="62">
        <v>334855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21804898</v>
      </c>
      <c r="D40" s="344">
        <f t="shared" si="9"/>
        <v>0</v>
      </c>
      <c r="E40" s="343">
        <f t="shared" si="9"/>
        <v>335284</v>
      </c>
      <c r="F40" s="345">
        <f t="shared" si="9"/>
        <v>335284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335284</v>
      </c>
      <c r="Y40" s="345">
        <f t="shared" si="9"/>
        <v>-335284</v>
      </c>
      <c r="Z40" s="336">
        <f>+IF(X40&lt;&gt;0,+(Y40/X40)*100,0)</f>
        <v>-100</v>
      </c>
      <c r="AA40" s="350">
        <f>SUM(AA41:AA49)</f>
        <v>335284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21804898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335284</v>
      </c>
      <c r="F49" s="53">
        <v>335284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335284</v>
      </c>
      <c r="Y49" s="53">
        <v>-335284</v>
      </c>
      <c r="Z49" s="94">
        <v>-100</v>
      </c>
      <c r="AA49" s="95">
        <v>335284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21804898</v>
      </c>
      <c r="D60" s="346">
        <f t="shared" si="14"/>
        <v>0</v>
      </c>
      <c r="E60" s="219">
        <f t="shared" si="14"/>
        <v>24662286</v>
      </c>
      <c r="F60" s="264">
        <f t="shared" si="14"/>
        <v>24662286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24662286</v>
      </c>
      <c r="Y60" s="264">
        <f t="shared" si="14"/>
        <v>-24662286</v>
      </c>
      <c r="Z60" s="337">
        <f>+IF(X60&lt;&gt;0,+(Y60/X60)*100,0)</f>
        <v>-100</v>
      </c>
      <c r="AA60" s="232">
        <f>+AA57+AA54+AA51+AA40+AA37+AA34+AA22+AA5</f>
        <v>24662286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123086941</v>
      </c>
      <c r="D5" s="153">
        <f>SUM(D6:D8)</f>
        <v>0</v>
      </c>
      <c r="E5" s="154">
        <f t="shared" si="0"/>
        <v>125727430</v>
      </c>
      <c r="F5" s="100">
        <f t="shared" si="0"/>
        <v>125727430</v>
      </c>
      <c r="G5" s="100">
        <f t="shared" si="0"/>
        <v>34611962</v>
      </c>
      <c r="H5" s="100">
        <f t="shared" si="0"/>
        <v>3063508</v>
      </c>
      <c r="I5" s="100">
        <f t="shared" si="0"/>
        <v>2216479</v>
      </c>
      <c r="J5" s="100">
        <f t="shared" si="0"/>
        <v>39891949</v>
      </c>
      <c r="K5" s="100">
        <f t="shared" si="0"/>
        <v>2211300</v>
      </c>
      <c r="L5" s="100">
        <f t="shared" si="0"/>
        <v>2226017</v>
      </c>
      <c r="M5" s="100">
        <f t="shared" si="0"/>
        <v>0</v>
      </c>
      <c r="N5" s="100">
        <f t="shared" si="0"/>
        <v>4437317</v>
      </c>
      <c r="O5" s="100">
        <f t="shared" si="0"/>
        <v>2398983</v>
      </c>
      <c r="P5" s="100">
        <f t="shared" si="0"/>
        <v>1873929</v>
      </c>
      <c r="Q5" s="100">
        <f t="shared" si="0"/>
        <v>20277795</v>
      </c>
      <c r="R5" s="100">
        <f t="shared" si="0"/>
        <v>24550707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68879973</v>
      </c>
      <c r="X5" s="100">
        <f t="shared" si="0"/>
        <v>125727430</v>
      </c>
      <c r="Y5" s="100">
        <f t="shared" si="0"/>
        <v>-56847457</v>
      </c>
      <c r="Z5" s="137">
        <f>+IF(X5&lt;&gt;0,+(Y5/X5)*100,0)</f>
        <v>-45.21484054831949</v>
      </c>
      <c r="AA5" s="153">
        <f>SUM(AA6:AA8)</f>
        <v>125727430</v>
      </c>
    </row>
    <row r="6" spans="1:27" ht="12.75">
      <c r="A6" s="138" t="s">
        <v>75</v>
      </c>
      <c r="B6" s="136"/>
      <c r="C6" s="155">
        <v>70566000</v>
      </c>
      <c r="D6" s="155"/>
      <c r="E6" s="156">
        <v>81506000</v>
      </c>
      <c r="F6" s="60">
        <v>81506000</v>
      </c>
      <c r="G6" s="60">
        <v>33960000</v>
      </c>
      <c r="H6" s="60"/>
      <c r="I6" s="60"/>
      <c r="J6" s="60">
        <v>33960000</v>
      </c>
      <c r="K6" s="60"/>
      <c r="L6" s="60"/>
      <c r="M6" s="60"/>
      <c r="N6" s="60"/>
      <c r="O6" s="60"/>
      <c r="P6" s="60"/>
      <c r="Q6" s="60">
        <v>15628000</v>
      </c>
      <c r="R6" s="60">
        <v>15628000</v>
      </c>
      <c r="S6" s="60"/>
      <c r="T6" s="60"/>
      <c r="U6" s="60"/>
      <c r="V6" s="60"/>
      <c r="W6" s="60">
        <v>49588000</v>
      </c>
      <c r="X6" s="60">
        <v>81506000</v>
      </c>
      <c r="Y6" s="60">
        <v>-31918000</v>
      </c>
      <c r="Z6" s="140">
        <v>-39.16</v>
      </c>
      <c r="AA6" s="155">
        <v>81506000</v>
      </c>
    </row>
    <row r="7" spans="1:27" ht="12.75">
      <c r="A7" s="138" t="s">
        <v>76</v>
      </c>
      <c r="B7" s="136"/>
      <c r="C7" s="157">
        <v>26115649</v>
      </c>
      <c r="D7" s="157"/>
      <c r="E7" s="158">
        <v>44221430</v>
      </c>
      <c r="F7" s="159">
        <v>44221430</v>
      </c>
      <c r="G7" s="159">
        <v>651962</v>
      </c>
      <c r="H7" s="159">
        <v>3063508</v>
      </c>
      <c r="I7" s="159">
        <v>2216479</v>
      </c>
      <c r="J7" s="159">
        <v>5931949</v>
      </c>
      <c r="K7" s="159">
        <v>2211300</v>
      </c>
      <c r="L7" s="159">
        <v>2226017</v>
      </c>
      <c r="M7" s="159"/>
      <c r="N7" s="159">
        <v>4437317</v>
      </c>
      <c r="O7" s="159">
        <v>2398983</v>
      </c>
      <c r="P7" s="159">
        <v>1873929</v>
      </c>
      <c r="Q7" s="159">
        <v>4649795</v>
      </c>
      <c r="R7" s="159">
        <v>8922707</v>
      </c>
      <c r="S7" s="159"/>
      <c r="T7" s="159"/>
      <c r="U7" s="159"/>
      <c r="V7" s="159"/>
      <c r="W7" s="159">
        <v>19291973</v>
      </c>
      <c r="X7" s="159">
        <v>44221430</v>
      </c>
      <c r="Y7" s="159">
        <v>-24929457</v>
      </c>
      <c r="Z7" s="141">
        <v>-56.37</v>
      </c>
      <c r="AA7" s="157">
        <v>44221430</v>
      </c>
    </row>
    <row r="8" spans="1:27" ht="12.75">
      <c r="A8" s="138" t="s">
        <v>77</v>
      </c>
      <c r="B8" s="136"/>
      <c r="C8" s="155">
        <v>26405292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967561</v>
      </c>
      <c r="D9" s="153">
        <f>SUM(D10:D14)</f>
        <v>0</v>
      </c>
      <c r="E9" s="154">
        <f t="shared" si="1"/>
        <v>1542192</v>
      </c>
      <c r="F9" s="100">
        <f t="shared" si="1"/>
        <v>1542192</v>
      </c>
      <c r="G9" s="100">
        <f t="shared" si="1"/>
        <v>13349</v>
      </c>
      <c r="H9" s="100">
        <f t="shared" si="1"/>
        <v>13452</v>
      </c>
      <c r="I9" s="100">
        <f t="shared" si="1"/>
        <v>14167</v>
      </c>
      <c r="J9" s="100">
        <f t="shared" si="1"/>
        <v>40968</v>
      </c>
      <c r="K9" s="100">
        <f t="shared" si="1"/>
        <v>15742</v>
      </c>
      <c r="L9" s="100">
        <f t="shared" si="1"/>
        <v>787204</v>
      </c>
      <c r="M9" s="100">
        <f t="shared" si="1"/>
        <v>0</v>
      </c>
      <c r="N9" s="100">
        <f t="shared" si="1"/>
        <v>802946</v>
      </c>
      <c r="O9" s="100">
        <f t="shared" si="1"/>
        <v>15810</v>
      </c>
      <c r="P9" s="100">
        <f t="shared" si="1"/>
        <v>17204</v>
      </c>
      <c r="Q9" s="100">
        <f t="shared" si="1"/>
        <v>8115</v>
      </c>
      <c r="R9" s="100">
        <f t="shared" si="1"/>
        <v>41129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885043</v>
      </c>
      <c r="X9" s="100">
        <f t="shared" si="1"/>
        <v>1542192</v>
      </c>
      <c r="Y9" s="100">
        <f t="shared" si="1"/>
        <v>-657149</v>
      </c>
      <c r="Z9" s="137">
        <f>+IF(X9&lt;&gt;0,+(Y9/X9)*100,0)</f>
        <v>-42.6113609719153</v>
      </c>
      <c r="AA9" s="153">
        <f>SUM(AA10:AA14)</f>
        <v>1542192</v>
      </c>
    </row>
    <row r="10" spans="1:27" ht="12.75">
      <c r="A10" s="138" t="s">
        <v>79</v>
      </c>
      <c r="B10" s="136"/>
      <c r="C10" s="155">
        <v>967561</v>
      </c>
      <c r="D10" s="155"/>
      <c r="E10" s="156">
        <v>1359445</v>
      </c>
      <c r="F10" s="60">
        <v>1359445</v>
      </c>
      <c r="G10" s="60">
        <v>13349</v>
      </c>
      <c r="H10" s="60">
        <v>13452</v>
      </c>
      <c r="I10" s="60">
        <v>14167</v>
      </c>
      <c r="J10" s="60">
        <v>40968</v>
      </c>
      <c r="K10" s="60">
        <v>15742</v>
      </c>
      <c r="L10" s="60">
        <v>787204</v>
      </c>
      <c r="M10" s="60"/>
      <c r="N10" s="60">
        <v>802946</v>
      </c>
      <c r="O10" s="60">
        <v>15810</v>
      </c>
      <c r="P10" s="60">
        <v>17204</v>
      </c>
      <c r="Q10" s="60">
        <v>8115</v>
      </c>
      <c r="R10" s="60">
        <v>41129</v>
      </c>
      <c r="S10" s="60"/>
      <c r="T10" s="60"/>
      <c r="U10" s="60"/>
      <c r="V10" s="60"/>
      <c r="W10" s="60">
        <v>885043</v>
      </c>
      <c r="X10" s="60">
        <v>1359444</v>
      </c>
      <c r="Y10" s="60">
        <v>-474401</v>
      </c>
      <c r="Z10" s="140">
        <v>-34.9</v>
      </c>
      <c r="AA10" s="155">
        <v>1359445</v>
      </c>
    </row>
    <row r="11" spans="1:27" ht="12.75">
      <c r="A11" s="138" t="s">
        <v>80</v>
      </c>
      <c r="B11" s="136"/>
      <c r="C11" s="155"/>
      <c r="D11" s="155"/>
      <c r="E11" s="156">
        <v>2806</v>
      </c>
      <c r="F11" s="60">
        <v>2806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2808</v>
      </c>
      <c r="Y11" s="60">
        <v>-2808</v>
      </c>
      <c r="Z11" s="140">
        <v>-100</v>
      </c>
      <c r="AA11" s="155">
        <v>2806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179941</v>
      </c>
      <c r="F13" s="60">
        <v>179941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179940</v>
      </c>
      <c r="Y13" s="60">
        <v>-179940</v>
      </c>
      <c r="Z13" s="140">
        <v>-100</v>
      </c>
      <c r="AA13" s="155">
        <v>179941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50482729</v>
      </c>
      <c r="D15" s="153">
        <f>SUM(D16:D18)</f>
        <v>0</v>
      </c>
      <c r="E15" s="154">
        <f t="shared" si="2"/>
        <v>55919730</v>
      </c>
      <c r="F15" s="100">
        <f t="shared" si="2"/>
        <v>55919730</v>
      </c>
      <c r="G15" s="100">
        <f t="shared" si="2"/>
        <v>3404434</v>
      </c>
      <c r="H15" s="100">
        <f t="shared" si="2"/>
        <v>3234312</v>
      </c>
      <c r="I15" s="100">
        <f t="shared" si="2"/>
        <v>1447257</v>
      </c>
      <c r="J15" s="100">
        <f t="shared" si="2"/>
        <v>8086003</v>
      </c>
      <c r="K15" s="100">
        <f t="shared" si="2"/>
        <v>1329646</v>
      </c>
      <c r="L15" s="100">
        <f t="shared" si="2"/>
        <v>951754</v>
      </c>
      <c r="M15" s="100">
        <f t="shared" si="2"/>
        <v>0</v>
      </c>
      <c r="N15" s="100">
        <f t="shared" si="2"/>
        <v>2281400</v>
      </c>
      <c r="O15" s="100">
        <f t="shared" si="2"/>
        <v>8138</v>
      </c>
      <c r="P15" s="100">
        <f t="shared" si="2"/>
        <v>10394</v>
      </c>
      <c r="Q15" s="100">
        <f t="shared" si="2"/>
        <v>25055000</v>
      </c>
      <c r="R15" s="100">
        <f t="shared" si="2"/>
        <v>25073532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35440935</v>
      </c>
      <c r="X15" s="100">
        <f t="shared" si="2"/>
        <v>55919732</v>
      </c>
      <c r="Y15" s="100">
        <f t="shared" si="2"/>
        <v>-20478797</v>
      </c>
      <c r="Z15" s="137">
        <f>+IF(X15&lt;&gt;0,+(Y15/X15)*100,0)</f>
        <v>-36.62177243624845</v>
      </c>
      <c r="AA15" s="153">
        <f>SUM(AA16:AA18)</f>
        <v>55919730</v>
      </c>
    </row>
    <row r="16" spans="1:27" ht="12.75">
      <c r="A16" s="138" t="s">
        <v>85</v>
      </c>
      <c r="B16" s="136"/>
      <c r="C16" s="155">
        <v>1173350</v>
      </c>
      <c r="D16" s="155"/>
      <c r="E16" s="156">
        <v>1269600</v>
      </c>
      <c r="F16" s="60">
        <v>1269600</v>
      </c>
      <c r="G16" s="60">
        <v>22359</v>
      </c>
      <c r="H16" s="60">
        <v>299132</v>
      </c>
      <c r="I16" s="60">
        <v>11633</v>
      </c>
      <c r="J16" s="60">
        <v>333124</v>
      </c>
      <c r="K16" s="60">
        <v>7804</v>
      </c>
      <c r="L16" s="60">
        <v>9694</v>
      </c>
      <c r="M16" s="60"/>
      <c r="N16" s="60">
        <v>17498</v>
      </c>
      <c r="O16" s="60">
        <v>8138</v>
      </c>
      <c r="P16" s="60">
        <v>9694</v>
      </c>
      <c r="Q16" s="60">
        <v>868000</v>
      </c>
      <c r="R16" s="60">
        <v>885832</v>
      </c>
      <c r="S16" s="60"/>
      <c r="T16" s="60"/>
      <c r="U16" s="60"/>
      <c r="V16" s="60"/>
      <c r="W16" s="60">
        <v>1236454</v>
      </c>
      <c r="X16" s="60">
        <v>1269600</v>
      </c>
      <c r="Y16" s="60">
        <v>-33146</v>
      </c>
      <c r="Z16" s="140">
        <v>-2.61</v>
      </c>
      <c r="AA16" s="155">
        <v>1269600</v>
      </c>
    </row>
    <row r="17" spans="1:27" ht="12.75">
      <c r="A17" s="138" t="s">
        <v>86</v>
      </c>
      <c r="B17" s="136"/>
      <c r="C17" s="155">
        <v>49309379</v>
      </c>
      <c r="D17" s="155"/>
      <c r="E17" s="156">
        <v>54650130</v>
      </c>
      <c r="F17" s="60">
        <v>54650130</v>
      </c>
      <c r="G17" s="60">
        <v>3382075</v>
      </c>
      <c r="H17" s="60">
        <v>2935180</v>
      </c>
      <c r="I17" s="60">
        <v>1435624</v>
      </c>
      <c r="J17" s="60">
        <v>7752879</v>
      </c>
      <c r="K17" s="60">
        <v>1321842</v>
      </c>
      <c r="L17" s="60">
        <v>942060</v>
      </c>
      <c r="M17" s="60"/>
      <c r="N17" s="60">
        <v>2263902</v>
      </c>
      <c r="O17" s="60"/>
      <c r="P17" s="60">
        <v>700</v>
      </c>
      <c r="Q17" s="60">
        <v>24187000</v>
      </c>
      <c r="R17" s="60">
        <v>24187700</v>
      </c>
      <c r="S17" s="60"/>
      <c r="T17" s="60"/>
      <c r="U17" s="60"/>
      <c r="V17" s="60"/>
      <c r="W17" s="60">
        <v>34204481</v>
      </c>
      <c r="X17" s="60">
        <v>54650132</v>
      </c>
      <c r="Y17" s="60">
        <v>-20445651</v>
      </c>
      <c r="Z17" s="140">
        <v>-37.41</v>
      </c>
      <c r="AA17" s="155">
        <v>54650130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31011427</v>
      </c>
      <c r="D19" s="153">
        <f>SUM(D20:D23)</f>
        <v>0</v>
      </c>
      <c r="E19" s="154">
        <f t="shared" si="3"/>
        <v>115461111</v>
      </c>
      <c r="F19" s="100">
        <f t="shared" si="3"/>
        <v>115461111</v>
      </c>
      <c r="G19" s="100">
        <f t="shared" si="3"/>
        <v>-26630979</v>
      </c>
      <c r="H19" s="100">
        <f t="shared" si="3"/>
        <v>1284175</v>
      </c>
      <c r="I19" s="100">
        <f t="shared" si="3"/>
        <v>1306371</v>
      </c>
      <c r="J19" s="100">
        <f t="shared" si="3"/>
        <v>-24040433</v>
      </c>
      <c r="K19" s="100">
        <f t="shared" si="3"/>
        <v>1246305</v>
      </c>
      <c r="L19" s="100">
        <f t="shared" si="3"/>
        <v>1114760</v>
      </c>
      <c r="M19" s="100">
        <f t="shared" si="3"/>
        <v>0</v>
      </c>
      <c r="N19" s="100">
        <f t="shared" si="3"/>
        <v>2361065</v>
      </c>
      <c r="O19" s="100">
        <f t="shared" si="3"/>
        <v>1439053</v>
      </c>
      <c r="P19" s="100">
        <f t="shared" si="3"/>
        <v>1039807</v>
      </c>
      <c r="Q19" s="100">
        <f t="shared" si="3"/>
        <v>71415632</v>
      </c>
      <c r="R19" s="100">
        <f t="shared" si="3"/>
        <v>73894492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52215124</v>
      </c>
      <c r="X19" s="100">
        <f t="shared" si="3"/>
        <v>115461120</v>
      </c>
      <c r="Y19" s="100">
        <f t="shared" si="3"/>
        <v>-63245996</v>
      </c>
      <c r="Z19" s="137">
        <f>+IF(X19&lt;&gt;0,+(Y19/X19)*100,0)</f>
        <v>-54.77687727262649</v>
      </c>
      <c r="AA19" s="153">
        <f>SUM(AA20:AA23)</f>
        <v>115461111</v>
      </c>
    </row>
    <row r="20" spans="1:27" ht="12.75">
      <c r="A20" s="138" t="s">
        <v>89</v>
      </c>
      <c r="B20" s="136"/>
      <c r="C20" s="155">
        <v>24354566</v>
      </c>
      <c r="D20" s="155"/>
      <c r="E20" s="156">
        <v>45946374</v>
      </c>
      <c r="F20" s="60">
        <v>45946374</v>
      </c>
      <c r="G20" s="60">
        <v>541088</v>
      </c>
      <c r="H20" s="60">
        <v>168510</v>
      </c>
      <c r="I20" s="60">
        <v>414530</v>
      </c>
      <c r="J20" s="60">
        <v>1124128</v>
      </c>
      <c r="K20" s="60">
        <v>104156</v>
      </c>
      <c r="L20" s="60">
        <v>24757</v>
      </c>
      <c r="M20" s="60"/>
      <c r="N20" s="60">
        <v>128913</v>
      </c>
      <c r="O20" s="60">
        <v>170015</v>
      </c>
      <c r="P20" s="60">
        <v>-57587</v>
      </c>
      <c r="Q20" s="60">
        <v>485415</v>
      </c>
      <c r="R20" s="60">
        <v>597843</v>
      </c>
      <c r="S20" s="60"/>
      <c r="T20" s="60"/>
      <c r="U20" s="60"/>
      <c r="V20" s="60"/>
      <c r="W20" s="60">
        <v>1850884</v>
      </c>
      <c r="X20" s="60">
        <v>45946380</v>
      </c>
      <c r="Y20" s="60">
        <v>-44095496</v>
      </c>
      <c r="Z20" s="140">
        <v>-95.97</v>
      </c>
      <c r="AA20" s="155">
        <v>45946374</v>
      </c>
    </row>
    <row r="21" spans="1:27" ht="12.75">
      <c r="A21" s="138" t="s">
        <v>90</v>
      </c>
      <c r="B21" s="136"/>
      <c r="C21" s="155">
        <v>1356834</v>
      </c>
      <c r="D21" s="155"/>
      <c r="E21" s="156">
        <v>58816754</v>
      </c>
      <c r="F21" s="60">
        <v>58816754</v>
      </c>
      <c r="G21" s="60">
        <v>-27638953</v>
      </c>
      <c r="H21" s="60">
        <v>646614</v>
      </c>
      <c r="I21" s="60">
        <v>422852</v>
      </c>
      <c r="J21" s="60">
        <v>-26569487</v>
      </c>
      <c r="K21" s="60">
        <v>676730</v>
      </c>
      <c r="L21" s="60">
        <v>622321</v>
      </c>
      <c r="M21" s="60"/>
      <c r="N21" s="60">
        <v>1299051</v>
      </c>
      <c r="O21" s="60">
        <v>801511</v>
      </c>
      <c r="P21" s="60">
        <v>671144</v>
      </c>
      <c r="Q21" s="60">
        <v>70473298</v>
      </c>
      <c r="R21" s="60">
        <v>71945953</v>
      </c>
      <c r="S21" s="60"/>
      <c r="T21" s="60"/>
      <c r="U21" s="60"/>
      <c r="V21" s="60"/>
      <c r="W21" s="60">
        <v>46675517</v>
      </c>
      <c r="X21" s="60">
        <v>58816752</v>
      </c>
      <c r="Y21" s="60">
        <v>-12141235</v>
      </c>
      <c r="Z21" s="140">
        <v>-20.64</v>
      </c>
      <c r="AA21" s="155">
        <v>58816754</v>
      </c>
    </row>
    <row r="22" spans="1:27" ht="12.75">
      <c r="A22" s="138" t="s">
        <v>91</v>
      </c>
      <c r="B22" s="136"/>
      <c r="C22" s="157">
        <v>3002723</v>
      </c>
      <c r="D22" s="157"/>
      <c r="E22" s="158">
        <v>6499261</v>
      </c>
      <c r="F22" s="159">
        <v>6499261</v>
      </c>
      <c r="G22" s="159">
        <v>265339</v>
      </c>
      <c r="H22" s="159">
        <v>266209</v>
      </c>
      <c r="I22" s="159">
        <v>266202</v>
      </c>
      <c r="J22" s="159">
        <v>797750</v>
      </c>
      <c r="K22" s="159">
        <v>264384</v>
      </c>
      <c r="L22" s="159">
        <v>266000</v>
      </c>
      <c r="M22" s="159"/>
      <c r="N22" s="159">
        <v>530384</v>
      </c>
      <c r="O22" s="159">
        <v>266202</v>
      </c>
      <c r="P22" s="159">
        <v>232090</v>
      </c>
      <c r="Q22" s="159">
        <v>254099</v>
      </c>
      <c r="R22" s="159">
        <v>752391</v>
      </c>
      <c r="S22" s="159"/>
      <c r="T22" s="159"/>
      <c r="U22" s="159"/>
      <c r="V22" s="159"/>
      <c r="W22" s="159">
        <v>2080525</v>
      </c>
      <c r="X22" s="159">
        <v>6499260</v>
      </c>
      <c r="Y22" s="159">
        <v>-4418735</v>
      </c>
      <c r="Z22" s="141">
        <v>-67.99</v>
      </c>
      <c r="AA22" s="157">
        <v>6499261</v>
      </c>
    </row>
    <row r="23" spans="1:27" ht="12.75">
      <c r="A23" s="138" t="s">
        <v>92</v>
      </c>
      <c r="B23" s="136"/>
      <c r="C23" s="155">
        <v>2297304</v>
      </c>
      <c r="D23" s="155"/>
      <c r="E23" s="156">
        <v>4198722</v>
      </c>
      <c r="F23" s="60">
        <v>4198722</v>
      </c>
      <c r="G23" s="60">
        <v>201547</v>
      </c>
      <c r="H23" s="60">
        <v>202842</v>
      </c>
      <c r="I23" s="60">
        <v>202787</v>
      </c>
      <c r="J23" s="60">
        <v>607176</v>
      </c>
      <c r="K23" s="60">
        <v>201035</v>
      </c>
      <c r="L23" s="60">
        <v>201682</v>
      </c>
      <c r="M23" s="60"/>
      <c r="N23" s="60">
        <v>402717</v>
      </c>
      <c r="O23" s="60">
        <v>201325</v>
      </c>
      <c r="P23" s="60">
        <v>194160</v>
      </c>
      <c r="Q23" s="60">
        <v>202820</v>
      </c>
      <c r="R23" s="60">
        <v>598305</v>
      </c>
      <c r="S23" s="60"/>
      <c r="T23" s="60"/>
      <c r="U23" s="60"/>
      <c r="V23" s="60"/>
      <c r="W23" s="60">
        <v>1608198</v>
      </c>
      <c r="X23" s="60">
        <v>4198728</v>
      </c>
      <c r="Y23" s="60">
        <v>-2590530</v>
      </c>
      <c r="Z23" s="140">
        <v>-61.7</v>
      </c>
      <c r="AA23" s="155">
        <v>4198722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205548658</v>
      </c>
      <c r="D25" s="168">
        <f>+D5+D9+D15+D19+D24</f>
        <v>0</v>
      </c>
      <c r="E25" s="169">
        <f t="shared" si="4"/>
        <v>298650463</v>
      </c>
      <c r="F25" s="73">
        <f t="shared" si="4"/>
        <v>298650463</v>
      </c>
      <c r="G25" s="73">
        <f t="shared" si="4"/>
        <v>11398766</v>
      </c>
      <c r="H25" s="73">
        <f t="shared" si="4"/>
        <v>7595447</v>
      </c>
      <c r="I25" s="73">
        <f t="shared" si="4"/>
        <v>4984274</v>
      </c>
      <c r="J25" s="73">
        <f t="shared" si="4"/>
        <v>23978487</v>
      </c>
      <c r="K25" s="73">
        <f t="shared" si="4"/>
        <v>4802993</v>
      </c>
      <c r="L25" s="73">
        <f t="shared" si="4"/>
        <v>5079735</v>
      </c>
      <c r="M25" s="73">
        <f t="shared" si="4"/>
        <v>0</v>
      </c>
      <c r="N25" s="73">
        <f t="shared" si="4"/>
        <v>9882728</v>
      </c>
      <c r="O25" s="73">
        <f t="shared" si="4"/>
        <v>3861984</v>
      </c>
      <c r="P25" s="73">
        <f t="shared" si="4"/>
        <v>2941334</v>
      </c>
      <c r="Q25" s="73">
        <f t="shared" si="4"/>
        <v>116756542</v>
      </c>
      <c r="R25" s="73">
        <f t="shared" si="4"/>
        <v>123559860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157421075</v>
      </c>
      <c r="X25" s="73">
        <f t="shared" si="4"/>
        <v>298650474</v>
      </c>
      <c r="Y25" s="73">
        <f t="shared" si="4"/>
        <v>-141229399</v>
      </c>
      <c r="Z25" s="170">
        <f>+IF(X25&lt;&gt;0,+(Y25/X25)*100,0)</f>
        <v>-47.2891929848402</v>
      </c>
      <c r="AA25" s="168">
        <f>+AA5+AA9+AA15+AA19+AA24</f>
        <v>298650463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160839051</v>
      </c>
      <c r="D28" s="153">
        <f>SUM(D29:D31)</f>
        <v>0</v>
      </c>
      <c r="E28" s="154">
        <f t="shared" si="5"/>
        <v>79188848</v>
      </c>
      <c r="F28" s="100">
        <f t="shared" si="5"/>
        <v>79188848</v>
      </c>
      <c r="G28" s="100">
        <f t="shared" si="5"/>
        <v>4274242</v>
      </c>
      <c r="H28" s="100">
        <f t="shared" si="5"/>
        <v>2875433</v>
      </c>
      <c r="I28" s="100">
        <f t="shared" si="5"/>
        <v>3217262</v>
      </c>
      <c r="J28" s="100">
        <f t="shared" si="5"/>
        <v>10366937</v>
      </c>
      <c r="K28" s="100">
        <f t="shared" si="5"/>
        <v>3091849</v>
      </c>
      <c r="L28" s="100">
        <f t="shared" si="5"/>
        <v>3846892</v>
      </c>
      <c r="M28" s="100">
        <f t="shared" si="5"/>
        <v>0</v>
      </c>
      <c r="N28" s="100">
        <f t="shared" si="5"/>
        <v>6938741</v>
      </c>
      <c r="O28" s="100">
        <f t="shared" si="5"/>
        <v>13793427</v>
      </c>
      <c r="P28" s="100">
        <f t="shared" si="5"/>
        <v>3738706</v>
      </c>
      <c r="Q28" s="100">
        <f t="shared" si="5"/>
        <v>4071815</v>
      </c>
      <c r="R28" s="100">
        <f t="shared" si="5"/>
        <v>21603948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38909626</v>
      </c>
      <c r="X28" s="100">
        <f t="shared" si="5"/>
        <v>79188854</v>
      </c>
      <c r="Y28" s="100">
        <f t="shared" si="5"/>
        <v>-40279228</v>
      </c>
      <c r="Z28" s="137">
        <f>+IF(X28&lt;&gt;0,+(Y28/X28)*100,0)</f>
        <v>-50.86476942828343</v>
      </c>
      <c r="AA28" s="153">
        <f>SUM(AA29:AA31)</f>
        <v>79188848</v>
      </c>
    </row>
    <row r="29" spans="1:27" ht="12.75">
      <c r="A29" s="138" t="s">
        <v>75</v>
      </c>
      <c r="B29" s="136"/>
      <c r="C29" s="155">
        <v>34491068</v>
      </c>
      <c r="D29" s="155"/>
      <c r="E29" s="156">
        <v>42952088</v>
      </c>
      <c r="F29" s="60">
        <v>42952088</v>
      </c>
      <c r="G29" s="60">
        <v>2892626</v>
      </c>
      <c r="H29" s="60">
        <v>1472111</v>
      </c>
      <c r="I29" s="60">
        <v>1862077</v>
      </c>
      <c r="J29" s="60">
        <v>6226814</v>
      </c>
      <c r="K29" s="60">
        <v>1734551</v>
      </c>
      <c r="L29" s="60">
        <v>2266318</v>
      </c>
      <c r="M29" s="60"/>
      <c r="N29" s="60">
        <v>4000869</v>
      </c>
      <c r="O29" s="60">
        <v>2322439</v>
      </c>
      <c r="P29" s="60">
        <v>2266318</v>
      </c>
      <c r="Q29" s="60">
        <v>2448122</v>
      </c>
      <c r="R29" s="60">
        <v>7036879</v>
      </c>
      <c r="S29" s="60"/>
      <c r="T29" s="60"/>
      <c r="U29" s="60"/>
      <c r="V29" s="60"/>
      <c r="W29" s="60">
        <v>17264562</v>
      </c>
      <c r="X29" s="60">
        <v>42952092</v>
      </c>
      <c r="Y29" s="60">
        <v>-25687530</v>
      </c>
      <c r="Z29" s="140">
        <v>-59.81</v>
      </c>
      <c r="AA29" s="155">
        <v>42952088</v>
      </c>
    </row>
    <row r="30" spans="1:27" ht="12.75">
      <c r="A30" s="138" t="s">
        <v>76</v>
      </c>
      <c r="B30" s="136"/>
      <c r="C30" s="157">
        <v>26137360</v>
      </c>
      <c r="D30" s="157"/>
      <c r="E30" s="158">
        <v>36236760</v>
      </c>
      <c r="F30" s="159">
        <v>36236760</v>
      </c>
      <c r="G30" s="159">
        <v>796613</v>
      </c>
      <c r="H30" s="159">
        <v>757991</v>
      </c>
      <c r="I30" s="159">
        <v>818121</v>
      </c>
      <c r="J30" s="159">
        <v>2372725</v>
      </c>
      <c r="K30" s="159">
        <v>857429</v>
      </c>
      <c r="L30" s="159">
        <v>990707</v>
      </c>
      <c r="M30" s="159"/>
      <c r="N30" s="159">
        <v>1848136</v>
      </c>
      <c r="O30" s="159">
        <v>6399537</v>
      </c>
      <c r="P30" s="159">
        <v>882521</v>
      </c>
      <c r="Q30" s="159">
        <v>819368</v>
      </c>
      <c r="R30" s="159">
        <v>8101426</v>
      </c>
      <c r="S30" s="159"/>
      <c r="T30" s="159"/>
      <c r="U30" s="159"/>
      <c r="V30" s="159"/>
      <c r="W30" s="159">
        <v>12322287</v>
      </c>
      <c r="X30" s="159">
        <v>36236762</v>
      </c>
      <c r="Y30" s="159">
        <v>-23914475</v>
      </c>
      <c r="Z30" s="141">
        <v>-66</v>
      </c>
      <c r="AA30" s="157">
        <v>36236760</v>
      </c>
    </row>
    <row r="31" spans="1:27" ht="12.75">
      <c r="A31" s="138" t="s">
        <v>77</v>
      </c>
      <c r="B31" s="136"/>
      <c r="C31" s="155">
        <v>100210623</v>
      </c>
      <c r="D31" s="155"/>
      <c r="E31" s="156"/>
      <c r="F31" s="60"/>
      <c r="G31" s="60">
        <v>585003</v>
      </c>
      <c r="H31" s="60">
        <v>645331</v>
      </c>
      <c r="I31" s="60">
        <v>537064</v>
      </c>
      <c r="J31" s="60">
        <v>1767398</v>
      </c>
      <c r="K31" s="60">
        <v>499869</v>
      </c>
      <c r="L31" s="60">
        <v>589867</v>
      </c>
      <c r="M31" s="60"/>
      <c r="N31" s="60">
        <v>1089736</v>
      </c>
      <c r="O31" s="60">
        <v>5071451</v>
      </c>
      <c r="P31" s="60">
        <v>589867</v>
      </c>
      <c r="Q31" s="60">
        <v>804325</v>
      </c>
      <c r="R31" s="60">
        <v>6465643</v>
      </c>
      <c r="S31" s="60"/>
      <c r="T31" s="60"/>
      <c r="U31" s="60"/>
      <c r="V31" s="60"/>
      <c r="W31" s="60">
        <v>9322777</v>
      </c>
      <c r="X31" s="60"/>
      <c r="Y31" s="60">
        <v>9322777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16297362</v>
      </c>
      <c r="F32" s="100">
        <f t="shared" si="6"/>
        <v>16297362</v>
      </c>
      <c r="G32" s="100">
        <f t="shared" si="6"/>
        <v>361180</v>
      </c>
      <c r="H32" s="100">
        <f t="shared" si="6"/>
        <v>397716</v>
      </c>
      <c r="I32" s="100">
        <f t="shared" si="6"/>
        <v>426895</v>
      </c>
      <c r="J32" s="100">
        <f t="shared" si="6"/>
        <v>1185791</v>
      </c>
      <c r="K32" s="100">
        <f t="shared" si="6"/>
        <v>418250</v>
      </c>
      <c r="L32" s="100">
        <f t="shared" si="6"/>
        <v>389099</v>
      </c>
      <c r="M32" s="100">
        <f t="shared" si="6"/>
        <v>0</v>
      </c>
      <c r="N32" s="100">
        <f t="shared" si="6"/>
        <v>807349</v>
      </c>
      <c r="O32" s="100">
        <f t="shared" si="6"/>
        <v>340874</v>
      </c>
      <c r="P32" s="100">
        <f t="shared" si="6"/>
        <v>389099</v>
      </c>
      <c r="Q32" s="100">
        <f t="shared" si="6"/>
        <v>395831</v>
      </c>
      <c r="R32" s="100">
        <f t="shared" si="6"/>
        <v>1125804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3118944</v>
      </c>
      <c r="X32" s="100">
        <f t="shared" si="6"/>
        <v>16297368</v>
      </c>
      <c r="Y32" s="100">
        <f t="shared" si="6"/>
        <v>-13178424</v>
      </c>
      <c r="Z32" s="137">
        <f>+IF(X32&lt;&gt;0,+(Y32/X32)*100,0)</f>
        <v>-80.86228402033997</v>
      </c>
      <c r="AA32" s="153">
        <f>SUM(AA33:AA37)</f>
        <v>16297362</v>
      </c>
    </row>
    <row r="33" spans="1:27" ht="12.75">
      <c r="A33" s="138" t="s">
        <v>79</v>
      </c>
      <c r="B33" s="136"/>
      <c r="C33" s="155"/>
      <c r="D33" s="155"/>
      <c r="E33" s="156">
        <v>3057947</v>
      </c>
      <c r="F33" s="60">
        <v>3057947</v>
      </c>
      <c r="G33" s="60">
        <v>361180</v>
      </c>
      <c r="H33" s="60">
        <v>397716</v>
      </c>
      <c r="I33" s="60">
        <v>426895</v>
      </c>
      <c r="J33" s="60">
        <v>1185791</v>
      </c>
      <c r="K33" s="60">
        <v>418250</v>
      </c>
      <c r="L33" s="60">
        <v>389099</v>
      </c>
      <c r="M33" s="60"/>
      <c r="N33" s="60">
        <v>807349</v>
      </c>
      <c r="O33" s="60">
        <v>340874</v>
      </c>
      <c r="P33" s="60">
        <v>389099</v>
      </c>
      <c r="Q33" s="60">
        <v>395831</v>
      </c>
      <c r="R33" s="60">
        <v>1125804</v>
      </c>
      <c r="S33" s="60"/>
      <c r="T33" s="60"/>
      <c r="U33" s="60"/>
      <c r="V33" s="60"/>
      <c r="W33" s="60">
        <v>3118944</v>
      </c>
      <c r="X33" s="60">
        <v>3057948</v>
      </c>
      <c r="Y33" s="60">
        <v>60996</v>
      </c>
      <c r="Z33" s="140">
        <v>1.99</v>
      </c>
      <c r="AA33" s="155">
        <v>3057947</v>
      </c>
    </row>
    <row r="34" spans="1:27" ht="12.75">
      <c r="A34" s="138" t="s">
        <v>80</v>
      </c>
      <c r="B34" s="136"/>
      <c r="C34" s="155"/>
      <c r="D34" s="155"/>
      <c r="E34" s="156">
        <v>2338615</v>
      </c>
      <c r="F34" s="60">
        <v>2338615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2338620</v>
      </c>
      <c r="Y34" s="60">
        <v>-2338620</v>
      </c>
      <c r="Z34" s="140">
        <v>-100</v>
      </c>
      <c r="AA34" s="155">
        <v>2338615</v>
      </c>
    </row>
    <row r="35" spans="1:27" ht="12.75">
      <c r="A35" s="138" t="s">
        <v>81</v>
      </c>
      <c r="B35" s="136"/>
      <c r="C35" s="155"/>
      <c r="D35" s="155"/>
      <c r="E35" s="156">
        <v>10900800</v>
      </c>
      <c r="F35" s="60">
        <v>10900800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10900800</v>
      </c>
      <c r="Y35" s="60">
        <v>-10900800</v>
      </c>
      <c r="Z35" s="140">
        <v>-100</v>
      </c>
      <c r="AA35" s="155">
        <v>10900800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29096752</v>
      </c>
      <c r="F38" s="100">
        <f t="shared" si="7"/>
        <v>29096752</v>
      </c>
      <c r="G38" s="100">
        <f t="shared" si="7"/>
        <v>1851970</v>
      </c>
      <c r="H38" s="100">
        <f t="shared" si="7"/>
        <v>1445705</v>
      </c>
      <c r="I38" s="100">
        <f t="shared" si="7"/>
        <v>1440349</v>
      </c>
      <c r="J38" s="100">
        <f t="shared" si="7"/>
        <v>4738024</v>
      </c>
      <c r="K38" s="100">
        <f t="shared" si="7"/>
        <v>1354165</v>
      </c>
      <c r="L38" s="100">
        <f t="shared" si="7"/>
        <v>1224729</v>
      </c>
      <c r="M38" s="100">
        <f t="shared" si="7"/>
        <v>0</v>
      </c>
      <c r="N38" s="100">
        <f t="shared" si="7"/>
        <v>2578894</v>
      </c>
      <c r="O38" s="100">
        <f t="shared" si="7"/>
        <v>1952194</v>
      </c>
      <c r="P38" s="100">
        <f t="shared" si="7"/>
        <v>4940163</v>
      </c>
      <c r="Q38" s="100">
        <f t="shared" si="7"/>
        <v>7256455</v>
      </c>
      <c r="R38" s="100">
        <f t="shared" si="7"/>
        <v>14148812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21465730</v>
      </c>
      <c r="X38" s="100">
        <f t="shared" si="7"/>
        <v>29096748</v>
      </c>
      <c r="Y38" s="100">
        <f t="shared" si="7"/>
        <v>-7631018</v>
      </c>
      <c r="Z38" s="137">
        <f>+IF(X38&lt;&gt;0,+(Y38/X38)*100,0)</f>
        <v>-26.226360416634876</v>
      </c>
      <c r="AA38" s="153">
        <f>SUM(AA39:AA41)</f>
        <v>29096752</v>
      </c>
    </row>
    <row r="39" spans="1:27" ht="12.75">
      <c r="A39" s="138" t="s">
        <v>85</v>
      </c>
      <c r="B39" s="136"/>
      <c r="C39" s="155"/>
      <c r="D39" s="155"/>
      <c r="E39" s="156">
        <v>7309061</v>
      </c>
      <c r="F39" s="60">
        <v>7309061</v>
      </c>
      <c r="G39" s="60">
        <v>446033</v>
      </c>
      <c r="H39" s="60">
        <v>447836</v>
      </c>
      <c r="I39" s="60">
        <v>474713</v>
      </c>
      <c r="J39" s="60">
        <v>1368582</v>
      </c>
      <c r="K39" s="60">
        <v>335668</v>
      </c>
      <c r="L39" s="60">
        <v>285975</v>
      </c>
      <c r="M39" s="60"/>
      <c r="N39" s="60">
        <v>621643</v>
      </c>
      <c r="O39" s="60">
        <v>636223</v>
      </c>
      <c r="P39" s="60">
        <v>285975</v>
      </c>
      <c r="Q39" s="60">
        <v>406350</v>
      </c>
      <c r="R39" s="60">
        <v>1328548</v>
      </c>
      <c r="S39" s="60"/>
      <c r="T39" s="60"/>
      <c r="U39" s="60"/>
      <c r="V39" s="60"/>
      <c r="W39" s="60">
        <v>3318773</v>
      </c>
      <c r="X39" s="60">
        <v>7309056</v>
      </c>
      <c r="Y39" s="60">
        <v>-3990283</v>
      </c>
      <c r="Z39" s="140">
        <v>-54.59</v>
      </c>
      <c r="AA39" s="155">
        <v>7309061</v>
      </c>
    </row>
    <row r="40" spans="1:27" ht="12.75">
      <c r="A40" s="138" t="s">
        <v>86</v>
      </c>
      <c r="B40" s="136"/>
      <c r="C40" s="155"/>
      <c r="D40" s="155"/>
      <c r="E40" s="156">
        <v>21787691</v>
      </c>
      <c r="F40" s="60">
        <v>21787691</v>
      </c>
      <c r="G40" s="60">
        <v>1405937</v>
      </c>
      <c r="H40" s="60">
        <v>997869</v>
      </c>
      <c r="I40" s="60">
        <v>965636</v>
      </c>
      <c r="J40" s="60">
        <v>3369442</v>
      </c>
      <c r="K40" s="60">
        <v>1018497</v>
      </c>
      <c r="L40" s="60">
        <v>938754</v>
      </c>
      <c r="M40" s="60"/>
      <c r="N40" s="60">
        <v>1957251</v>
      </c>
      <c r="O40" s="60">
        <v>1315971</v>
      </c>
      <c r="P40" s="60">
        <v>4654188</v>
      </c>
      <c r="Q40" s="60">
        <v>6850105</v>
      </c>
      <c r="R40" s="60">
        <v>12820264</v>
      </c>
      <c r="S40" s="60"/>
      <c r="T40" s="60"/>
      <c r="U40" s="60"/>
      <c r="V40" s="60"/>
      <c r="W40" s="60">
        <v>18146957</v>
      </c>
      <c r="X40" s="60">
        <v>21787692</v>
      </c>
      <c r="Y40" s="60">
        <v>-3640735</v>
      </c>
      <c r="Z40" s="140">
        <v>-16.71</v>
      </c>
      <c r="AA40" s="155">
        <v>21787691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28961211</v>
      </c>
      <c r="D42" s="153">
        <f>SUM(D43:D46)</f>
        <v>0</v>
      </c>
      <c r="E42" s="154">
        <f t="shared" si="8"/>
        <v>104409652</v>
      </c>
      <c r="F42" s="100">
        <f t="shared" si="8"/>
        <v>104409652</v>
      </c>
      <c r="G42" s="100">
        <f t="shared" si="8"/>
        <v>1758802</v>
      </c>
      <c r="H42" s="100">
        <f t="shared" si="8"/>
        <v>1109796</v>
      </c>
      <c r="I42" s="100">
        <f t="shared" si="8"/>
        <v>1106973</v>
      </c>
      <c r="J42" s="100">
        <f t="shared" si="8"/>
        <v>3975571</v>
      </c>
      <c r="K42" s="100">
        <f t="shared" si="8"/>
        <v>4866931</v>
      </c>
      <c r="L42" s="100">
        <f t="shared" si="8"/>
        <v>3844054</v>
      </c>
      <c r="M42" s="100">
        <f t="shared" si="8"/>
        <v>0</v>
      </c>
      <c r="N42" s="100">
        <f t="shared" si="8"/>
        <v>8710985</v>
      </c>
      <c r="O42" s="100">
        <f t="shared" si="8"/>
        <v>17156091</v>
      </c>
      <c r="P42" s="100">
        <f t="shared" si="8"/>
        <v>6126801</v>
      </c>
      <c r="Q42" s="100">
        <f t="shared" si="8"/>
        <v>5405587</v>
      </c>
      <c r="R42" s="100">
        <f t="shared" si="8"/>
        <v>28688479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41375035</v>
      </c>
      <c r="X42" s="100">
        <f t="shared" si="8"/>
        <v>104409648</v>
      </c>
      <c r="Y42" s="100">
        <f t="shared" si="8"/>
        <v>-63034613</v>
      </c>
      <c r="Z42" s="137">
        <f>+IF(X42&lt;&gt;0,+(Y42/X42)*100,0)</f>
        <v>-60.37240255804712</v>
      </c>
      <c r="AA42" s="153">
        <f>SUM(AA43:AA46)</f>
        <v>104409652</v>
      </c>
    </row>
    <row r="43" spans="1:27" ht="12.75">
      <c r="A43" s="138" t="s">
        <v>89</v>
      </c>
      <c r="B43" s="136"/>
      <c r="C43" s="155">
        <v>27326016</v>
      </c>
      <c r="D43" s="155"/>
      <c r="E43" s="156">
        <v>56504810</v>
      </c>
      <c r="F43" s="60">
        <v>56504810</v>
      </c>
      <c r="G43" s="60">
        <v>231491</v>
      </c>
      <c r="H43" s="60">
        <v>81788</v>
      </c>
      <c r="I43" s="60">
        <v>165046</v>
      </c>
      <c r="J43" s="60">
        <v>478325</v>
      </c>
      <c r="K43" s="60">
        <v>3710934</v>
      </c>
      <c r="L43" s="60">
        <v>2082844</v>
      </c>
      <c r="M43" s="60"/>
      <c r="N43" s="60">
        <v>5793778</v>
      </c>
      <c r="O43" s="60">
        <v>13347464</v>
      </c>
      <c r="P43" s="60">
        <v>3338876</v>
      </c>
      <c r="Q43" s="60">
        <v>2743813</v>
      </c>
      <c r="R43" s="60">
        <v>19430153</v>
      </c>
      <c r="S43" s="60"/>
      <c r="T43" s="60"/>
      <c r="U43" s="60"/>
      <c r="V43" s="60"/>
      <c r="W43" s="60">
        <v>25702256</v>
      </c>
      <c r="X43" s="60">
        <v>56504808</v>
      </c>
      <c r="Y43" s="60">
        <v>-30802552</v>
      </c>
      <c r="Z43" s="140">
        <v>-54.51</v>
      </c>
      <c r="AA43" s="155">
        <v>56504810</v>
      </c>
    </row>
    <row r="44" spans="1:27" ht="12.75">
      <c r="A44" s="138" t="s">
        <v>90</v>
      </c>
      <c r="B44" s="136"/>
      <c r="C44" s="155">
        <v>1635195</v>
      </c>
      <c r="D44" s="155"/>
      <c r="E44" s="156">
        <v>25627082</v>
      </c>
      <c r="F44" s="60">
        <v>25627082</v>
      </c>
      <c r="G44" s="60">
        <v>829511</v>
      </c>
      <c r="H44" s="60">
        <v>386244</v>
      </c>
      <c r="I44" s="60">
        <v>333951</v>
      </c>
      <c r="J44" s="60">
        <v>1549706</v>
      </c>
      <c r="K44" s="60">
        <v>545206</v>
      </c>
      <c r="L44" s="60">
        <v>877425</v>
      </c>
      <c r="M44" s="60"/>
      <c r="N44" s="60">
        <v>1422631</v>
      </c>
      <c r="O44" s="60">
        <v>3171343</v>
      </c>
      <c r="P44" s="60">
        <v>1866682</v>
      </c>
      <c r="Q44" s="60">
        <v>1642950</v>
      </c>
      <c r="R44" s="60">
        <v>6680975</v>
      </c>
      <c r="S44" s="60"/>
      <c r="T44" s="60"/>
      <c r="U44" s="60"/>
      <c r="V44" s="60"/>
      <c r="W44" s="60">
        <v>9653312</v>
      </c>
      <c r="X44" s="60">
        <v>25627080</v>
      </c>
      <c r="Y44" s="60">
        <v>-15973768</v>
      </c>
      <c r="Z44" s="140">
        <v>-62.33</v>
      </c>
      <c r="AA44" s="155">
        <v>25627082</v>
      </c>
    </row>
    <row r="45" spans="1:27" ht="12.75">
      <c r="A45" s="138" t="s">
        <v>91</v>
      </c>
      <c r="B45" s="136"/>
      <c r="C45" s="157"/>
      <c r="D45" s="157"/>
      <c r="E45" s="158">
        <v>18251098</v>
      </c>
      <c r="F45" s="159">
        <v>18251098</v>
      </c>
      <c r="G45" s="159">
        <v>378975</v>
      </c>
      <c r="H45" s="159">
        <v>276108</v>
      </c>
      <c r="I45" s="159">
        <v>263697</v>
      </c>
      <c r="J45" s="159">
        <v>918780</v>
      </c>
      <c r="K45" s="159">
        <v>256100</v>
      </c>
      <c r="L45" s="159">
        <v>470062</v>
      </c>
      <c r="M45" s="159"/>
      <c r="N45" s="159">
        <v>726162</v>
      </c>
      <c r="O45" s="159">
        <v>207576</v>
      </c>
      <c r="P45" s="159">
        <v>495820</v>
      </c>
      <c r="Q45" s="159">
        <v>545222</v>
      </c>
      <c r="R45" s="159">
        <v>1248618</v>
      </c>
      <c r="S45" s="159"/>
      <c r="T45" s="159"/>
      <c r="U45" s="159"/>
      <c r="V45" s="159"/>
      <c r="W45" s="159">
        <v>2893560</v>
      </c>
      <c r="X45" s="159">
        <v>18251100</v>
      </c>
      <c r="Y45" s="159">
        <v>-15357540</v>
      </c>
      <c r="Z45" s="141">
        <v>-84.15</v>
      </c>
      <c r="AA45" s="157">
        <v>18251098</v>
      </c>
    </row>
    <row r="46" spans="1:27" ht="12.75">
      <c r="A46" s="138" t="s">
        <v>92</v>
      </c>
      <c r="B46" s="136"/>
      <c r="C46" s="155"/>
      <c r="D46" s="155"/>
      <c r="E46" s="156">
        <v>4026662</v>
      </c>
      <c r="F46" s="60">
        <v>4026662</v>
      </c>
      <c r="G46" s="60">
        <v>318825</v>
      </c>
      <c r="H46" s="60">
        <v>365656</v>
      </c>
      <c r="I46" s="60">
        <v>344279</v>
      </c>
      <c r="J46" s="60">
        <v>1028760</v>
      </c>
      <c r="K46" s="60">
        <v>354691</v>
      </c>
      <c r="L46" s="60">
        <v>413723</v>
      </c>
      <c r="M46" s="60"/>
      <c r="N46" s="60">
        <v>768414</v>
      </c>
      <c r="O46" s="60">
        <v>429708</v>
      </c>
      <c r="P46" s="60">
        <v>425423</v>
      </c>
      <c r="Q46" s="60">
        <v>473602</v>
      </c>
      <c r="R46" s="60">
        <v>1328733</v>
      </c>
      <c r="S46" s="60"/>
      <c r="T46" s="60"/>
      <c r="U46" s="60"/>
      <c r="V46" s="60"/>
      <c r="W46" s="60">
        <v>3125907</v>
      </c>
      <c r="X46" s="60">
        <v>4026660</v>
      </c>
      <c r="Y46" s="60">
        <v>-900753</v>
      </c>
      <c r="Z46" s="140">
        <v>-22.37</v>
      </c>
      <c r="AA46" s="155">
        <v>4026662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189800262</v>
      </c>
      <c r="D48" s="168">
        <f>+D28+D32+D38+D42+D47</f>
        <v>0</v>
      </c>
      <c r="E48" s="169">
        <f t="shared" si="9"/>
        <v>228992614</v>
      </c>
      <c r="F48" s="73">
        <f t="shared" si="9"/>
        <v>228992614</v>
      </c>
      <c r="G48" s="73">
        <f t="shared" si="9"/>
        <v>8246194</v>
      </c>
      <c r="H48" s="73">
        <f t="shared" si="9"/>
        <v>5828650</v>
      </c>
      <c r="I48" s="73">
        <f t="shared" si="9"/>
        <v>6191479</v>
      </c>
      <c r="J48" s="73">
        <f t="shared" si="9"/>
        <v>20266323</v>
      </c>
      <c r="K48" s="73">
        <f t="shared" si="9"/>
        <v>9731195</v>
      </c>
      <c r="L48" s="73">
        <f t="shared" si="9"/>
        <v>9304774</v>
      </c>
      <c r="M48" s="73">
        <f t="shared" si="9"/>
        <v>0</v>
      </c>
      <c r="N48" s="73">
        <f t="shared" si="9"/>
        <v>19035969</v>
      </c>
      <c r="O48" s="73">
        <f t="shared" si="9"/>
        <v>33242586</v>
      </c>
      <c r="P48" s="73">
        <f t="shared" si="9"/>
        <v>15194769</v>
      </c>
      <c r="Q48" s="73">
        <f t="shared" si="9"/>
        <v>17129688</v>
      </c>
      <c r="R48" s="73">
        <f t="shared" si="9"/>
        <v>65567043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104869335</v>
      </c>
      <c r="X48" s="73">
        <f t="shared" si="9"/>
        <v>228992618</v>
      </c>
      <c r="Y48" s="73">
        <f t="shared" si="9"/>
        <v>-124123283</v>
      </c>
      <c r="Z48" s="170">
        <f>+IF(X48&lt;&gt;0,+(Y48/X48)*100,0)</f>
        <v>-54.20405429837918</v>
      </c>
      <c r="AA48" s="168">
        <f>+AA28+AA32+AA38+AA42+AA47</f>
        <v>228992614</v>
      </c>
    </row>
    <row r="49" spans="1:27" ht="12.75">
      <c r="A49" s="148" t="s">
        <v>49</v>
      </c>
      <c r="B49" s="149"/>
      <c r="C49" s="171">
        <f aca="true" t="shared" si="10" ref="C49:Y49">+C25-C48</f>
        <v>15748396</v>
      </c>
      <c r="D49" s="171">
        <f>+D25-D48</f>
        <v>0</v>
      </c>
      <c r="E49" s="172">
        <f t="shared" si="10"/>
        <v>69657849</v>
      </c>
      <c r="F49" s="173">
        <f t="shared" si="10"/>
        <v>69657849</v>
      </c>
      <c r="G49" s="173">
        <f t="shared" si="10"/>
        <v>3152572</v>
      </c>
      <c r="H49" s="173">
        <f t="shared" si="10"/>
        <v>1766797</v>
      </c>
      <c r="I49" s="173">
        <f t="shared" si="10"/>
        <v>-1207205</v>
      </c>
      <c r="J49" s="173">
        <f t="shared" si="10"/>
        <v>3712164</v>
      </c>
      <c r="K49" s="173">
        <f t="shared" si="10"/>
        <v>-4928202</v>
      </c>
      <c r="L49" s="173">
        <f t="shared" si="10"/>
        <v>-4225039</v>
      </c>
      <c r="M49" s="173">
        <f t="shared" si="10"/>
        <v>0</v>
      </c>
      <c r="N49" s="173">
        <f t="shared" si="10"/>
        <v>-9153241</v>
      </c>
      <c r="O49" s="173">
        <f t="shared" si="10"/>
        <v>-29380602</v>
      </c>
      <c r="P49" s="173">
        <f t="shared" si="10"/>
        <v>-12253435</v>
      </c>
      <c r="Q49" s="173">
        <f t="shared" si="10"/>
        <v>99626854</v>
      </c>
      <c r="R49" s="173">
        <f t="shared" si="10"/>
        <v>57992817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52551740</v>
      </c>
      <c r="X49" s="173">
        <f>IF(F25=F48,0,X25-X48)</f>
        <v>69657856</v>
      </c>
      <c r="Y49" s="173">
        <f t="shared" si="10"/>
        <v>-17106116</v>
      </c>
      <c r="Z49" s="174">
        <f>+IF(X49&lt;&gt;0,+(Y49/X49)*100,0)</f>
        <v>-24.557339232490875</v>
      </c>
      <c r="AA49" s="171">
        <f>+AA25-AA48</f>
        <v>69657849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7578732</v>
      </c>
      <c r="D5" s="155">
        <v>0</v>
      </c>
      <c r="E5" s="156">
        <v>8000000</v>
      </c>
      <c r="F5" s="60">
        <v>8000000</v>
      </c>
      <c r="G5" s="60">
        <v>639038</v>
      </c>
      <c r="H5" s="60">
        <v>639038</v>
      </c>
      <c r="I5" s="60">
        <v>639038</v>
      </c>
      <c r="J5" s="60">
        <v>1917114</v>
      </c>
      <c r="K5" s="60">
        <v>637782</v>
      </c>
      <c r="L5" s="60">
        <v>638606</v>
      </c>
      <c r="M5" s="60">
        <v>0</v>
      </c>
      <c r="N5" s="60">
        <v>1276388</v>
      </c>
      <c r="O5" s="60">
        <v>815867</v>
      </c>
      <c r="P5" s="60">
        <v>654466</v>
      </c>
      <c r="Q5" s="60">
        <v>656752</v>
      </c>
      <c r="R5" s="60">
        <v>2127085</v>
      </c>
      <c r="S5" s="60">
        <v>0</v>
      </c>
      <c r="T5" s="60">
        <v>0</v>
      </c>
      <c r="U5" s="60">
        <v>0</v>
      </c>
      <c r="V5" s="60">
        <v>0</v>
      </c>
      <c r="W5" s="60">
        <v>5320587</v>
      </c>
      <c r="X5" s="60">
        <v>8000004</v>
      </c>
      <c r="Y5" s="60">
        <v>-2679417</v>
      </c>
      <c r="Z5" s="140">
        <v>-33.49</v>
      </c>
      <c r="AA5" s="155">
        <v>8000000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24354566</v>
      </c>
      <c r="D7" s="155">
        <v>0</v>
      </c>
      <c r="E7" s="156">
        <v>43936230</v>
      </c>
      <c r="F7" s="60">
        <v>43936230</v>
      </c>
      <c r="G7" s="60">
        <v>541088</v>
      </c>
      <c r="H7" s="60">
        <v>168510</v>
      </c>
      <c r="I7" s="60">
        <v>414530</v>
      </c>
      <c r="J7" s="60">
        <v>1124128</v>
      </c>
      <c r="K7" s="60">
        <v>104156</v>
      </c>
      <c r="L7" s="60">
        <v>24757</v>
      </c>
      <c r="M7" s="60">
        <v>0</v>
      </c>
      <c r="N7" s="60">
        <v>128913</v>
      </c>
      <c r="O7" s="60">
        <v>170015</v>
      </c>
      <c r="P7" s="60">
        <v>-57587</v>
      </c>
      <c r="Q7" s="60">
        <v>485415</v>
      </c>
      <c r="R7" s="60">
        <v>597843</v>
      </c>
      <c r="S7" s="60">
        <v>0</v>
      </c>
      <c r="T7" s="60">
        <v>0</v>
      </c>
      <c r="U7" s="60">
        <v>0</v>
      </c>
      <c r="V7" s="60">
        <v>0</v>
      </c>
      <c r="W7" s="60">
        <v>1850884</v>
      </c>
      <c r="X7" s="60">
        <v>43936230</v>
      </c>
      <c r="Y7" s="60">
        <v>-42085346</v>
      </c>
      <c r="Z7" s="140">
        <v>-95.79</v>
      </c>
      <c r="AA7" s="155">
        <v>43936230</v>
      </c>
    </row>
    <row r="8" spans="1:27" ht="12.75">
      <c r="A8" s="183" t="s">
        <v>104</v>
      </c>
      <c r="B8" s="182"/>
      <c r="C8" s="155">
        <v>1356834</v>
      </c>
      <c r="D8" s="155">
        <v>0</v>
      </c>
      <c r="E8" s="156">
        <v>10194354</v>
      </c>
      <c r="F8" s="60">
        <v>10194354</v>
      </c>
      <c r="G8" s="60">
        <v>-27638953</v>
      </c>
      <c r="H8" s="60">
        <v>646614</v>
      </c>
      <c r="I8" s="60">
        <v>422852</v>
      </c>
      <c r="J8" s="60">
        <v>-26569487</v>
      </c>
      <c r="K8" s="60">
        <v>676730</v>
      </c>
      <c r="L8" s="60">
        <v>622321</v>
      </c>
      <c r="M8" s="60">
        <v>0</v>
      </c>
      <c r="N8" s="60">
        <v>1299051</v>
      </c>
      <c r="O8" s="60">
        <v>801511</v>
      </c>
      <c r="P8" s="60">
        <v>671144</v>
      </c>
      <c r="Q8" s="60">
        <v>573298</v>
      </c>
      <c r="R8" s="60">
        <v>2045953</v>
      </c>
      <c r="S8" s="60">
        <v>0</v>
      </c>
      <c r="T8" s="60">
        <v>0</v>
      </c>
      <c r="U8" s="60">
        <v>0</v>
      </c>
      <c r="V8" s="60">
        <v>0</v>
      </c>
      <c r="W8" s="60">
        <v>-23224483</v>
      </c>
      <c r="X8" s="60">
        <v>10194360</v>
      </c>
      <c r="Y8" s="60">
        <v>-33418843</v>
      </c>
      <c r="Z8" s="140">
        <v>-327.82</v>
      </c>
      <c r="AA8" s="155">
        <v>10194354</v>
      </c>
    </row>
    <row r="9" spans="1:27" ht="12.75">
      <c r="A9" s="183" t="s">
        <v>105</v>
      </c>
      <c r="B9" s="182"/>
      <c r="C9" s="155">
        <v>3002723</v>
      </c>
      <c r="D9" s="155">
        <v>0</v>
      </c>
      <c r="E9" s="156">
        <v>4598761</v>
      </c>
      <c r="F9" s="60">
        <v>4598761</v>
      </c>
      <c r="G9" s="60">
        <v>265339</v>
      </c>
      <c r="H9" s="60">
        <v>266209</v>
      </c>
      <c r="I9" s="60">
        <v>266202</v>
      </c>
      <c r="J9" s="60">
        <v>797750</v>
      </c>
      <c r="K9" s="60">
        <v>264384</v>
      </c>
      <c r="L9" s="60">
        <v>266000</v>
      </c>
      <c r="M9" s="60">
        <v>0</v>
      </c>
      <c r="N9" s="60">
        <v>530384</v>
      </c>
      <c r="O9" s="60">
        <v>266202</v>
      </c>
      <c r="P9" s="60">
        <v>232090</v>
      </c>
      <c r="Q9" s="60">
        <v>254099</v>
      </c>
      <c r="R9" s="60">
        <v>752391</v>
      </c>
      <c r="S9" s="60">
        <v>0</v>
      </c>
      <c r="T9" s="60">
        <v>0</v>
      </c>
      <c r="U9" s="60">
        <v>0</v>
      </c>
      <c r="V9" s="60">
        <v>0</v>
      </c>
      <c r="W9" s="60">
        <v>2080525</v>
      </c>
      <c r="X9" s="60">
        <v>4598760</v>
      </c>
      <c r="Y9" s="60">
        <v>-2518235</v>
      </c>
      <c r="Z9" s="140">
        <v>-54.76</v>
      </c>
      <c r="AA9" s="155">
        <v>4598761</v>
      </c>
    </row>
    <row r="10" spans="1:27" ht="12.75">
      <c r="A10" s="183" t="s">
        <v>106</v>
      </c>
      <c r="B10" s="182"/>
      <c r="C10" s="155">
        <v>2297304</v>
      </c>
      <c r="D10" s="155">
        <v>0</v>
      </c>
      <c r="E10" s="156">
        <v>2297569</v>
      </c>
      <c r="F10" s="54">
        <v>2297569</v>
      </c>
      <c r="G10" s="54">
        <v>201547</v>
      </c>
      <c r="H10" s="54">
        <v>201650</v>
      </c>
      <c r="I10" s="54">
        <v>201595</v>
      </c>
      <c r="J10" s="54">
        <v>604792</v>
      </c>
      <c r="K10" s="54">
        <v>199843</v>
      </c>
      <c r="L10" s="54">
        <v>200490</v>
      </c>
      <c r="M10" s="54">
        <v>0</v>
      </c>
      <c r="N10" s="54">
        <v>400333</v>
      </c>
      <c r="O10" s="54">
        <v>201325</v>
      </c>
      <c r="P10" s="54">
        <v>196544</v>
      </c>
      <c r="Q10" s="54">
        <v>198051</v>
      </c>
      <c r="R10" s="54">
        <v>595920</v>
      </c>
      <c r="S10" s="54">
        <v>0</v>
      </c>
      <c r="T10" s="54">
        <v>0</v>
      </c>
      <c r="U10" s="54">
        <v>0</v>
      </c>
      <c r="V10" s="54">
        <v>0</v>
      </c>
      <c r="W10" s="54">
        <v>1601045</v>
      </c>
      <c r="X10" s="54">
        <v>2297568</v>
      </c>
      <c r="Y10" s="54">
        <v>-696523</v>
      </c>
      <c r="Z10" s="184">
        <v>-30.32</v>
      </c>
      <c r="AA10" s="130">
        <v>2297569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87917</v>
      </c>
      <c r="D12" s="155">
        <v>0</v>
      </c>
      <c r="E12" s="156">
        <v>190296</v>
      </c>
      <c r="F12" s="60">
        <v>190296</v>
      </c>
      <c r="G12" s="60">
        <v>1299</v>
      </c>
      <c r="H12" s="60">
        <v>2663</v>
      </c>
      <c r="I12" s="60">
        <v>328</v>
      </c>
      <c r="J12" s="60">
        <v>4290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4290</v>
      </c>
      <c r="X12" s="60">
        <v>190296</v>
      </c>
      <c r="Y12" s="60">
        <v>-186006</v>
      </c>
      <c r="Z12" s="140">
        <v>-97.75</v>
      </c>
      <c r="AA12" s="155">
        <v>190296</v>
      </c>
    </row>
    <row r="13" spans="1:27" ht="12.75">
      <c r="A13" s="181" t="s">
        <v>109</v>
      </c>
      <c r="B13" s="185"/>
      <c r="C13" s="155">
        <v>98496</v>
      </c>
      <c r="D13" s="155">
        <v>0</v>
      </c>
      <c r="E13" s="156">
        <v>50000</v>
      </c>
      <c r="F13" s="60">
        <v>50000</v>
      </c>
      <c r="G13" s="60">
        <v>0</v>
      </c>
      <c r="H13" s="60">
        <v>0</v>
      </c>
      <c r="I13" s="60">
        <v>2573</v>
      </c>
      <c r="J13" s="60">
        <v>2573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2573</v>
      </c>
      <c r="X13" s="60">
        <v>50004</v>
      </c>
      <c r="Y13" s="60">
        <v>-47431</v>
      </c>
      <c r="Z13" s="140">
        <v>-94.85</v>
      </c>
      <c r="AA13" s="155">
        <v>50000</v>
      </c>
    </row>
    <row r="14" spans="1:27" ht="12.75">
      <c r="A14" s="181" t="s">
        <v>110</v>
      </c>
      <c r="B14" s="185"/>
      <c r="C14" s="155">
        <v>15093421</v>
      </c>
      <c r="D14" s="155">
        <v>0</v>
      </c>
      <c r="E14" s="156">
        <v>18000000</v>
      </c>
      <c r="F14" s="60">
        <v>18000000</v>
      </c>
      <c r="G14" s="60">
        <v>0</v>
      </c>
      <c r="H14" s="60">
        <v>0</v>
      </c>
      <c r="I14" s="60">
        <v>1564376</v>
      </c>
      <c r="J14" s="60">
        <v>1564376</v>
      </c>
      <c r="K14" s="60">
        <v>1572869</v>
      </c>
      <c r="L14" s="60">
        <v>1584528</v>
      </c>
      <c r="M14" s="60">
        <v>0</v>
      </c>
      <c r="N14" s="60">
        <v>3157397</v>
      </c>
      <c r="O14" s="60">
        <v>1578738</v>
      </c>
      <c r="P14" s="60">
        <v>830739</v>
      </c>
      <c r="Q14" s="60">
        <v>965472</v>
      </c>
      <c r="R14" s="60">
        <v>3374949</v>
      </c>
      <c r="S14" s="60">
        <v>0</v>
      </c>
      <c r="T14" s="60">
        <v>0</v>
      </c>
      <c r="U14" s="60">
        <v>0</v>
      </c>
      <c r="V14" s="60">
        <v>0</v>
      </c>
      <c r="W14" s="60">
        <v>8096722</v>
      </c>
      <c r="X14" s="60">
        <v>18000000</v>
      </c>
      <c r="Y14" s="60">
        <v>-9903278</v>
      </c>
      <c r="Z14" s="140">
        <v>-55.02</v>
      </c>
      <c r="AA14" s="155">
        <v>18000000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32777599</v>
      </c>
      <c r="D16" s="155">
        <v>0</v>
      </c>
      <c r="E16" s="156">
        <v>35000000</v>
      </c>
      <c r="F16" s="60">
        <v>35000000</v>
      </c>
      <c r="G16" s="60">
        <v>1426303</v>
      </c>
      <c r="H16" s="60">
        <v>1524876</v>
      </c>
      <c r="I16" s="60">
        <v>0</v>
      </c>
      <c r="J16" s="60">
        <v>2951179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2951179</v>
      </c>
      <c r="X16" s="60">
        <v>35000004</v>
      </c>
      <c r="Y16" s="60">
        <v>-32048825</v>
      </c>
      <c r="Z16" s="140">
        <v>-91.57</v>
      </c>
      <c r="AA16" s="155">
        <v>35000000</v>
      </c>
    </row>
    <row r="17" spans="1:27" ht="12.75">
      <c r="A17" s="181" t="s">
        <v>113</v>
      </c>
      <c r="B17" s="185"/>
      <c r="C17" s="155">
        <v>5388317</v>
      </c>
      <c r="D17" s="155">
        <v>0</v>
      </c>
      <c r="E17" s="156">
        <v>9249565</v>
      </c>
      <c r="F17" s="60">
        <v>9249565</v>
      </c>
      <c r="G17" s="60">
        <v>1955772</v>
      </c>
      <c r="H17" s="60">
        <v>1410304</v>
      </c>
      <c r="I17" s="60">
        <v>1435624</v>
      </c>
      <c r="J17" s="60">
        <v>4801700</v>
      </c>
      <c r="K17" s="60">
        <v>1321842</v>
      </c>
      <c r="L17" s="60">
        <v>942060</v>
      </c>
      <c r="M17" s="60">
        <v>0</v>
      </c>
      <c r="N17" s="60">
        <v>2263902</v>
      </c>
      <c r="O17" s="60">
        <v>0</v>
      </c>
      <c r="P17" s="60">
        <v>700</v>
      </c>
      <c r="Q17" s="60">
        <v>0</v>
      </c>
      <c r="R17" s="60">
        <v>700</v>
      </c>
      <c r="S17" s="60">
        <v>0</v>
      </c>
      <c r="T17" s="60">
        <v>0</v>
      </c>
      <c r="U17" s="60">
        <v>0</v>
      </c>
      <c r="V17" s="60">
        <v>0</v>
      </c>
      <c r="W17" s="60">
        <v>7066302</v>
      </c>
      <c r="X17" s="60">
        <v>9249564</v>
      </c>
      <c r="Y17" s="60">
        <v>-2183262</v>
      </c>
      <c r="Z17" s="140">
        <v>-23.6</v>
      </c>
      <c r="AA17" s="155">
        <v>9249565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85110454</v>
      </c>
      <c r="D19" s="155">
        <v>0</v>
      </c>
      <c r="E19" s="156">
        <v>86349600</v>
      </c>
      <c r="F19" s="60">
        <v>86349600</v>
      </c>
      <c r="G19" s="60">
        <v>33960000</v>
      </c>
      <c r="H19" s="60">
        <v>2706000</v>
      </c>
      <c r="I19" s="60">
        <v>0</v>
      </c>
      <c r="J19" s="60">
        <v>36666000</v>
      </c>
      <c r="K19" s="60">
        <v>0</v>
      </c>
      <c r="L19" s="60">
        <v>770000</v>
      </c>
      <c r="M19" s="60">
        <v>0</v>
      </c>
      <c r="N19" s="60">
        <v>770000</v>
      </c>
      <c r="O19" s="60">
        <v>0</v>
      </c>
      <c r="P19" s="60">
        <v>0</v>
      </c>
      <c r="Q19" s="60">
        <v>16496000</v>
      </c>
      <c r="R19" s="60">
        <v>16496000</v>
      </c>
      <c r="S19" s="60">
        <v>0</v>
      </c>
      <c r="T19" s="60">
        <v>0</v>
      </c>
      <c r="U19" s="60">
        <v>0</v>
      </c>
      <c r="V19" s="60">
        <v>0</v>
      </c>
      <c r="W19" s="60">
        <v>53932000</v>
      </c>
      <c r="X19" s="60">
        <v>86349600</v>
      </c>
      <c r="Y19" s="60">
        <v>-32417600</v>
      </c>
      <c r="Z19" s="140">
        <v>-37.54</v>
      </c>
      <c r="AA19" s="155">
        <v>86349600</v>
      </c>
    </row>
    <row r="20" spans="1:27" ht="12.75">
      <c r="A20" s="181" t="s">
        <v>35</v>
      </c>
      <c r="B20" s="185"/>
      <c r="C20" s="155">
        <v>221647</v>
      </c>
      <c r="D20" s="155">
        <v>0</v>
      </c>
      <c r="E20" s="156">
        <v>16986337</v>
      </c>
      <c r="F20" s="54">
        <v>16986337</v>
      </c>
      <c r="G20" s="54">
        <v>47333</v>
      </c>
      <c r="H20" s="54">
        <v>29583</v>
      </c>
      <c r="I20" s="54">
        <v>37156</v>
      </c>
      <c r="J20" s="54">
        <v>114072</v>
      </c>
      <c r="K20" s="54">
        <v>25387</v>
      </c>
      <c r="L20" s="54">
        <v>30973</v>
      </c>
      <c r="M20" s="54">
        <v>0</v>
      </c>
      <c r="N20" s="54">
        <v>56360</v>
      </c>
      <c r="O20" s="54">
        <v>28326</v>
      </c>
      <c r="P20" s="54">
        <v>413238</v>
      </c>
      <c r="Q20" s="54">
        <v>3040455</v>
      </c>
      <c r="R20" s="54">
        <v>3482019</v>
      </c>
      <c r="S20" s="54">
        <v>0</v>
      </c>
      <c r="T20" s="54">
        <v>0</v>
      </c>
      <c r="U20" s="54">
        <v>0</v>
      </c>
      <c r="V20" s="54">
        <v>0</v>
      </c>
      <c r="W20" s="54">
        <v>3652451</v>
      </c>
      <c r="X20" s="54">
        <v>16986336</v>
      </c>
      <c r="Y20" s="54">
        <v>-13333885</v>
      </c>
      <c r="Z20" s="184">
        <v>-78.5</v>
      </c>
      <c r="AA20" s="130">
        <v>16986337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4675351</v>
      </c>
      <c r="F21" s="60">
        <v>4675351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4675351</v>
      </c>
      <c r="Y21" s="60">
        <v>-4675351</v>
      </c>
      <c r="Z21" s="140">
        <v>-100</v>
      </c>
      <c r="AA21" s="155">
        <v>4675351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177368010</v>
      </c>
      <c r="D22" s="188">
        <f>SUM(D5:D21)</f>
        <v>0</v>
      </c>
      <c r="E22" s="189">
        <f t="shared" si="0"/>
        <v>239528063</v>
      </c>
      <c r="F22" s="190">
        <f t="shared" si="0"/>
        <v>239528063</v>
      </c>
      <c r="G22" s="190">
        <f t="shared" si="0"/>
        <v>11398766</v>
      </c>
      <c r="H22" s="190">
        <f t="shared" si="0"/>
        <v>7595447</v>
      </c>
      <c r="I22" s="190">
        <f t="shared" si="0"/>
        <v>4984274</v>
      </c>
      <c r="J22" s="190">
        <f t="shared" si="0"/>
        <v>23978487</v>
      </c>
      <c r="K22" s="190">
        <f t="shared" si="0"/>
        <v>4802993</v>
      </c>
      <c r="L22" s="190">
        <f t="shared" si="0"/>
        <v>5079735</v>
      </c>
      <c r="M22" s="190">
        <f t="shared" si="0"/>
        <v>0</v>
      </c>
      <c r="N22" s="190">
        <f t="shared" si="0"/>
        <v>9882728</v>
      </c>
      <c r="O22" s="190">
        <f t="shared" si="0"/>
        <v>3861984</v>
      </c>
      <c r="P22" s="190">
        <f t="shared" si="0"/>
        <v>2941334</v>
      </c>
      <c r="Q22" s="190">
        <f t="shared" si="0"/>
        <v>22669542</v>
      </c>
      <c r="R22" s="190">
        <f t="shared" si="0"/>
        <v>29472860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63334075</v>
      </c>
      <c r="X22" s="190">
        <f t="shared" si="0"/>
        <v>239528077</v>
      </c>
      <c r="Y22" s="190">
        <f t="shared" si="0"/>
        <v>-176194002</v>
      </c>
      <c r="Z22" s="191">
        <f>+IF(X22&lt;&gt;0,+(Y22/X22)*100,0)</f>
        <v>-73.55880955868066</v>
      </c>
      <c r="AA22" s="188">
        <f>SUM(AA5:AA21)</f>
        <v>239528063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55353579</v>
      </c>
      <c r="D25" s="155">
        <v>0</v>
      </c>
      <c r="E25" s="156">
        <v>50787041</v>
      </c>
      <c r="F25" s="60">
        <v>50787041</v>
      </c>
      <c r="G25" s="60">
        <v>5019629</v>
      </c>
      <c r="H25" s="60">
        <v>5077464</v>
      </c>
      <c r="I25" s="60">
        <v>4859407</v>
      </c>
      <c r="J25" s="60">
        <v>14956500</v>
      </c>
      <c r="K25" s="60">
        <v>4774201</v>
      </c>
      <c r="L25" s="60">
        <v>5056512</v>
      </c>
      <c r="M25" s="60">
        <v>0</v>
      </c>
      <c r="N25" s="60">
        <v>9830713</v>
      </c>
      <c r="O25" s="60">
        <v>4940730</v>
      </c>
      <c r="P25" s="60">
        <v>5056512</v>
      </c>
      <c r="Q25" s="60">
        <v>5807671</v>
      </c>
      <c r="R25" s="60">
        <v>15804913</v>
      </c>
      <c r="S25" s="60">
        <v>0</v>
      </c>
      <c r="T25" s="60">
        <v>0</v>
      </c>
      <c r="U25" s="60">
        <v>0</v>
      </c>
      <c r="V25" s="60">
        <v>0</v>
      </c>
      <c r="W25" s="60">
        <v>40592126</v>
      </c>
      <c r="X25" s="60">
        <v>50787043</v>
      </c>
      <c r="Y25" s="60">
        <v>-10194917</v>
      </c>
      <c r="Z25" s="140">
        <v>-20.07</v>
      </c>
      <c r="AA25" s="155">
        <v>50787041</v>
      </c>
    </row>
    <row r="26" spans="1:27" ht="12.75">
      <c r="A26" s="183" t="s">
        <v>38</v>
      </c>
      <c r="B26" s="182"/>
      <c r="C26" s="155">
        <v>7054868</v>
      </c>
      <c r="D26" s="155">
        <v>0</v>
      </c>
      <c r="E26" s="156">
        <v>5549648</v>
      </c>
      <c r="F26" s="60">
        <v>5549648</v>
      </c>
      <c r="G26" s="60">
        <v>439765</v>
      </c>
      <c r="H26" s="60">
        <v>439765</v>
      </c>
      <c r="I26" s="60">
        <v>439765</v>
      </c>
      <c r="J26" s="60">
        <v>1319295</v>
      </c>
      <c r="K26" s="60">
        <v>373326</v>
      </c>
      <c r="L26" s="60">
        <v>372323</v>
      </c>
      <c r="M26" s="60">
        <v>0</v>
      </c>
      <c r="N26" s="60">
        <v>745649</v>
      </c>
      <c r="O26" s="60">
        <v>442976</v>
      </c>
      <c r="P26" s="60">
        <v>372323</v>
      </c>
      <c r="Q26" s="60">
        <v>389923</v>
      </c>
      <c r="R26" s="60">
        <v>1205222</v>
      </c>
      <c r="S26" s="60">
        <v>0</v>
      </c>
      <c r="T26" s="60">
        <v>0</v>
      </c>
      <c r="U26" s="60">
        <v>0</v>
      </c>
      <c r="V26" s="60">
        <v>0</v>
      </c>
      <c r="W26" s="60">
        <v>3270166</v>
      </c>
      <c r="X26" s="60">
        <v>5549652</v>
      </c>
      <c r="Y26" s="60">
        <v>-2279486</v>
      </c>
      <c r="Z26" s="140">
        <v>-41.07</v>
      </c>
      <c r="AA26" s="155">
        <v>5549648</v>
      </c>
    </row>
    <row r="27" spans="1:27" ht="12.75">
      <c r="A27" s="183" t="s">
        <v>118</v>
      </c>
      <c r="B27" s="182"/>
      <c r="C27" s="155">
        <v>27436200</v>
      </c>
      <c r="D27" s="155">
        <v>0</v>
      </c>
      <c r="E27" s="156">
        <v>18000000</v>
      </c>
      <c r="F27" s="60">
        <v>18000000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18000000</v>
      </c>
      <c r="Y27" s="60">
        <v>-18000000</v>
      </c>
      <c r="Z27" s="140">
        <v>-100</v>
      </c>
      <c r="AA27" s="155">
        <v>18000000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45003914</v>
      </c>
      <c r="F28" s="60">
        <v>45003914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45003914</v>
      </c>
      <c r="Y28" s="60">
        <v>-45003914</v>
      </c>
      <c r="Z28" s="140">
        <v>-100</v>
      </c>
      <c r="AA28" s="155">
        <v>45003914</v>
      </c>
    </row>
    <row r="29" spans="1:27" ht="12.75">
      <c r="A29" s="183" t="s">
        <v>40</v>
      </c>
      <c r="B29" s="182"/>
      <c r="C29" s="155">
        <v>4332462</v>
      </c>
      <c r="D29" s="155">
        <v>0</v>
      </c>
      <c r="E29" s="156">
        <v>1000000</v>
      </c>
      <c r="F29" s="60">
        <v>1000000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999996</v>
      </c>
      <c r="Y29" s="60">
        <v>-999996</v>
      </c>
      <c r="Z29" s="140">
        <v>-100</v>
      </c>
      <c r="AA29" s="155">
        <v>1000000</v>
      </c>
    </row>
    <row r="30" spans="1:27" ht="12.75">
      <c r="A30" s="183" t="s">
        <v>119</v>
      </c>
      <c r="B30" s="182"/>
      <c r="C30" s="155">
        <v>28961211</v>
      </c>
      <c r="D30" s="155">
        <v>0</v>
      </c>
      <c r="E30" s="156">
        <v>29050516</v>
      </c>
      <c r="F30" s="60">
        <v>29050516</v>
      </c>
      <c r="G30" s="60">
        <v>0</v>
      </c>
      <c r="H30" s="60">
        <v>0</v>
      </c>
      <c r="I30" s="60">
        <v>0</v>
      </c>
      <c r="J30" s="60">
        <v>0</v>
      </c>
      <c r="K30" s="60">
        <v>3747658</v>
      </c>
      <c r="L30" s="60">
        <v>19428</v>
      </c>
      <c r="M30" s="60">
        <v>0</v>
      </c>
      <c r="N30" s="60">
        <v>3767086</v>
      </c>
      <c r="O30" s="60">
        <v>13446249</v>
      </c>
      <c r="P30" s="60">
        <v>2907607</v>
      </c>
      <c r="Q30" s="60">
        <v>2106818</v>
      </c>
      <c r="R30" s="60">
        <v>18460674</v>
      </c>
      <c r="S30" s="60">
        <v>0</v>
      </c>
      <c r="T30" s="60">
        <v>0</v>
      </c>
      <c r="U30" s="60">
        <v>0</v>
      </c>
      <c r="V30" s="60">
        <v>0</v>
      </c>
      <c r="W30" s="60">
        <v>22227760</v>
      </c>
      <c r="X30" s="60">
        <v>29050520</v>
      </c>
      <c r="Y30" s="60">
        <v>-6822760</v>
      </c>
      <c r="Z30" s="140">
        <v>-23.49</v>
      </c>
      <c r="AA30" s="155">
        <v>29050516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24662286</v>
      </c>
      <c r="F31" s="60">
        <v>24662286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24662284</v>
      </c>
      <c r="Y31" s="60">
        <v>-24662284</v>
      </c>
      <c r="Z31" s="140">
        <v>-100</v>
      </c>
      <c r="AA31" s="155">
        <v>24662286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6386558</v>
      </c>
      <c r="F32" s="60">
        <v>6386558</v>
      </c>
      <c r="G32" s="60">
        <v>37239</v>
      </c>
      <c r="H32" s="60">
        <v>152</v>
      </c>
      <c r="I32" s="60">
        <v>0</v>
      </c>
      <c r="J32" s="60">
        <v>37391</v>
      </c>
      <c r="K32" s="60">
        <v>0</v>
      </c>
      <c r="L32" s="60">
        <v>0</v>
      </c>
      <c r="M32" s="60">
        <v>0</v>
      </c>
      <c r="N32" s="60">
        <v>0</v>
      </c>
      <c r="O32" s="60">
        <v>3029928</v>
      </c>
      <c r="P32" s="60">
        <v>0</v>
      </c>
      <c r="Q32" s="60">
        <v>0</v>
      </c>
      <c r="R32" s="60">
        <v>3029928</v>
      </c>
      <c r="S32" s="60">
        <v>0</v>
      </c>
      <c r="T32" s="60">
        <v>0</v>
      </c>
      <c r="U32" s="60">
        <v>0</v>
      </c>
      <c r="V32" s="60">
        <v>0</v>
      </c>
      <c r="W32" s="60">
        <v>3067319</v>
      </c>
      <c r="X32" s="60">
        <v>6386556</v>
      </c>
      <c r="Y32" s="60">
        <v>-3319237</v>
      </c>
      <c r="Z32" s="140">
        <v>-51.97</v>
      </c>
      <c r="AA32" s="155">
        <v>6386558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66661942</v>
      </c>
      <c r="D34" s="155">
        <v>0</v>
      </c>
      <c r="E34" s="156">
        <v>48552651</v>
      </c>
      <c r="F34" s="60">
        <v>48552651</v>
      </c>
      <c r="G34" s="60">
        <v>2749561</v>
      </c>
      <c r="H34" s="60">
        <v>311269</v>
      </c>
      <c r="I34" s="60">
        <v>892307</v>
      </c>
      <c r="J34" s="60">
        <v>3953137</v>
      </c>
      <c r="K34" s="60">
        <v>836010</v>
      </c>
      <c r="L34" s="60">
        <v>3856511</v>
      </c>
      <c r="M34" s="60">
        <v>0</v>
      </c>
      <c r="N34" s="60">
        <v>4692521</v>
      </c>
      <c r="O34" s="60">
        <v>11382703</v>
      </c>
      <c r="P34" s="60">
        <v>6858327</v>
      </c>
      <c r="Q34" s="60">
        <v>8825276</v>
      </c>
      <c r="R34" s="60">
        <v>27066306</v>
      </c>
      <c r="S34" s="60">
        <v>0</v>
      </c>
      <c r="T34" s="60">
        <v>0</v>
      </c>
      <c r="U34" s="60">
        <v>0</v>
      </c>
      <c r="V34" s="60">
        <v>0</v>
      </c>
      <c r="W34" s="60">
        <v>35711964</v>
      </c>
      <c r="X34" s="60">
        <v>48552657</v>
      </c>
      <c r="Y34" s="60">
        <v>-12840693</v>
      </c>
      <c r="Z34" s="140">
        <v>-26.45</v>
      </c>
      <c r="AA34" s="155">
        <v>48552651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189800262</v>
      </c>
      <c r="D36" s="188">
        <f>SUM(D25:D35)</f>
        <v>0</v>
      </c>
      <c r="E36" s="189">
        <f t="shared" si="1"/>
        <v>228992614</v>
      </c>
      <c r="F36" s="190">
        <f t="shared" si="1"/>
        <v>228992614</v>
      </c>
      <c r="G36" s="190">
        <f t="shared" si="1"/>
        <v>8246194</v>
      </c>
      <c r="H36" s="190">
        <f t="shared" si="1"/>
        <v>5828650</v>
      </c>
      <c r="I36" s="190">
        <f t="shared" si="1"/>
        <v>6191479</v>
      </c>
      <c r="J36" s="190">
        <f t="shared" si="1"/>
        <v>20266323</v>
      </c>
      <c r="K36" s="190">
        <f t="shared" si="1"/>
        <v>9731195</v>
      </c>
      <c r="L36" s="190">
        <f t="shared" si="1"/>
        <v>9304774</v>
      </c>
      <c r="M36" s="190">
        <f t="shared" si="1"/>
        <v>0</v>
      </c>
      <c r="N36" s="190">
        <f t="shared" si="1"/>
        <v>19035969</v>
      </c>
      <c r="O36" s="190">
        <f t="shared" si="1"/>
        <v>33242586</v>
      </c>
      <c r="P36" s="190">
        <f t="shared" si="1"/>
        <v>15194769</v>
      </c>
      <c r="Q36" s="190">
        <f t="shared" si="1"/>
        <v>17129688</v>
      </c>
      <c r="R36" s="190">
        <f t="shared" si="1"/>
        <v>65567043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104869335</v>
      </c>
      <c r="X36" s="190">
        <f t="shared" si="1"/>
        <v>228992622</v>
      </c>
      <c r="Y36" s="190">
        <f t="shared" si="1"/>
        <v>-124123287</v>
      </c>
      <c r="Z36" s="191">
        <f>+IF(X36&lt;&gt;0,+(Y36/X36)*100,0)</f>
        <v>-54.20405509833412</v>
      </c>
      <c r="AA36" s="188">
        <f>SUM(AA25:AA35)</f>
        <v>228992614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-12432252</v>
      </c>
      <c r="D38" s="199">
        <f>+D22-D36</f>
        <v>0</v>
      </c>
      <c r="E38" s="200">
        <f t="shared" si="2"/>
        <v>10535449</v>
      </c>
      <c r="F38" s="106">
        <f t="shared" si="2"/>
        <v>10535449</v>
      </c>
      <c r="G38" s="106">
        <f t="shared" si="2"/>
        <v>3152572</v>
      </c>
      <c r="H38" s="106">
        <f t="shared" si="2"/>
        <v>1766797</v>
      </c>
      <c r="I38" s="106">
        <f t="shared" si="2"/>
        <v>-1207205</v>
      </c>
      <c r="J38" s="106">
        <f t="shared" si="2"/>
        <v>3712164</v>
      </c>
      <c r="K38" s="106">
        <f t="shared" si="2"/>
        <v>-4928202</v>
      </c>
      <c r="L38" s="106">
        <f t="shared" si="2"/>
        <v>-4225039</v>
      </c>
      <c r="M38" s="106">
        <f t="shared" si="2"/>
        <v>0</v>
      </c>
      <c r="N38" s="106">
        <f t="shared" si="2"/>
        <v>-9153241</v>
      </c>
      <c r="O38" s="106">
        <f t="shared" si="2"/>
        <v>-29380602</v>
      </c>
      <c r="P38" s="106">
        <f t="shared" si="2"/>
        <v>-12253435</v>
      </c>
      <c r="Q38" s="106">
        <f t="shared" si="2"/>
        <v>5539854</v>
      </c>
      <c r="R38" s="106">
        <f t="shared" si="2"/>
        <v>-36094183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-41535260</v>
      </c>
      <c r="X38" s="106">
        <f>IF(F22=F36,0,X22-X36)</f>
        <v>10535455</v>
      </c>
      <c r="Y38" s="106">
        <f t="shared" si="2"/>
        <v>-52070715</v>
      </c>
      <c r="Z38" s="201">
        <f>+IF(X38&lt;&gt;0,+(Y38/X38)*100,0)</f>
        <v>-494.24267865032886</v>
      </c>
      <c r="AA38" s="199">
        <f>+AA22-AA36</f>
        <v>10535449</v>
      </c>
    </row>
    <row r="39" spans="1:27" ht="12.75">
      <c r="A39" s="181" t="s">
        <v>46</v>
      </c>
      <c r="B39" s="185"/>
      <c r="C39" s="155">
        <v>28180648</v>
      </c>
      <c r="D39" s="155">
        <v>0</v>
      </c>
      <c r="E39" s="156">
        <v>59122400</v>
      </c>
      <c r="F39" s="60">
        <v>59122400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94087000</v>
      </c>
      <c r="R39" s="60">
        <v>94087000</v>
      </c>
      <c r="S39" s="60">
        <v>0</v>
      </c>
      <c r="T39" s="60">
        <v>0</v>
      </c>
      <c r="U39" s="60">
        <v>0</v>
      </c>
      <c r="V39" s="60">
        <v>0</v>
      </c>
      <c r="W39" s="60">
        <v>94087000</v>
      </c>
      <c r="X39" s="60">
        <v>59122400</v>
      </c>
      <c r="Y39" s="60">
        <v>34964600</v>
      </c>
      <c r="Z39" s="140">
        <v>59.14</v>
      </c>
      <c r="AA39" s="155">
        <v>59122400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15748396</v>
      </c>
      <c r="D42" s="206">
        <f>SUM(D38:D41)</f>
        <v>0</v>
      </c>
      <c r="E42" s="207">
        <f t="shared" si="3"/>
        <v>69657849</v>
      </c>
      <c r="F42" s="88">
        <f t="shared" si="3"/>
        <v>69657849</v>
      </c>
      <c r="G42" s="88">
        <f t="shared" si="3"/>
        <v>3152572</v>
      </c>
      <c r="H42" s="88">
        <f t="shared" si="3"/>
        <v>1766797</v>
      </c>
      <c r="I42" s="88">
        <f t="shared" si="3"/>
        <v>-1207205</v>
      </c>
      <c r="J42" s="88">
        <f t="shared" si="3"/>
        <v>3712164</v>
      </c>
      <c r="K42" s="88">
        <f t="shared" si="3"/>
        <v>-4928202</v>
      </c>
      <c r="L42" s="88">
        <f t="shared" si="3"/>
        <v>-4225039</v>
      </c>
      <c r="M42" s="88">
        <f t="shared" si="3"/>
        <v>0</v>
      </c>
      <c r="N42" s="88">
        <f t="shared" si="3"/>
        <v>-9153241</v>
      </c>
      <c r="O42" s="88">
        <f t="shared" si="3"/>
        <v>-29380602</v>
      </c>
      <c r="P42" s="88">
        <f t="shared" si="3"/>
        <v>-12253435</v>
      </c>
      <c r="Q42" s="88">
        <f t="shared" si="3"/>
        <v>99626854</v>
      </c>
      <c r="R42" s="88">
        <f t="shared" si="3"/>
        <v>57992817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52551740</v>
      </c>
      <c r="X42" s="88">
        <f t="shared" si="3"/>
        <v>69657855</v>
      </c>
      <c r="Y42" s="88">
        <f t="shared" si="3"/>
        <v>-17106115</v>
      </c>
      <c r="Z42" s="208">
        <f>+IF(X42&lt;&gt;0,+(Y42/X42)*100,0)</f>
        <v>-24.55733814944488</v>
      </c>
      <c r="AA42" s="206">
        <f>SUM(AA38:AA41)</f>
        <v>69657849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15748396</v>
      </c>
      <c r="D44" s="210">
        <f>+D42-D43</f>
        <v>0</v>
      </c>
      <c r="E44" s="211">
        <f t="shared" si="4"/>
        <v>69657849</v>
      </c>
      <c r="F44" s="77">
        <f t="shared" si="4"/>
        <v>69657849</v>
      </c>
      <c r="G44" s="77">
        <f t="shared" si="4"/>
        <v>3152572</v>
      </c>
      <c r="H44" s="77">
        <f t="shared" si="4"/>
        <v>1766797</v>
      </c>
      <c r="I44" s="77">
        <f t="shared" si="4"/>
        <v>-1207205</v>
      </c>
      <c r="J44" s="77">
        <f t="shared" si="4"/>
        <v>3712164</v>
      </c>
      <c r="K44" s="77">
        <f t="shared" si="4"/>
        <v>-4928202</v>
      </c>
      <c r="L44" s="77">
        <f t="shared" si="4"/>
        <v>-4225039</v>
      </c>
      <c r="M44" s="77">
        <f t="shared" si="4"/>
        <v>0</v>
      </c>
      <c r="N44" s="77">
        <f t="shared" si="4"/>
        <v>-9153241</v>
      </c>
      <c r="O44" s="77">
        <f t="shared" si="4"/>
        <v>-29380602</v>
      </c>
      <c r="P44" s="77">
        <f t="shared" si="4"/>
        <v>-12253435</v>
      </c>
      <c r="Q44" s="77">
        <f t="shared" si="4"/>
        <v>99626854</v>
      </c>
      <c r="R44" s="77">
        <f t="shared" si="4"/>
        <v>57992817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52551740</v>
      </c>
      <c r="X44" s="77">
        <f t="shared" si="4"/>
        <v>69657855</v>
      </c>
      <c r="Y44" s="77">
        <f t="shared" si="4"/>
        <v>-17106115</v>
      </c>
      <c r="Z44" s="212">
        <f>+IF(X44&lt;&gt;0,+(Y44/X44)*100,0)</f>
        <v>-24.55733814944488</v>
      </c>
      <c r="AA44" s="210">
        <f>+AA42-AA43</f>
        <v>69657849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15748396</v>
      </c>
      <c r="D46" s="206">
        <f>SUM(D44:D45)</f>
        <v>0</v>
      </c>
      <c r="E46" s="207">
        <f t="shared" si="5"/>
        <v>69657849</v>
      </c>
      <c r="F46" s="88">
        <f t="shared" si="5"/>
        <v>69657849</v>
      </c>
      <c r="G46" s="88">
        <f t="shared" si="5"/>
        <v>3152572</v>
      </c>
      <c r="H46" s="88">
        <f t="shared" si="5"/>
        <v>1766797</v>
      </c>
      <c r="I46" s="88">
        <f t="shared" si="5"/>
        <v>-1207205</v>
      </c>
      <c r="J46" s="88">
        <f t="shared" si="5"/>
        <v>3712164</v>
      </c>
      <c r="K46" s="88">
        <f t="shared" si="5"/>
        <v>-4928202</v>
      </c>
      <c r="L46" s="88">
        <f t="shared" si="5"/>
        <v>-4225039</v>
      </c>
      <c r="M46" s="88">
        <f t="shared" si="5"/>
        <v>0</v>
      </c>
      <c r="N46" s="88">
        <f t="shared" si="5"/>
        <v>-9153241</v>
      </c>
      <c r="O46" s="88">
        <f t="shared" si="5"/>
        <v>-29380602</v>
      </c>
      <c r="P46" s="88">
        <f t="shared" si="5"/>
        <v>-12253435</v>
      </c>
      <c r="Q46" s="88">
        <f t="shared" si="5"/>
        <v>99626854</v>
      </c>
      <c r="R46" s="88">
        <f t="shared" si="5"/>
        <v>57992817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52551740</v>
      </c>
      <c r="X46" s="88">
        <f t="shared" si="5"/>
        <v>69657855</v>
      </c>
      <c r="Y46" s="88">
        <f t="shared" si="5"/>
        <v>-17106115</v>
      </c>
      <c r="Z46" s="208">
        <f>+IF(X46&lt;&gt;0,+(Y46/X46)*100,0)</f>
        <v>-24.55733814944488</v>
      </c>
      <c r="AA46" s="206">
        <f>SUM(AA44:AA45)</f>
        <v>69657849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15748396</v>
      </c>
      <c r="D48" s="217">
        <f>SUM(D46:D47)</f>
        <v>0</v>
      </c>
      <c r="E48" s="218">
        <f t="shared" si="6"/>
        <v>69657849</v>
      </c>
      <c r="F48" s="219">
        <f t="shared" si="6"/>
        <v>69657849</v>
      </c>
      <c r="G48" s="219">
        <f t="shared" si="6"/>
        <v>3152572</v>
      </c>
      <c r="H48" s="220">
        <f t="shared" si="6"/>
        <v>1766797</v>
      </c>
      <c r="I48" s="220">
        <f t="shared" si="6"/>
        <v>-1207205</v>
      </c>
      <c r="J48" s="220">
        <f t="shared" si="6"/>
        <v>3712164</v>
      </c>
      <c r="K48" s="220">
        <f t="shared" si="6"/>
        <v>-4928202</v>
      </c>
      <c r="L48" s="220">
        <f t="shared" si="6"/>
        <v>-4225039</v>
      </c>
      <c r="M48" s="219">
        <f t="shared" si="6"/>
        <v>0</v>
      </c>
      <c r="N48" s="219">
        <f t="shared" si="6"/>
        <v>-9153241</v>
      </c>
      <c r="O48" s="220">
        <f t="shared" si="6"/>
        <v>-29380602</v>
      </c>
      <c r="P48" s="220">
        <f t="shared" si="6"/>
        <v>-12253435</v>
      </c>
      <c r="Q48" s="220">
        <f t="shared" si="6"/>
        <v>99626854</v>
      </c>
      <c r="R48" s="220">
        <f t="shared" si="6"/>
        <v>57992817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52551740</v>
      </c>
      <c r="X48" s="220">
        <f t="shared" si="6"/>
        <v>69657855</v>
      </c>
      <c r="Y48" s="220">
        <f t="shared" si="6"/>
        <v>-17106115</v>
      </c>
      <c r="Z48" s="221">
        <f>+IF(X48&lt;&gt;0,+(Y48/X48)*100,0)</f>
        <v>-24.55733814944488</v>
      </c>
      <c r="AA48" s="222">
        <f>SUM(AA46:AA47)</f>
        <v>69657849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1667841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1667841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10500000</v>
      </c>
      <c r="F15" s="100">
        <f t="shared" si="2"/>
        <v>10500000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8360108</v>
      </c>
      <c r="R15" s="100">
        <f t="shared" si="2"/>
        <v>8360108</v>
      </c>
      <c r="S15" s="100">
        <f t="shared" si="2"/>
        <v>1788775</v>
      </c>
      <c r="T15" s="100">
        <f t="shared" si="2"/>
        <v>0</v>
      </c>
      <c r="U15" s="100">
        <f t="shared" si="2"/>
        <v>0</v>
      </c>
      <c r="V15" s="100">
        <f t="shared" si="2"/>
        <v>1788775</v>
      </c>
      <c r="W15" s="100">
        <f t="shared" si="2"/>
        <v>10148883</v>
      </c>
      <c r="X15" s="100">
        <f t="shared" si="2"/>
        <v>10500000</v>
      </c>
      <c r="Y15" s="100">
        <f t="shared" si="2"/>
        <v>-351117</v>
      </c>
      <c r="Z15" s="137">
        <f>+IF(X15&lt;&gt;0,+(Y15/X15)*100,0)</f>
        <v>-3.343971428571429</v>
      </c>
      <c r="AA15" s="102">
        <f>SUM(AA16:AA18)</f>
        <v>10500000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10500000</v>
      </c>
      <c r="F17" s="60">
        <v>10500000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8360108</v>
      </c>
      <c r="R17" s="60">
        <v>8360108</v>
      </c>
      <c r="S17" s="60">
        <v>1788775</v>
      </c>
      <c r="T17" s="60"/>
      <c r="U17" s="60"/>
      <c r="V17" s="60">
        <v>1788775</v>
      </c>
      <c r="W17" s="60">
        <v>10148883</v>
      </c>
      <c r="X17" s="60">
        <v>10500000</v>
      </c>
      <c r="Y17" s="60">
        <v>-351117</v>
      </c>
      <c r="Z17" s="140">
        <v>-3.34</v>
      </c>
      <c r="AA17" s="62">
        <v>10500000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29569847</v>
      </c>
      <c r="D19" s="153">
        <f>SUM(D20:D23)</f>
        <v>0</v>
      </c>
      <c r="E19" s="154">
        <f t="shared" si="3"/>
        <v>48622400</v>
      </c>
      <c r="F19" s="100">
        <f t="shared" si="3"/>
        <v>48622400</v>
      </c>
      <c r="G19" s="100">
        <f t="shared" si="3"/>
        <v>1100000</v>
      </c>
      <c r="H19" s="100">
        <f t="shared" si="3"/>
        <v>0</v>
      </c>
      <c r="I19" s="100">
        <f t="shared" si="3"/>
        <v>0</v>
      </c>
      <c r="J19" s="100">
        <f t="shared" si="3"/>
        <v>1100000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3000000</v>
      </c>
      <c r="R19" s="100">
        <f t="shared" si="3"/>
        <v>3000000</v>
      </c>
      <c r="S19" s="100">
        <f t="shared" si="3"/>
        <v>7376516</v>
      </c>
      <c r="T19" s="100">
        <f t="shared" si="3"/>
        <v>0</v>
      </c>
      <c r="U19" s="100">
        <f t="shared" si="3"/>
        <v>0</v>
      </c>
      <c r="V19" s="100">
        <f t="shared" si="3"/>
        <v>7376516</v>
      </c>
      <c r="W19" s="100">
        <f t="shared" si="3"/>
        <v>11476516</v>
      </c>
      <c r="X19" s="100">
        <f t="shared" si="3"/>
        <v>48622400</v>
      </c>
      <c r="Y19" s="100">
        <f t="shared" si="3"/>
        <v>-37145884</v>
      </c>
      <c r="Z19" s="137">
        <f>+IF(X19&lt;&gt;0,+(Y19/X19)*100,0)</f>
        <v>-76.39664845832374</v>
      </c>
      <c r="AA19" s="102">
        <f>SUM(AA20:AA23)</f>
        <v>48622400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29569847</v>
      </c>
      <c r="D21" s="155"/>
      <c r="E21" s="156">
        <v>48622400</v>
      </c>
      <c r="F21" s="60">
        <v>48622400</v>
      </c>
      <c r="G21" s="60">
        <v>1100000</v>
      </c>
      <c r="H21" s="60"/>
      <c r="I21" s="60"/>
      <c r="J21" s="60">
        <v>1100000</v>
      </c>
      <c r="K21" s="60"/>
      <c r="L21" s="60"/>
      <c r="M21" s="60"/>
      <c r="N21" s="60"/>
      <c r="O21" s="60"/>
      <c r="P21" s="60"/>
      <c r="Q21" s="60">
        <v>3000000</v>
      </c>
      <c r="R21" s="60">
        <v>3000000</v>
      </c>
      <c r="S21" s="60">
        <v>7376516</v>
      </c>
      <c r="T21" s="60"/>
      <c r="U21" s="60"/>
      <c r="V21" s="60">
        <v>7376516</v>
      </c>
      <c r="W21" s="60">
        <v>11476516</v>
      </c>
      <c r="X21" s="60">
        <v>48622400</v>
      </c>
      <c r="Y21" s="60">
        <v>-37145884</v>
      </c>
      <c r="Z21" s="140">
        <v>-76.4</v>
      </c>
      <c r="AA21" s="62">
        <v>48622400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31237688</v>
      </c>
      <c r="D25" s="217">
        <f>+D5+D9+D15+D19+D24</f>
        <v>0</v>
      </c>
      <c r="E25" s="230">
        <f t="shared" si="4"/>
        <v>59122400</v>
      </c>
      <c r="F25" s="219">
        <f t="shared" si="4"/>
        <v>59122400</v>
      </c>
      <c r="G25" s="219">
        <f t="shared" si="4"/>
        <v>1100000</v>
      </c>
      <c r="H25" s="219">
        <f t="shared" si="4"/>
        <v>0</v>
      </c>
      <c r="I25" s="219">
        <f t="shared" si="4"/>
        <v>0</v>
      </c>
      <c r="J25" s="219">
        <f t="shared" si="4"/>
        <v>1100000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11360108</v>
      </c>
      <c r="R25" s="219">
        <f t="shared" si="4"/>
        <v>11360108</v>
      </c>
      <c r="S25" s="219">
        <f t="shared" si="4"/>
        <v>9165291</v>
      </c>
      <c r="T25" s="219">
        <f t="shared" si="4"/>
        <v>0</v>
      </c>
      <c r="U25" s="219">
        <f t="shared" si="4"/>
        <v>0</v>
      </c>
      <c r="V25" s="219">
        <f t="shared" si="4"/>
        <v>9165291</v>
      </c>
      <c r="W25" s="219">
        <f t="shared" si="4"/>
        <v>21625399</v>
      </c>
      <c r="X25" s="219">
        <f t="shared" si="4"/>
        <v>59122400</v>
      </c>
      <c r="Y25" s="219">
        <f t="shared" si="4"/>
        <v>-37497001</v>
      </c>
      <c r="Z25" s="231">
        <f>+IF(X25&lt;&gt;0,+(Y25/X25)*100,0)</f>
        <v>-63.42266382961449</v>
      </c>
      <c r="AA25" s="232">
        <f>+AA5+AA9+AA15+AA19+AA24</f>
        <v>59122400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29569847</v>
      </c>
      <c r="D28" s="155"/>
      <c r="E28" s="156">
        <v>59122400</v>
      </c>
      <c r="F28" s="60">
        <v>59122400</v>
      </c>
      <c r="G28" s="60">
        <v>1100000</v>
      </c>
      <c r="H28" s="60"/>
      <c r="I28" s="60"/>
      <c r="J28" s="60">
        <v>1100000</v>
      </c>
      <c r="K28" s="60"/>
      <c r="L28" s="60"/>
      <c r="M28" s="60"/>
      <c r="N28" s="60"/>
      <c r="O28" s="60"/>
      <c r="P28" s="60"/>
      <c r="Q28" s="60">
        <v>11360108</v>
      </c>
      <c r="R28" s="60">
        <v>11360108</v>
      </c>
      <c r="S28" s="60">
        <v>9165291</v>
      </c>
      <c r="T28" s="60"/>
      <c r="U28" s="60"/>
      <c r="V28" s="60">
        <v>9165291</v>
      </c>
      <c r="W28" s="60">
        <v>21625399</v>
      </c>
      <c r="X28" s="60">
        <v>59122400</v>
      </c>
      <c r="Y28" s="60">
        <v>-37497001</v>
      </c>
      <c r="Z28" s="140">
        <v>-63.42</v>
      </c>
      <c r="AA28" s="155">
        <v>59122400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29569847</v>
      </c>
      <c r="D32" s="210">
        <f>SUM(D28:D31)</f>
        <v>0</v>
      </c>
      <c r="E32" s="211">
        <f t="shared" si="5"/>
        <v>59122400</v>
      </c>
      <c r="F32" s="77">
        <f t="shared" si="5"/>
        <v>59122400</v>
      </c>
      <c r="G32" s="77">
        <f t="shared" si="5"/>
        <v>1100000</v>
      </c>
      <c r="H32" s="77">
        <f t="shared" si="5"/>
        <v>0</v>
      </c>
      <c r="I32" s="77">
        <f t="shared" si="5"/>
        <v>0</v>
      </c>
      <c r="J32" s="77">
        <f t="shared" si="5"/>
        <v>1100000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11360108</v>
      </c>
      <c r="R32" s="77">
        <f t="shared" si="5"/>
        <v>11360108</v>
      </c>
      <c r="S32" s="77">
        <f t="shared" si="5"/>
        <v>9165291</v>
      </c>
      <c r="T32" s="77">
        <f t="shared" si="5"/>
        <v>0</v>
      </c>
      <c r="U32" s="77">
        <f t="shared" si="5"/>
        <v>0</v>
      </c>
      <c r="V32" s="77">
        <f t="shared" si="5"/>
        <v>9165291</v>
      </c>
      <c r="W32" s="77">
        <f t="shared" si="5"/>
        <v>21625399</v>
      </c>
      <c r="X32" s="77">
        <f t="shared" si="5"/>
        <v>59122400</v>
      </c>
      <c r="Y32" s="77">
        <f t="shared" si="5"/>
        <v>-37497001</v>
      </c>
      <c r="Z32" s="212">
        <f>+IF(X32&lt;&gt;0,+(Y32/X32)*100,0)</f>
        <v>-63.42266382961449</v>
      </c>
      <c r="AA32" s="79">
        <f>SUM(AA28:AA31)</f>
        <v>59122400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1667841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31237688</v>
      </c>
      <c r="D36" s="222">
        <f>SUM(D32:D35)</f>
        <v>0</v>
      </c>
      <c r="E36" s="218">
        <f t="shared" si="6"/>
        <v>59122400</v>
      </c>
      <c r="F36" s="220">
        <f t="shared" si="6"/>
        <v>59122400</v>
      </c>
      <c r="G36" s="220">
        <f t="shared" si="6"/>
        <v>1100000</v>
      </c>
      <c r="H36" s="220">
        <f t="shared" si="6"/>
        <v>0</v>
      </c>
      <c r="I36" s="220">
        <f t="shared" si="6"/>
        <v>0</v>
      </c>
      <c r="J36" s="220">
        <f t="shared" si="6"/>
        <v>1100000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11360108</v>
      </c>
      <c r="R36" s="220">
        <f t="shared" si="6"/>
        <v>11360108</v>
      </c>
      <c r="S36" s="220">
        <f t="shared" si="6"/>
        <v>9165291</v>
      </c>
      <c r="T36" s="220">
        <f t="shared" si="6"/>
        <v>0</v>
      </c>
      <c r="U36" s="220">
        <f t="shared" si="6"/>
        <v>0</v>
      </c>
      <c r="V36" s="220">
        <f t="shared" si="6"/>
        <v>9165291</v>
      </c>
      <c r="W36" s="220">
        <f t="shared" si="6"/>
        <v>21625399</v>
      </c>
      <c r="X36" s="220">
        <f t="shared" si="6"/>
        <v>59122400</v>
      </c>
      <c r="Y36" s="220">
        <f t="shared" si="6"/>
        <v>-37497001</v>
      </c>
      <c r="Z36" s="221">
        <f>+IF(X36&lt;&gt;0,+(Y36/X36)*100,0)</f>
        <v>-63.42266382961449</v>
      </c>
      <c r="AA36" s="239">
        <f>SUM(AA32:AA35)</f>
        <v>59122400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14386</v>
      </c>
      <c r="D6" s="155"/>
      <c r="E6" s="59">
        <v>30788493</v>
      </c>
      <c r="F6" s="60">
        <v>30788493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30788493</v>
      </c>
      <c r="Y6" s="60">
        <v>-30788493</v>
      </c>
      <c r="Z6" s="140">
        <v>-100</v>
      </c>
      <c r="AA6" s="62">
        <v>30788493</v>
      </c>
    </row>
    <row r="7" spans="1:27" ht="12.75">
      <c r="A7" s="249" t="s">
        <v>144</v>
      </c>
      <c r="B7" s="182"/>
      <c r="C7" s="155">
        <v>861531</v>
      </c>
      <c r="D7" s="155"/>
      <c r="E7" s="59">
        <v>1428537</v>
      </c>
      <c r="F7" s="60">
        <v>1428537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1428537</v>
      </c>
      <c r="Y7" s="60">
        <v>-1428537</v>
      </c>
      <c r="Z7" s="140">
        <v>-100</v>
      </c>
      <c r="AA7" s="62">
        <v>1428537</v>
      </c>
    </row>
    <row r="8" spans="1:27" ht="12.75">
      <c r="A8" s="249" t="s">
        <v>145</v>
      </c>
      <c r="B8" s="182"/>
      <c r="C8" s="155">
        <v>54278282</v>
      </c>
      <c r="D8" s="155"/>
      <c r="E8" s="59">
        <v>40610817</v>
      </c>
      <c r="F8" s="60">
        <v>40610817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40610817</v>
      </c>
      <c r="Y8" s="60">
        <v>-40610817</v>
      </c>
      <c r="Z8" s="140">
        <v>-100</v>
      </c>
      <c r="AA8" s="62">
        <v>40610817</v>
      </c>
    </row>
    <row r="9" spans="1:27" ht="12.75">
      <c r="A9" s="249" t="s">
        <v>146</v>
      </c>
      <c r="B9" s="182"/>
      <c r="C9" s="155">
        <v>24601524</v>
      </c>
      <c r="D9" s="155"/>
      <c r="E9" s="59">
        <v>33917979</v>
      </c>
      <c r="F9" s="60">
        <v>33917979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33917979</v>
      </c>
      <c r="Y9" s="60">
        <v>-33917979</v>
      </c>
      <c r="Z9" s="140">
        <v>-100</v>
      </c>
      <c r="AA9" s="62">
        <v>33917979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50712363</v>
      </c>
      <c r="D11" s="155"/>
      <c r="E11" s="59">
        <v>51115000</v>
      </c>
      <c r="F11" s="60">
        <v>51115000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51115000</v>
      </c>
      <c r="Y11" s="60">
        <v>-51115000</v>
      </c>
      <c r="Z11" s="140">
        <v>-100</v>
      </c>
      <c r="AA11" s="62">
        <v>51115000</v>
      </c>
    </row>
    <row r="12" spans="1:27" ht="12.75">
      <c r="A12" s="250" t="s">
        <v>56</v>
      </c>
      <c r="B12" s="251"/>
      <c r="C12" s="168">
        <f aca="true" t="shared" si="0" ref="C12:Y12">SUM(C6:C11)</f>
        <v>130468086</v>
      </c>
      <c r="D12" s="168">
        <f>SUM(D6:D11)</f>
        <v>0</v>
      </c>
      <c r="E12" s="72">
        <f t="shared" si="0"/>
        <v>157860826</v>
      </c>
      <c r="F12" s="73">
        <f t="shared" si="0"/>
        <v>157860826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157860826</v>
      </c>
      <c r="Y12" s="73">
        <f t="shared" si="0"/>
        <v>-157860826</v>
      </c>
      <c r="Z12" s="170">
        <f>+IF(X12&lt;&gt;0,+(Y12/X12)*100,0)</f>
        <v>-100</v>
      </c>
      <c r="AA12" s="74">
        <f>SUM(AA6:AA11)</f>
        <v>157860826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25197</v>
      </c>
      <c r="F16" s="60">
        <v>25197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25197</v>
      </c>
      <c r="Y16" s="159">
        <v>-25197</v>
      </c>
      <c r="Z16" s="141">
        <v>-100</v>
      </c>
      <c r="AA16" s="225">
        <v>25197</v>
      </c>
    </row>
    <row r="17" spans="1:27" ht="12.75">
      <c r="A17" s="249" t="s">
        <v>152</v>
      </c>
      <c r="B17" s="182"/>
      <c r="C17" s="155">
        <v>35901000</v>
      </c>
      <c r="D17" s="155"/>
      <c r="E17" s="59">
        <v>37803753</v>
      </c>
      <c r="F17" s="60">
        <v>37803753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37803753</v>
      </c>
      <c r="Y17" s="60">
        <v>-37803753</v>
      </c>
      <c r="Z17" s="140">
        <v>-100</v>
      </c>
      <c r="AA17" s="62">
        <v>37803753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571204302</v>
      </c>
      <c r="D19" s="155"/>
      <c r="E19" s="59">
        <v>639008470</v>
      </c>
      <c r="F19" s="60">
        <v>639008470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639008470</v>
      </c>
      <c r="Y19" s="60">
        <v>-639008470</v>
      </c>
      <c r="Z19" s="140">
        <v>-100</v>
      </c>
      <c r="AA19" s="62">
        <v>639008470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27152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607132454</v>
      </c>
      <c r="D24" s="168">
        <f>SUM(D15:D23)</f>
        <v>0</v>
      </c>
      <c r="E24" s="76">
        <f t="shared" si="1"/>
        <v>676837420</v>
      </c>
      <c r="F24" s="77">
        <f t="shared" si="1"/>
        <v>676837420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676837420</v>
      </c>
      <c r="Y24" s="77">
        <f t="shared" si="1"/>
        <v>-676837420</v>
      </c>
      <c r="Z24" s="212">
        <f>+IF(X24&lt;&gt;0,+(Y24/X24)*100,0)</f>
        <v>-100</v>
      </c>
      <c r="AA24" s="79">
        <f>SUM(AA15:AA23)</f>
        <v>676837420</v>
      </c>
    </row>
    <row r="25" spans="1:27" ht="12.75">
      <c r="A25" s="250" t="s">
        <v>159</v>
      </c>
      <c r="B25" s="251"/>
      <c r="C25" s="168">
        <f aca="true" t="shared" si="2" ref="C25:Y25">+C12+C24</f>
        <v>737600540</v>
      </c>
      <c r="D25" s="168">
        <f>+D12+D24</f>
        <v>0</v>
      </c>
      <c r="E25" s="72">
        <f t="shared" si="2"/>
        <v>834698246</v>
      </c>
      <c r="F25" s="73">
        <f t="shared" si="2"/>
        <v>834698246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834698246</v>
      </c>
      <c r="Y25" s="73">
        <f t="shared" si="2"/>
        <v>-834698246</v>
      </c>
      <c r="Z25" s="170">
        <f>+IF(X25&lt;&gt;0,+(Y25/X25)*100,0)</f>
        <v>-100</v>
      </c>
      <c r="AA25" s="74">
        <f>+AA12+AA24</f>
        <v>834698246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5906269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1864509</v>
      </c>
      <c r="D31" s="155"/>
      <c r="E31" s="59">
        <v>1896991</v>
      </c>
      <c r="F31" s="60">
        <v>1896991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1896991</v>
      </c>
      <c r="Y31" s="60">
        <v>-1896991</v>
      </c>
      <c r="Z31" s="140">
        <v>-100</v>
      </c>
      <c r="AA31" s="62">
        <v>1896991</v>
      </c>
    </row>
    <row r="32" spans="1:27" ht="12.75">
      <c r="A32" s="249" t="s">
        <v>164</v>
      </c>
      <c r="B32" s="182"/>
      <c r="C32" s="155">
        <v>160568019</v>
      </c>
      <c r="D32" s="155"/>
      <c r="E32" s="59">
        <v>89126000</v>
      </c>
      <c r="F32" s="60">
        <v>89126000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89126000</v>
      </c>
      <c r="Y32" s="60">
        <v>-89126000</v>
      </c>
      <c r="Z32" s="140">
        <v>-100</v>
      </c>
      <c r="AA32" s="62">
        <v>89126000</v>
      </c>
    </row>
    <row r="33" spans="1:27" ht="12.75">
      <c r="A33" s="249" t="s">
        <v>165</v>
      </c>
      <c r="B33" s="182"/>
      <c r="C33" s="155">
        <v>21325202</v>
      </c>
      <c r="D33" s="155"/>
      <c r="E33" s="59">
        <v>20470682</v>
      </c>
      <c r="F33" s="60">
        <v>20470682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20470682</v>
      </c>
      <c r="Y33" s="60">
        <v>-20470682</v>
      </c>
      <c r="Z33" s="140">
        <v>-100</v>
      </c>
      <c r="AA33" s="62">
        <v>20470682</v>
      </c>
    </row>
    <row r="34" spans="1:27" ht="12.75">
      <c r="A34" s="250" t="s">
        <v>58</v>
      </c>
      <c r="B34" s="251"/>
      <c r="C34" s="168">
        <f aca="true" t="shared" si="3" ref="C34:Y34">SUM(C29:C33)</f>
        <v>189663999</v>
      </c>
      <c r="D34" s="168">
        <f>SUM(D29:D33)</f>
        <v>0</v>
      </c>
      <c r="E34" s="72">
        <f t="shared" si="3"/>
        <v>111493673</v>
      </c>
      <c r="F34" s="73">
        <f t="shared" si="3"/>
        <v>111493673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111493673</v>
      </c>
      <c r="Y34" s="73">
        <f t="shared" si="3"/>
        <v>-111493673</v>
      </c>
      <c r="Z34" s="170">
        <f>+IF(X34&lt;&gt;0,+(Y34/X34)*100,0)</f>
        <v>-100</v>
      </c>
      <c r="AA34" s="74">
        <f>SUM(AA29:AA33)</f>
        <v>111493673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16331000</v>
      </c>
      <c r="D38" s="155"/>
      <c r="E38" s="59">
        <v>13456080</v>
      </c>
      <c r="F38" s="60">
        <v>13456080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13456080</v>
      </c>
      <c r="Y38" s="60">
        <v>-13456080</v>
      </c>
      <c r="Z38" s="140">
        <v>-100</v>
      </c>
      <c r="AA38" s="62">
        <v>13456080</v>
      </c>
    </row>
    <row r="39" spans="1:27" ht="12.75">
      <c r="A39" s="250" t="s">
        <v>59</v>
      </c>
      <c r="B39" s="253"/>
      <c r="C39" s="168">
        <f aca="true" t="shared" si="4" ref="C39:Y39">SUM(C37:C38)</f>
        <v>16331000</v>
      </c>
      <c r="D39" s="168">
        <f>SUM(D37:D38)</f>
        <v>0</v>
      </c>
      <c r="E39" s="76">
        <f t="shared" si="4"/>
        <v>13456080</v>
      </c>
      <c r="F39" s="77">
        <f t="shared" si="4"/>
        <v>13456080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13456080</v>
      </c>
      <c r="Y39" s="77">
        <f t="shared" si="4"/>
        <v>-13456080</v>
      </c>
      <c r="Z39" s="212">
        <f>+IF(X39&lt;&gt;0,+(Y39/X39)*100,0)</f>
        <v>-100</v>
      </c>
      <c r="AA39" s="79">
        <f>SUM(AA37:AA38)</f>
        <v>13456080</v>
      </c>
    </row>
    <row r="40" spans="1:27" ht="12.75">
      <c r="A40" s="250" t="s">
        <v>167</v>
      </c>
      <c r="B40" s="251"/>
      <c r="C40" s="168">
        <f aca="true" t="shared" si="5" ref="C40:Y40">+C34+C39</f>
        <v>205994999</v>
      </c>
      <c r="D40" s="168">
        <f>+D34+D39</f>
        <v>0</v>
      </c>
      <c r="E40" s="72">
        <f t="shared" si="5"/>
        <v>124949753</v>
      </c>
      <c r="F40" s="73">
        <f t="shared" si="5"/>
        <v>124949753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124949753</v>
      </c>
      <c r="Y40" s="73">
        <f t="shared" si="5"/>
        <v>-124949753</v>
      </c>
      <c r="Z40" s="170">
        <f>+IF(X40&lt;&gt;0,+(Y40/X40)*100,0)</f>
        <v>-100</v>
      </c>
      <c r="AA40" s="74">
        <f>+AA34+AA39</f>
        <v>124949753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531605541</v>
      </c>
      <c r="D42" s="257">
        <f>+D25-D40</f>
        <v>0</v>
      </c>
      <c r="E42" s="258">
        <f t="shared" si="6"/>
        <v>709748493</v>
      </c>
      <c r="F42" s="259">
        <f t="shared" si="6"/>
        <v>709748493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709748493</v>
      </c>
      <c r="Y42" s="259">
        <f t="shared" si="6"/>
        <v>-709748493</v>
      </c>
      <c r="Z42" s="260">
        <f>+IF(X42&lt;&gt;0,+(Y42/X42)*100,0)</f>
        <v>-100</v>
      </c>
      <c r="AA42" s="261">
        <f>+AA25-AA40</f>
        <v>709748493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531605541</v>
      </c>
      <c r="D45" s="155"/>
      <c r="E45" s="59">
        <v>709748493</v>
      </c>
      <c r="F45" s="60">
        <v>709748493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709748493</v>
      </c>
      <c r="Y45" s="60">
        <v>-709748493</v>
      </c>
      <c r="Z45" s="139">
        <v>-100</v>
      </c>
      <c r="AA45" s="62">
        <v>709748493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531605541</v>
      </c>
      <c r="D48" s="217">
        <f>SUM(D45:D47)</f>
        <v>0</v>
      </c>
      <c r="E48" s="264">
        <f t="shared" si="7"/>
        <v>709748493</v>
      </c>
      <c r="F48" s="219">
        <f t="shared" si="7"/>
        <v>709748493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709748493</v>
      </c>
      <c r="Y48" s="219">
        <f t="shared" si="7"/>
        <v>-709748493</v>
      </c>
      <c r="Z48" s="265">
        <f>+IF(X48&lt;&gt;0,+(Y48/X48)*100,0)</f>
        <v>-100</v>
      </c>
      <c r="AA48" s="232">
        <f>SUM(AA45:AA47)</f>
        <v>709748493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4800000</v>
      </c>
      <c r="F6" s="60">
        <v>4800000</v>
      </c>
      <c r="G6" s="60">
        <v>233294</v>
      </c>
      <c r="H6" s="60">
        <v>124188</v>
      </c>
      <c r="I6" s="60">
        <v>210804</v>
      </c>
      <c r="J6" s="60">
        <v>568286</v>
      </c>
      <c r="K6" s="60">
        <v>165059</v>
      </c>
      <c r="L6" s="60">
        <v>161050</v>
      </c>
      <c r="M6" s="60">
        <v>29090</v>
      </c>
      <c r="N6" s="60">
        <v>355199</v>
      </c>
      <c r="O6" s="60">
        <v>353651</v>
      </c>
      <c r="P6" s="60">
        <v>213269</v>
      </c>
      <c r="Q6" s="60">
        <v>163420</v>
      </c>
      <c r="R6" s="60">
        <v>730340</v>
      </c>
      <c r="S6" s="60">
        <v>210652</v>
      </c>
      <c r="T6" s="60">
        <v>194942</v>
      </c>
      <c r="U6" s="60"/>
      <c r="V6" s="60">
        <v>405594</v>
      </c>
      <c r="W6" s="60">
        <v>2059419</v>
      </c>
      <c r="X6" s="60">
        <v>4800000</v>
      </c>
      <c r="Y6" s="60">
        <v>-2740581</v>
      </c>
      <c r="Z6" s="140">
        <v>-57.1</v>
      </c>
      <c r="AA6" s="62">
        <v>4800000</v>
      </c>
    </row>
    <row r="7" spans="1:27" ht="12.75">
      <c r="A7" s="249" t="s">
        <v>32</v>
      </c>
      <c r="B7" s="182"/>
      <c r="C7" s="155">
        <v>30187167</v>
      </c>
      <c r="D7" s="155"/>
      <c r="E7" s="59">
        <v>47160846</v>
      </c>
      <c r="F7" s="60">
        <v>47160846</v>
      </c>
      <c r="G7" s="60">
        <v>582448</v>
      </c>
      <c r="H7" s="60">
        <v>4189280</v>
      </c>
      <c r="I7" s="60">
        <v>2667862</v>
      </c>
      <c r="J7" s="60">
        <v>7439590</v>
      </c>
      <c r="K7" s="60">
        <v>2550028</v>
      </c>
      <c r="L7" s="60">
        <v>2716249</v>
      </c>
      <c r="M7" s="60">
        <v>832150</v>
      </c>
      <c r="N7" s="60">
        <v>6098427</v>
      </c>
      <c r="O7" s="60">
        <v>3944343</v>
      </c>
      <c r="P7" s="60">
        <v>3346228</v>
      </c>
      <c r="Q7" s="60">
        <v>684164</v>
      </c>
      <c r="R7" s="60">
        <v>7974735</v>
      </c>
      <c r="S7" s="60">
        <v>1255902</v>
      </c>
      <c r="T7" s="60">
        <v>1752096</v>
      </c>
      <c r="U7" s="60"/>
      <c r="V7" s="60">
        <v>3007998</v>
      </c>
      <c r="W7" s="60">
        <v>24520750</v>
      </c>
      <c r="X7" s="60">
        <v>47160846</v>
      </c>
      <c r="Y7" s="60">
        <v>-22640096</v>
      </c>
      <c r="Z7" s="140">
        <v>-48.01</v>
      </c>
      <c r="AA7" s="62">
        <v>47160846</v>
      </c>
    </row>
    <row r="8" spans="1:27" ht="12.75">
      <c r="A8" s="249" t="s">
        <v>178</v>
      </c>
      <c r="B8" s="182"/>
      <c r="C8" s="155">
        <v>112706</v>
      </c>
      <c r="D8" s="155"/>
      <c r="E8" s="59">
        <v>37439856</v>
      </c>
      <c r="F8" s="60">
        <v>37439856</v>
      </c>
      <c r="G8" s="60">
        <v>19029791</v>
      </c>
      <c r="H8" s="60">
        <v>5243868</v>
      </c>
      <c r="I8" s="60">
        <v>2348693</v>
      </c>
      <c r="J8" s="60">
        <v>26622352</v>
      </c>
      <c r="K8" s="60">
        <v>2716850</v>
      </c>
      <c r="L8" s="60">
        <v>1795390</v>
      </c>
      <c r="M8" s="60">
        <v>3679881</v>
      </c>
      <c r="N8" s="60">
        <v>8192121</v>
      </c>
      <c r="O8" s="60">
        <v>1526654</v>
      </c>
      <c r="P8" s="60">
        <v>1319359</v>
      </c>
      <c r="Q8" s="60">
        <v>2381478</v>
      </c>
      <c r="R8" s="60">
        <v>5227491</v>
      </c>
      <c r="S8" s="60">
        <v>677009</v>
      </c>
      <c r="T8" s="60">
        <v>2052638</v>
      </c>
      <c r="U8" s="60"/>
      <c r="V8" s="60">
        <v>2729647</v>
      </c>
      <c r="W8" s="60">
        <v>42771611</v>
      </c>
      <c r="X8" s="60">
        <v>37439856</v>
      </c>
      <c r="Y8" s="60">
        <v>5331755</v>
      </c>
      <c r="Z8" s="140">
        <v>14.24</v>
      </c>
      <c r="AA8" s="62">
        <v>37439856</v>
      </c>
    </row>
    <row r="9" spans="1:27" ht="12.75">
      <c r="A9" s="249" t="s">
        <v>179</v>
      </c>
      <c r="B9" s="182"/>
      <c r="C9" s="155"/>
      <c r="D9" s="155"/>
      <c r="E9" s="59">
        <v>86349600</v>
      </c>
      <c r="F9" s="60">
        <v>86349600</v>
      </c>
      <c r="G9" s="60">
        <v>33960000</v>
      </c>
      <c r="H9" s="60">
        <v>2706000</v>
      </c>
      <c r="I9" s="60"/>
      <c r="J9" s="60">
        <v>36666000</v>
      </c>
      <c r="K9" s="60"/>
      <c r="L9" s="60">
        <v>770000</v>
      </c>
      <c r="M9" s="60">
        <v>20279000</v>
      </c>
      <c r="N9" s="60">
        <v>21049000</v>
      </c>
      <c r="O9" s="60"/>
      <c r="P9" s="60"/>
      <c r="Q9" s="60">
        <v>16496000</v>
      </c>
      <c r="R9" s="60">
        <v>16496000</v>
      </c>
      <c r="S9" s="60"/>
      <c r="T9" s="60"/>
      <c r="U9" s="60"/>
      <c r="V9" s="60"/>
      <c r="W9" s="60">
        <v>74211000</v>
      </c>
      <c r="X9" s="60">
        <v>86349600</v>
      </c>
      <c r="Y9" s="60">
        <v>-12138600</v>
      </c>
      <c r="Z9" s="140">
        <v>-14.06</v>
      </c>
      <c r="AA9" s="62">
        <v>86349600</v>
      </c>
    </row>
    <row r="10" spans="1:27" ht="12.75">
      <c r="A10" s="249" t="s">
        <v>180</v>
      </c>
      <c r="B10" s="182"/>
      <c r="C10" s="155"/>
      <c r="D10" s="155"/>
      <c r="E10" s="59">
        <v>59122400</v>
      </c>
      <c r="F10" s="60">
        <v>59122400</v>
      </c>
      <c r="G10" s="60"/>
      <c r="H10" s="60"/>
      <c r="I10" s="60"/>
      <c r="J10" s="60"/>
      <c r="K10" s="60"/>
      <c r="L10" s="60"/>
      <c r="M10" s="60">
        <v>13205000</v>
      </c>
      <c r="N10" s="60">
        <v>13205000</v>
      </c>
      <c r="O10" s="60"/>
      <c r="P10" s="60"/>
      <c r="Q10" s="60">
        <v>94087000</v>
      </c>
      <c r="R10" s="60">
        <v>94087000</v>
      </c>
      <c r="S10" s="60"/>
      <c r="T10" s="60"/>
      <c r="U10" s="60"/>
      <c r="V10" s="60"/>
      <c r="W10" s="60">
        <v>107292000</v>
      </c>
      <c r="X10" s="60">
        <v>59122400</v>
      </c>
      <c r="Y10" s="60">
        <v>48169600</v>
      </c>
      <c r="Z10" s="140">
        <v>81.47</v>
      </c>
      <c r="AA10" s="62">
        <v>59122400</v>
      </c>
    </row>
    <row r="11" spans="1:27" ht="12.75">
      <c r="A11" s="249" t="s">
        <v>181</v>
      </c>
      <c r="B11" s="182"/>
      <c r="C11" s="155">
        <v>98496</v>
      </c>
      <c r="D11" s="155"/>
      <c r="E11" s="59">
        <v>3650004</v>
      </c>
      <c r="F11" s="60">
        <v>3650004</v>
      </c>
      <c r="G11" s="60">
        <v>22428</v>
      </c>
      <c r="H11" s="60">
        <v>17549</v>
      </c>
      <c r="I11" s="60">
        <v>41446</v>
      </c>
      <c r="J11" s="60">
        <v>81423</v>
      </c>
      <c r="K11" s="60">
        <v>30298</v>
      </c>
      <c r="L11" s="60">
        <v>46625</v>
      </c>
      <c r="M11" s="60">
        <v>4633</v>
      </c>
      <c r="N11" s="60">
        <v>81556</v>
      </c>
      <c r="O11" s="60">
        <v>85380</v>
      </c>
      <c r="P11" s="60">
        <v>32598</v>
      </c>
      <c r="Q11" s="60">
        <v>56679</v>
      </c>
      <c r="R11" s="60">
        <v>174657</v>
      </c>
      <c r="S11" s="60">
        <v>34512</v>
      </c>
      <c r="T11" s="60">
        <v>21787</v>
      </c>
      <c r="U11" s="60"/>
      <c r="V11" s="60">
        <v>56299</v>
      </c>
      <c r="W11" s="60">
        <v>393935</v>
      </c>
      <c r="X11" s="60">
        <v>3650004</v>
      </c>
      <c r="Y11" s="60">
        <v>-3256069</v>
      </c>
      <c r="Z11" s="140">
        <v>-89.21</v>
      </c>
      <c r="AA11" s="62">
        <v>3650004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-5041140</v>
      </c>
      <c r="D14" s="155"/>
      <c r="E14" s="59">
        <v>-166160591</v>
      </c>
      <c r="F14" s="60">
        <v>-166160591</v>
      </c>
      <c r="G14" s="60">
        <v>-52803237</v>
      </c>
      <c r="H14" s="60">
        <v>-19508737</v>
      </c>
      <c r="I14" s="60">
        <v>-8193171</v>
      </c>
      <c r="J14" s="60">
        <v>-80505145</v>
      </c>
      <c r="K14" s="60">
        <v>-5421162</v>
      </c>
      <c r="L14" s="60">
        <v>-5241284</v>
      </c>
      <c r="M14" s="60">
        <v>-18939202</v>
      </c>
      <c r="N14" s="60">
        <v>-29601648</v>
      </c>
      <c r="O14" s="60">
        <v>-5332256</v>
      </c>
      <c r="P14" s="60">
        <v>-6557860</v>
      </c>
      <c r="Q14" s="60">
        <v>-30451918</v>
      </c>
      <c r="R14" s="60">
        <v>-42342034</v>
      </c>
      <c r="S14" s="60">
        <v>-45028526</v>
      </c>
      <c r="T14" s="60">
        <v>-8722907</v>
      </c>
      <c r="U14" s="60"/>
      <c r="V14" s="60">
        <v>-53751433</v>
      </c>
      <c r="W14" s="60">
        <v>-206200260</v>
      </c>
      <c r="X14" s="60">
        <v>-166160591</v>
      </c>
      <c r="Y14" s="60">
        <v>-40039669</v>
      </c>
      <c r="Z14" s="140">
        <v>24.1</v>
      </c>
      <c r="AA14" s="62">
        <v>-166160591</v>
      </c>
    </row>
    <row r="15" spans="1:27" ht="12.75">
      <c r="A15" s="249" t="s">
        <v>40</v>
      </c>
      <c r="B15" s="182"/>
      <c r="C15" s="155">
        <v>-4332462</v>
      </c>
      <c r="D15" s="155"/>
      <c r="E15" s="59">
        <v>-999996</v>
      </c>
      <c r="F15" s="60">
        <v>-999996</v>
      </c>
      <c r="G15" s="60">
        <v>-117724</v>
      </c>
      <c r="H15" s="60">
        <v>-200628</v>
      </c>
      <c r="I15" s="60">
        <v>-224444</v>
      </c>
      <c r="J15" s="60">
        <v>-542796</v>
      </c>
      <c r="K15" s="60">
        <v>-68635</v>
      </c>
      <c r="L15" s="60">
        <v>-269641</v>
      </c>
      <c r="M15" s="60">
        <v>-95053</v>
      </c>
      <c r="N15" s="60">
        <v>-433329</v>
      </c>
      <c r="O15" s="60">
        <v>-43803</v>
      </c>
      <c r="P15" s="60">
        <v>-43803</v>
      </c>
      <c r="Q15" s="60">
        <v>-43803</v>
      </c>
      <c r="R15" s="60">
        <v>-131409</v>
      </c>
      <c r="S15" s="60">
        <v>-31490</v>
      </c>
      <c r="T15" s="60">
        <v>-41177</v>
      </c>
      <c r="U15" s="60"/>
      <c r="V15" s="60">
        <v>-72667</v>
      </c>
      <c r="W15" s="60">
        <v>-1180201</v>
      </c>
      <c r="X15" s="60">
        <v>-999996</v>
      </c>
      <c r="Y15" s="60">
        <v>-180205</v>
      </c>
      <c r="Z15" s="140">
        <v>18.02</v>
      </c>
      <c r="AA15" s="62">
        <v>-999996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21024767</v>
      </c>
      <c r="D17" s="168">
        <f t="shared" si="0"/>
        <v>0</v>
      </c>
      <c r="E17" s="72">
        <f t="shared" si="0"/>
        <v>71362119</v>
      </c>
      <c r="F17" s="73">
        <f t="shared" si="0"/>
        <v>71362119</v>
      </c>
      <c r="G17" s="73">
        <f t="shared" si="0"/>
        <v>907000</v>
      </c>
      <c r="H17" s="73">
        <f t="shared" si="0"/>
        <v>-7428480</v>
      </c>
      <c r="I17" s="73">
        <f t="shared" si="0"/>
        <v>-3148810</v>
      </c>
      <c r="J17" s="73">
        <f t="shared" si="0"/>
        <v>-9670290</v>
      </c>
      <c r="K17" s="73">
        <f t="shared" si="0"/>
        <v>-27562</v>
      </c>
      <c r="L17" s="73">
        <f t="shared" si="0"/>
        <v>-21611</v>
      </c>
      <c r="M17" s="73">
        <f t="shared" si="0"/>
        <v>18995499</v>
      </c>
      <c r="N17" s="73">
        <f t="shared" si="0"/>
        <v>18946326</v>
      </c>
      <c r="O17" s="73">
        <f t="shared" si="0"/>
        <v>533969</v>
      </c>
      <c r="P17" s="73">
        <f t="shared" si="0"/>
        <v>-1690209</v>
      </c>
      <c r="Q17" s="73">
        <f t="shared" si="0"/>
        <v>83373020</v>
      </c>
      <c r="R17" s="73">
        <f t="shared" si="0"/>
        <v>82216780</v>
      </c>
      <c r="S17" s="73">
        <f t="shared" si="0"/>
        <v>-42881941</v>
      </c>
      <c r="T17" s="73">
        <f t="shared" si="0"/>
        <v>-4742621</v>
      </c>
      <c r="U17" s="73">
        <f t="shared" si="0"/>
        <v>0</v>
      </c>
      <c r="V17" s="73">
        <f t="shared" si="0"/>
        <v>-47624562</v>
      </c>
      <c r="W17" s="73">
        <f t="shared" si="0"/>
        <v>43868254</v>
      </c>
      <c r="X17" s="73">
        <f t="shared" si="0"/>
        <v>71362119</v>
      </c>
      <c r="Y17" s="73">
        <f t="shared" si="0"/>
        <v>-27493865</v>
      </c>
      <c r="Z17" s="170">
        <f>+IF(X17&lt;&gt;0,+(Y17/X17)*100,0)</f>
        <v>-38.527254214522415</v>
      </c>
      <c r="AA17" s="74">
        <f>SUM(AA6:AA16)</f>
        <v>71362119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4675351</v>
      </c>
      <c r="F21" s="60">
        <v>4675351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4675351</v>
      </c>
      <c r="Y21" s="159">
        <v>-4675351</v>
      </c>
      <c r="Z21" s="141">
        <v>-100</v>
      </c>
      <c r="AA21" s="225">
        <v>4675351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-1830481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-27723615</v>
      </c>
      <c r="D26" s="155"/>
      <c r="E26" s="59">
        <v>-59122400</v>
      </c>
      <c r="F26" s="60">
        <v>-59122400</v>
      </c>
      <c r="G26" s="60">
        <v>-1100000</v>
      </c>
      <c r="H26" s="60"/>
      <c r="I26" s="60"/>
      <c r="J26" s="60">
        <v>-1100000</v>
      </c>
      <c r="K26" s="60"/>
      <c r="L26" s="60"/>
      <c r="M26" s="60">
        <v>-13204618</v>
      </c>
      <c r="N26" s="60">
        <v>-13204618</v>
      </c>
      <c r="O26" s="60"/>
      <c r="P26" s="60"/>
      <c r="Q26" s="60">
        <v>-11360108</v>
      </c>
      <c r="R26" s="60">
        <v>-11360108</v>
      </c>
      <c r="S26" s="60">
        <v>-9165291</v>
      </c>
      <c r="T26" s="60">
        <v>-8677737</v>
      </c>
      <c r="U26" s="60"/>
      <c r="V26" s="60">
        <v>-17843028</v>
      </c>
      <c r="W26" s="60">
        <v>-43507754</v>
      </c>
      <c r="X26" s="60">
        <v>-59122400</v>
      </c>
      <c r="Y26" s="60">
        <v>15614646</v>
      </c>
      <c r="Z26" s="140">
        <v>-26.41</v>
      </c>
      <c r="AA26" s="62">
        <v>-59122400</v>
      </c>
    </row>
    <row r="27" spans="1:27" ht="12.75">
      <c r="A27" s="250" t="s">
        <v>192</v>
      </c>
      <c r="B27" s="251"/>
      <c r="C27" s="168">
        <f aca="true" t="shared" si="1" ref="C27:Y27">SUM(C21:C26)</f>
        <v>-29554096</v>
      </c>
      <c r="D27" s="168">
        <f>SUM(D21:D26)</f>
        <v>0</v>
      </c>
      <c r="E27" s="72">
        <f t="shared" si="1"/>
        <v>-54447049</v>
      </c>
      <c r="F27" s="73">
        <f t="shared" si="1"/>
        <v>-54447049</v>
      </c>
      <c r="G27" s="73">
        <f t="shared" si="1"/>
        <v>-1100000</v>
      </c>
      <c r="H27" s="73">
        <f t="shared" si="1"/>
        <v>0</v>
      </c>
      <c r="I27" s="73">
        <f t="shared" si="1"/>
        <v>0</v>
      </c>
      <c r="J27" s="73">
        <f t="shared" si="1"/>
        <v>-1100000</v>
      </c>
      <c r="K27" s="73">
        <f t="shared" si="1"/>
        <v>0</v>
      </c>
      <c r="L27" s="73">
        <f t="shared" si="1"/>
        <v>0</v>
      </c>
      <c r="M27" s="73">
        <f t="shared" si="1"/>
        <v>-13204618</v>
      </c>
      <c r="N27" s="73">
        <f t="shared" si="1"/>
        <v>-13204618</v>
      </c>
      <c r="O27" s="73">
        <f t="shared" si="1"/>
        <v>0</v>
      </c>
      <c r="P27" s="73">
        <f t="shared" si="1"/>
        <v>0</v>
      </c>
      <c r="Q27" s="73">
        <f t="shared" si="1"/>
        <v>-11360108</v>
      </c>
      <c r="R27" s="73">
        <f t="shared" si="1"/>
        <v>-11360108</v>
      </c>
      <c r="S27" s="73">
        <f t="shared" si="1"/>
        <v>-9165291</v>
      </c>
      <c r="T27" s="73">
        <f t="shared" si="1"/>
        <v>-8677737</v>
      </c>
      <c r="U27" s="73">
        <f t="shared" si="1"/>
        <v>0</v>
      </c>
      <c r="V27" s="73">
        <f t="shared" si="1"/>
        <v>-17843028</v>
      </c>
      <c r="W27" s="73">
        <f t="shared" si="1"/>
        <v>-43507754</v>
      </c>
      <c r="X27" s="73">
        <f t="shared" si="1"/>
        <v>-54447049</v>
      </c>
      <c r="Y27" s="73">
        <f t="shared" si="1"/>
        <v>10939295</v>
      </c>
      <c r="Z27" s="170">
        <f>+IF(X27&lt;&gt;0,+(Y27/X27)*100,0)</f>
        <v>-20.091621494490912</v>
      </c>
      <c r="AA27" s="74">
        <f>SUM(AA21:AA26)</f>
        <v>-54447049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-8529329</v>
      </c>
      <c r="D38" s="153">
        <f>+D17+D27+D36</f>
        <v>0</v>
      </c>
      <c r="E38" s="99">
        <f t="shared" si="3"/>
        <v>16915070</v>
      </c>
      <c r="F38" s="100">
        <f t="shared" si="3"/>
        <v>16915070</v>
      </c>
      <c r="G38" s="100">
        <f t="shared" si="3"/>
        <v>-193000</v>
      </c>
      <c r="H38" s="100">
        <f t="shared" si="3"/>
        <v>-7428480</v>
      </c>
      <c r="I38" s="100">
        <f t="shared" si="3"/>
        <v>-3148810</v>
      </c>
      <c r="J38" s="100">
        <f t="shared" si="3"/>
        <v>-10770290</v>
      </c>
      <c r="K38" s="100">
        <f t="shared" si="3"/>
        <v>-27562</v>
      </c>
      <c r="L38" s="100">
        <f t="shared" si="3"/>
        <v>-21611</v>
      </c>
      <c r="M38" s="100">
        <f t="shared" si="3"/>
        <v>5790881</v>
      </c>
      <c r="N38" s="100">
        <f t="shared" si="3"/>
        <v>5741708</v>
      </c>
      <c r="O38" s="100">
        <f t="shared" si="3"/>
        <v>533969</v>
      </c>
      <c r="P38" s="100">
        <f t="shared" si="3"/>
        <v>-1690209</v>
      </c>
      <c r="Q38" s="100">
        <f t="shared" si="3"/>
        <v>72012912</v>
      </c>
      <c r="R38" s="100">
        <f t="shared" si="3"/>
        <v>70856672</v>
      </c>
      <c r="S38" s="100">
        <f t="shared" si="3"/>
        <v>-52047232</v>
      </c>
      <c r="T38" s="100">
        <f t="shared" si="3"/>
        <v>-13420358</v>
      </c>
      <c r="U38" s="100">
        <f t="shared" si="3"/>
        <v>0</v>
      </c>
      <c r="V38" s="100">
        <f t="shared" si="3"/>
        <v>-65467590</v>
      </c>
      <c r="W38" s="100">
        <f t="shared" si="3"/>
        <v>360500</v>
      </c>
      <c r="X38" s="100">
        <f t="shared" si="3"/>
        <v>16915070</v>
      </c>
      <c r="Y38" s="100">
        <f t="shared" si="3"/>
        <v>-16554570</v>
      </c>
      <c r="Z38" s="137">
        <f>+IF(X38&lt;&gt;0,+(Y38/X38)*100,0)</f>
        <v>-97.868764362193</v>
      </c>
      <c r="AA38" s="102">
        <f>+AA17+AA27+AA36</f>
        <v>16915070</v>
      </c>
    </row>
    <row r="39" spans="1:27" ht="12.75">
      <c r="A39" s="249" t="s">
        <v>200</v>
      </c>
      <c r="B39" s="182"/>
      <c r="C39" s="153">
        <v>641303</v>
      </c>
      <c r="D39" s="153"/>
      <c r="E39" s="99">
        <v>11137706</v>
      </c>
      <c r="F39" s="100">
        <v>11137706</v>
      </c>
      <c r="G39" s="100">
        <v>1221011</v>
      </c>
      <c r="H39" s="100">
        <v>1028011</v>
      </c>
      <c r="I39" s="100">
        <v>-6400469</v>
      </c>
      <c r="J39" s="100">
        <v>1221011</v>
      </c>
      <c r="K39" s="100">
        <v>-9549279</v>
      </c>
      <c r="L39" s="100">
        <v>-9576841</v>
      </c>
      <c r="M39" s="100">
        <v>-9598452</v>
      </c>
      <c r="N39" s="100">
        <v>-9549279</v>
      </c>
      <c r="O39" s="100">
        <v>-3807571</v>
      </c>
      <c r="P39" s="100">
        <v>-3273602</v>
      </c>
      <c r="Q39" s="100">
        <v>-4963811</v>
      </c>
      <c r="R39" s="100">
        <v>-3807571</v>
      </c>
      <c r="S39" s="100">
        <v>67049101</v>
      </c>
      <c r="T39" s="100">
        <v>15001869</v>
      </c>
      <c r="U39" s="100"/>
      <c r="V39" s="100">
        <v>67049101</v>
      </c>
      <c r="W39" s="100">
        <v>1221011</v>
      </c>
      <c r="X39" s="100">
        <v>11137706</v>
      </c>
      <c r="Y39" s="100">
        <v>-9916695</v>
      </c>
      <c r="Z39" s="137">
        <v>-89.04</v>
      </c>
      <c r="AA39" s="102">
        <v>11137706</v>
      </c>
    </row>
    <row r="40" spans="1:27" ht="12.75">
      <c r="A40" s="269" t="s">
        <v>201</v>
      </c>
      <c r="B40" s="256"/>
      <c r="C40" s="257">
        <v>-7888026</v>
      </c>
      <c r="D40" s="257"/>
      <c r="E40" s="258">
        <v>28052775</v>
      </c>
      <c r="F40" s="259">
        <v>28052775</v>
      </c>
      <c r="G40" s="259">
        <v>1028011</v>
      </c>
      <c r="H40" s="259">
        <v>-6400469</v>
      </c>
      <c r="I40" s="259">
        <v>-9549279</v>
      </c>
      <c r="J40" s="259">
        <v>-9549279</v>
      </c>
      <c r="K40" s="259">
        <v>-9576841</v>
      </c>
      <c r="L40" s="259">
        <v>-9598452</v>
      </c>
      <c r="M40" s="259">
        <v>-3807571</v>
      </c>
      <c r="N40" s="259">
        <v>-3807571</v>
      </c>
      <c r="O40" s="259">
        <v>-3273602</v>
      </c>
      <c r="P40" s="259">
        <v>-4963811</v>
      </c>
      <c r="Q40" s="259">
        <v>67049101</v>
      </c>
      <c r="R40" s="259">
        <v>-3273602</v>
      </c>
      <c r="S40" s="259">
        <v>15001869</v>
      </c>
      <c r="T40" s="259">
        <v>1581511</v>
      </c>
      <c r="U40" s="259"/>
      <c r="V40" s="259">
        <v>1581511</v>
      </c>
      <c r="W40" s="259">
        <v>1581511</v>
      </c>
      <c r="X40" s="259">
        <v>28052775</v>
      </c>
      <c r="Y40" s="259">
        <v>-26471264</v>
      </c>
      <c r="Z40" s="260">
        <v>-94.36</v>
      </c>
      <c r="AA40" s="261">
        <v>28052775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31237688</v>
      </c>
      <c r="D5" s="200">
        <f t="shared" si="0"/>
        <v>0</v>
      </c>
      <c r="E5" s="106">
        <f t="shared" si="0"/>
        <v>24122400</v>
      </c>
      <c r="F5" s="106">
        <f t="shared" si="0"/>
        <v>24122400</v>
      </c>
      <c r="G5" s="106">
        <f t="shared" si="0"/>
        <v>1100000</v>
      </c>
      <c r="H5" s="106">
        <f t="shared" si="0"/>
        <v>0</v>
      </c>
      <c r="I5" s="106">
        <f t="shared" si="0"/>
        <v>0</v>
      </c>
      <c r="J5" s="106">
        <f t="shared" si="0"/>
        <v>1100000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11360108</v>
      </c>
      <c r="R5" s="106">
        <f t="shared" si="0"/>
        <v>11360108</v>
      </c>
      <c r="S5" s="106">
        <f t="shared" si="0"/>
        <v>9165291</v>
      </c>
      <c r="T5" s="106">
        <f t="shared" si="0"/>
        <v>0</v>
      </c>
      <c r="U5" s="106">
        <f t="shared" si="0"/>
        <v>0</v>
      </c>
      <c r="V5" s="106">
        <f t="shared" si="0"/>
        <v>9165291</v>
      </c>
      <c r="W5" s="106">
        <f t="shared" si="0"/>
        <v>21625399</v>
      </c>
      <c r="X5" s="106">
        <f t="shared" si="0"/>
        <v>24122400</v>
      </c>
      <c r="Y5" s="106">
        <f t="shared" si="0"/>
        <v>-2497001</v>
      </c>
      <c r="Z5" s="201">
        <f>+IF(X5&lt;&gt;0,+(Y5/X5)*100,0)</f>
        <v>-10.351378801445959</v>
      </c>
      <c r="AA5" s="199">
        <f>SUM(AA11:AA18)</f>
        <v>24122400</v>
      </c>
    </row>
    <row r="6" spans="1:27" ht="12.75">
      <c r="A6" s="291" t="s">
        <v>206</v>
      </c>
      <c r="B6" s="142"/>
      <c r="C6" s="62"/>
      <c r="D6" s="156"/>
      <c r="E6" s="60">
        <v>10500000</v>
      </c>
      <c r="F6" s="60">
        <v>10500000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8360108</v>
      </c>
      <c r="R6" s="60">
        <v>8360108</v>
      </c>
      <c r="S6" s="60">
        <v>1788775</v>
      </c>
      <c r="T6" s="60"/>
      <c r="U6" s="60"/>
      <c r="V6" s="60">
        <v>1788775</v>
      </c>
      <c r="W6" s="60">
        <v>10148883</v>
      </c>
      <c r="X6" s="60">
        <v>10500000</v>
      </c>
      <c r="Y6" s="60">
        <v>-351117</v>
      </c>
      <c r="Z6" s="140">
        <v>-3.34</v>
      </c>
      <c r="AA6" s="155">
        <v>10500000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29569847</v>
      </c>
      <c r="D8" s="156"/>
      <c r="E8" s="60">
        <v>13622400</v>
      </c>
      <c r="F8" s="60">
        <v>13622400</v>
      </c>
      <c r="G8" s="60">
        <v>1100000</v>
      </c>
      <c r="H8" s="60"/>
      <c r="I8" s="60"/>
      <c r="J8" s="60">
        <v>1100000</v>
      </c>
      <c r="K8" s="60"/>
      <c r="L8" s="60"/>
      <c r="M8" s="60"/>
      <c r="N8" s="60"/>
      <c r="O8" s="60"/>
      <c r="P8" s="60"/>
      <c r="Q8" s="60">
        <v>3000000</v>
      </c>
      <c r="R8" s="60">
        <v>3000000</v>
      </c>
      <c r="S8" s="60">
        <v>7376516</v>
      </c>
      <c r="T8" s="60"/>
      <c r="U8" s="60"/>
      <c r="V8" s="60">
        <v>7376516</v>
      </c>
      <c r="W8" s="60">
        <v>11476516</v>
      </c>
      <c r="X8" s="60">
        <v>13622400</v>
      </c>
      <c r="Y8" s="60">
        <v>-2145884</v>
      </c>
      <c r="Z8" s="140">
        <v>-15.75</v>
      </c>
      <c r="AA8" s="155">
        <v>13622400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29569847</v>
      </c>
      <c r="D11" s="294">
        <f t="shared" si="1"/>
        <v>0</v>
      </c>
      <c r="E11" s="295">
        <f t="shared" si="1"/>
        <v>24122400</v>
      </c>
      <c r="F11" s="295">
        <f t="shared" si="1"/>
        <v>24122400</v>
      </c>
      <c r="G11" s="295">
        <f t="shared" si="1"/>
        <v>1100000</v>
      </c>
      <c r="H11" s="295">
        <f t="shared" si="1"/>
        <v>0</v>
      </c>
      <c r="I11" s="295">
        <f t="shared" si="1"/>
        <v>0</v>
      </c>
      <c r="J11" s="295">
        <f t="shared" si="1"/>
        <v>1100000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11360108</v>
      </c>
      <c r="R11" s="295">
        <f t="shared" si="1"/>
        <v>11360108</v>
      </c>
      <c r="S11" s="295">
        <f t="shared" si="1"/>
        <v>9165291</v>
      </c>
      <c r="T11" s="295">
        <f t="shared" si="1"/>
        <v>0</v>
      </c>
      <c r="U11" s="295">
        <f t="shared" si="1"/>
        <v>0</v>
      </c>
      <c r="V11" s="295">
        <f t="shared" si="1"/>
        <v>9165291</v>
      </c>
      <c r="W11" s="295">
        <f t="shared" si="1"/>
        <v>21625399</v>
      </c>
      <c r="X11" s="295">
        <f t="shared" si="1"/>
        <v>24122400</v>
      </c>
      <c r="Y11" s="295">
        <f t="shared" si="1"/>
        <v>-2497001</v>
      </c>
      <c r="Z11" s="296">
        <f>+IF(X11&lt;&gt;0,+(Y11/X11)*100,0)</f>
        <v>-10.351378801445959</v>
      </c>
      <c r="AA11" s="297">
        <f>SUM(AA6:AA10)</f>
        <v>24122400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1667841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35000000</v>
      </c>
      <c r="F20" s="100">
        <f t="shared" si="2"/>
        <v>35000000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35000000</v>
      </c>
      <c r="Y20" s="100">
        <f t="shared" si="2"/>
        <v>-35000000</v>
      </c>
      <c r="Z20" s="137">
        <f>+IF(X20&lt;&gt;0,+(Y20/X20)*100,0)</f>
        <v>-100</v>
      </c>
      <c r="AA20" s="153">
        <f>SUM(AA26:AA33)</f>
        <v>35000000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35000000</v>
      </c>
      <c r="F23" s="60">
        <v>35000000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35000000</v>
      </c>
      <c r="Y23" s="60">
        <v>-35000000</v>
      </c>
      <c r="Z23" s="140">
        <v>-100</v>
      </c>
      <c r="AA23" s="155">
        <v>35000000</v>
      </c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35000000</v>
      </c>
      <c r="F26" s="295">
        <f t="shared" si="3"/>
        <v>35000000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35000000</v>
      </c>
      <c r="Y26" s="295">
        <f t="shared" si="3"/>
        <v>-35000000</v>
      </c>
      <c r="Z26" s="296">
        <f>+IF(X26&lt;&gt;0,+(Y26/X26)*100,0)</f>
        <v>-100</v>
      </c>
      <c r="AA26" s="297">
        <f>SUM(AA21:AA25)</f>
        <v>35000000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10500000</v>
      </c>
      <c r="F36" s="60">
        <f t="shared" si="4"/>
        <v>10500000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8360108</v>
      </c>
      <c r="R36" s="60">
        <f t="shared" si="4"/>
        <v>8360108</v>
      </c>
      <c r="S36" s="60">
        <f t="shared" si="4"/>
        <v>1788775</v>
      </c>
      <c r="T36" s="60">
        <f t="shared" si="4"/>
        <v>0</v>
      </c>
      <c r="U36" s="60">
        <f t="shared" si="4"/>
        <v>0</v>
      </c>
      <c r="V36" s="60">
        <f t="shared" si="4"/>
        <v>1788775</v>
      </c>
      <c r="W36" s="60">
        <f t="shared" si="4"/>
        <v>10148883</v>
      </c>
      <c r="X36" s="60">
        <f t="shared" si="4"/>
        <v>10500000</v>
      </c>
      <c r="Y36" s="60">
        <f t="shared" si="4"/>
        <v>-351117</v>
      </c>
      <c r="Z36" s="140">
        <f aca="true" t="shared" si="5" ref="Z36:Z49">+IF(X36&lt;&gt;0,+(Y36/X36)*100,0)</f>
        <v>-3.343971428571429</v>
      </c>
      <c r="AA36" s="155">
        <f>AA6+AA21</f>
        <v>10500000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29569847</v>
      </c>
      <c r="D38" s="156">
        <f t="shared" si="4"/>
        <v>0</v>
      </c>
      <c r="E38" s="60">
        <f t="shared" si="4"/>
        <v>48622400</v>
      </c>
      <c r="F38" s="60">
        <f t="shared" si="4"/>
        <v>48622400</v>
      </c>
      <c r="G38" s="60">
        <f t="shared" si="4"/>
        <v>1100000</v>
      </c>
      <c r="H38" s="60">
        <f t="shared" si="4"/>
        <v>0</v>
      </c>
      <c r="I38" s="60">
        <f t="shared" si="4"/>
        <v>0</v>
      </c>
      <c r="J38" s="60">
        <f t="shared" si="4"/>
        <v>1100000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3000000</v>
      </c>
      <c r="R38" s="60">
        <f t="shared" si="4"/>
        <v>3000000</v>
      </c>
      <c r="S38" s="60">
        <f t="shared" si="4"/>
        <v>7376516</v>
      </c>
      <c r="T38" s="60">
        <f t="shared" si="4"/>
        <v>0</v>
      </c>
      <c r="U38" s="60">
        <f t="shared" si="4"/>
        <v>0</v>
      </c>
      <c r="V38" s="60">
        <f t="shared" si="4"/>
        <v>7376516</v>
      </c>
      <c r="W38" s="60">
        <f t="shared" si="4"/>
        <v>11476516</v>
      </c>
      <c r="X38" s="60">
        <f t="shared" si="4"/>
        <v>48622400</v>
      </c>
      <c r="Y38" s="60">
        <f t="shared" si="4"/>
        <v>-37145884</v>
      </c>
      <c r="Z38" s="140">
        <f t="shared" si="5"/>
        <v>-76.39664845832374</v>
      </c>
      <c r="AA38" s="155">
        <f>AA8+AA23</f>
        <v>48622400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29569847</v>
      </c>
      <c r="D41" s="294">
        <f t="shared" si="6"/>
        <v>0</v>
      </c>
      <c r="E41" s="295">
        <f t="shared" si="6"/>
        <v>59122400</v>
      </c>
      <c r="F41" s="295">
        <f t="shared" si="6"/>
        <v>59122400</v>
      </c>
      <c r="G41" s="295">
        <f t="shared" si="6"/>
        <v>1100000</v>
      </c>
      <c r="H41" s="295">
        <f t="shared" si="6"/>
        <v>0</v>
      </c>
      <c r="I41" s="295">
        <f t="shared" si="6"/>
        <v>0</v>
      </c>
      <c r="J41" s="295">
        <f t="shared" si="6"/>
        <v>1100000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11360108</v>
      </c>
      <c r="R41" s="295">
        <f t="shared" si="6"/>
        <v>11360108</v>
      </c>
      <c r="S41" s="295">
        <f t="shared" si="6"/>
        <v>9165291</v>
      </c>
      <c r="T41" s="295">
        <f t="shared" si="6"/>
        <v>0</v>
      </c>
      <c r="U41" s="295">
        <f t="shared" si="6"/>
        <v>0</v>
      </c>
      <c r="V41" s="295">
        <f t="shared" si="6"/>
        <v>9165291</v>
      </c>
      <c r="W41" s="295">
        <f t="shared" si="6"/>
        <v>21625399</v>
      </c>
      <c r="X41" s="295">
        <f t="shared" si="6"/>
        <v>59122400</v>
      </c>
      <c r="Y41" s="295">
        <f t="shared" si="6"/>
        <v>-37497001</v>
      </c>
      <c r="Z41" s="296">
        <f t="shared" si="5"/>
        <v>-63.42266382961449</v>
      </c>
      <c r="AA41" s="297">
        <f>SUM(AA36:AA40)</f>
        <v>59122400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1667841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31237688</v>
      </c>
      <c r="D49" s="218">
        <f t="shared" si="9"/>
        <v>0</v>
      </c>
      <c r="E49" s="220">
        <f t="shared" si="9"/>
        <v>59122400</v>
      </c>
      <c r="F49" s="220">
        <f t="shared" si="9"/>
        <v>59122400</v>
      </c>
      <c r="G49" s="220">
        <f t="shared" si="9"/>
        <v>1100000</v>
      </c>
      <c r="H49" s="220">
        <f t="shared" si="9"/>
        <v>0</v>
      </c>
      <c r="I49" s="220">
        <f t="shared" si="9"/>
        <v>0</v>
      </c>
      <c r="J49" s="220">
        <f t="shared" si="9"/>
        <v>1100000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11360108</v>
      </c>
      <c r="R49" s="220">
        <f t="shared" si="9"/>
        <v>11360108</v>
      </c>
      <c r="S49" s="220">
        <f t="shared" si="9"/>
        <v>9165291</v>
      </c>
      <c r="T49" s="220">
        <f t="shared" si="9"/>
        <v>0</v>
      </c>
      <c r="U49" s="220">
        <f t="shared" si="9"/>
        <v>0</v>
      </c>
      <c r="V49" s="220">
        <f t="shared" si="9"/>
        <v>9165291</v>
      </c>
      <c r="W49" s="220">
        <f t="shared" si="9"/>
        <v>21625399</v>
      </c>
      <c r="X49" s="220">
        <f t="shared" si="9"/>
        <v>59122400</v>
      </c>
      <c r="Y49" s="220">
        <f t="shared" si="9"/>
        <v>-37497001</v>
      </c>
      <c r="Z49" s="221">
        <f t="shared" si="5"/>
        <v>-63.42266382961449</v>
      </c>
      <c r="AA49" s="222">
        <f>SUM(AA41:AA48)</f>
        <v>59122400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21804898</v>
      </c>
      <c r="D51" s="129">
        <f t="shared" si="10"/>
        <v>0</v>
      </c>
      <c r="E51" s="54">
        <f t="shared" si="10"/>
        <v>24662286</v>
      </c>
      <c r="F51" s="54">
        <f t="shared" si="10"/>
        <v>24662286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24662286</v>
      </c>
      <c r="Y51" s="54">
        <f t="shared" si="10"/>
        <v>-24662286</v>
      </c>
      <c r="Z51" s="184">
        <f>+IF(X51&lt;&gt;0,+(Y51/X51)*100,0)</f>
        <v>-100</v>
      </c>
      <c r="AA51" s="130">
        <f>SUM(AA57:AA61)</f>
        <v>24662286</v>
      </c>
    </row>
    <row r="52" spans="1:27" ht="12.75">
      <c r="A52" s="310" t="s">
        <v>206</v>
      </c>
      <c r="B52" s="142"/>
      <c r="C52" s="62"/>
      <c r="D52" s="156"/>
      <c r="E52" s="60">
        <v>1879794</v>
      </c>
      <c r="F52" s="60">
        <v>1879794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1879794</v>
      </c>
      <c r="Y52" s="60">
        <v>-1879794</v>
      </c>
      <c r="Z52" s="140">
        <v>-100</v>
      </c>
      <c r="AA52" s="155">
        <v>1879794</v>
      </c>
    </row>
    <row r="53" spans="1:27" ht="12.75">
      <c r="A53" s="310" t="s">
        <v>207</v>
      </c>
      <c r="B53" s="142"/>
      <c r="C53" s="62"/>
      <c r="D53" s="156"/>
      <c r="E53" s="60">
        <v>7270000</v>
      </c>
      <c r="F53" s="60">
        <v>7270000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7270000</v>
      </c>
      <c r="Y53" s="60">
        <v>-7270000</v>
      </c>
      <c r="Z53" s="140">
        <v>-100</v>
      </c>
      <c r="AA53" s="155">
        <v>7270000</v>
      </c>
    </row>
    <row r="54" spans="1:27" ht="12.75">
      <c r="A54" s="310" t="s">
        <v>208</v>
      </c>
      <c r="B54" s="142"/>
      <c r="C54" s="62"/>
      <c r="D54" s="156"/>
      <c r="E54" s="60">
        <v>4042353</v>
      </c>
      <c r="F54" s="60">
        <v>4042353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4042353</v>
      </c>
      <c r="Y54" s="60">
        <v>-4042353</v>
      </c>
      <c r="Z54" s="140">
        <v>-100</v>
      </c>
      <c r="AA54" s="155">
        <v>4042353</v>
      </c>
    </row>
    <row r="55" spans="1:27" ht="12.75">
      <c r="A55" s="310" t="s">
        <v>209</v>
      </c>
      <c r="B55" s="142"/>
      <c r="C55" s="62"/>
      <c r="D55" s="156"/>
      <c r="E55" s="60">
        <v>10800000</v>
      </c>
      <c r="F55" s="60">
        <v>10800000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10800000</v>
      </c>
      <c r="Y55" s="60">
        <v>-10800000</v>
      </c>
      <c r="Z55" s="140">
        <v>-100</v>
      </c>
      <c r="AA55" s="155">
        <v>10800000</v>
      </c>
    </row>
    <row r="56" spans="1:27" ht="12.75">
      <c r="A56" s="310" t="s">
        <v>210</v>
      </c>
      <c r="B56" s="142"/>
      <c r="C56" s="62"/>
      <c r="D56" s="156"/>
      <c r="E56" s="60">
        <v>334855</v>
      </c>
      <c r="F56" s="60">
        <v>334855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334855</v>
      </c>
      <c r="Y56" s="60">
        <v>-334855</v>
      </c>
      <c r="Z56" s="140">
        <v>-100</v>
      </c>
      <c r="AA56" s="155">
        <v>334855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24327002</v>
      </c>
      <c r="F57" s="295">
        <f t="shared" si="11"/>
        <v>24327002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24327002</v>
      </c>
      <c r="Y57" s="295">
        <f t="shared" si="11"/>
        <v>-24327002</v>
      </c>
      <c r="Z57" s="296">
        <f>+IF(X57&lt;&gt;0,+(Y57/X57)*100,0)</f>
        <v>-100</v>
      </c>
      <c r="AA57" s="297">
        <f>SUM(AA52:AA56)</f>
        <v>24327002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21804898</v>
      </c>
      <c r="D61" s="156"/>
      <c r="E61" s="60">
        <v>335284</v>
      </c>
      <c r="F61" s="60">
        <v>335284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335284</v>
      </c>
      <c r="Y61" s="60">
        <v>-335284</v>
      </c>
      <c r="Z61" s="140">
        <v>-100</v>
      </c>
      <c r="AA61" s="155">
        <v>335284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111248</v>
      </c>
      <c r="H66" s="275"/>
      <c r="I66" s="275">
        <v>51646</v>
      </c>
      <c r="J66" s="275">
        <v>162894</v>
      </c>
      <c r="K66" s="275">
        <v>199863</v>
      </c>
      <c r="L66" s="275">
        <v>2003781</v>
      </c>
      <c r="M66" s="275">
        <v>859</v>
      </c>
      <c r="N66" s="275">
        <v>2204503</v>
      </c>
      <c r="O66" s="275">
        <v>2676415</v>
      </c>
      <c r="P66" s="275"/>
      <c r="Q66" s="275">
        <v>2137535</v>
      </c>
      <c r="R66" s="275">
        <v>4813950</v>
      </c>
      <c r="S66" s="275">
        <v>16028205</v>
      </c>
      <c r="T66" s="275">
        <v>700000</v>
      </c>
      <c r="U66" s="275"/>
      <c r="V66" s="275">
        <v>16728205</v>
      </c>
      <c r="W66" s="275">
        <v>23909552</v>
      </c>
      <c r="X66" s="275"/>
      <c r="Y66" s="275">
        <v>23909552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111248</v>
      </c>
      <c r="H69" s="220">
        <f t="shared" si="12"/>
        <v>0</v>
      </c>
      <c r="I69" s="220">
        <f t="shared" si="12"/>
        <v>51646</v>
      </c>
      <c r="J69" s="220">
        <f t="shared" si="12"/>
        <v>162894</v>
      </c>
      <c r="K69" s="220">
        <f t="shared" si="12"/>
        <v>199863</v>
      </c>
      <c r="L69" s="220">
        <f t="shared" si="12"/>
        <v>2003781</v>
      </c>
      <c r="M69" s="220">
        <f t="shared" si="12"/>
        <v>859</v>
      </c>
      <c r="N69" s="220">
        <f t="shared" si="12"/>
        <v>2204503</v>
      </c>
      <c r="O69" s="220">
        <f t="shared" si="12"/>
        <v>2676415</v>
      </c>
      <c r="P69" s="220">
        <f t="shared" si="12"/>
        <v>0</v>
      </c>
      <c r="Q69" s="220">
        <f t="shared" si="12"/>
        <v>2137535</v>
      </c>
      <c r="R69" s="220">
        <f t="shared" si="12"/>
        <v>4813950</v>
      </c>
      <c r="S69" s="220">
        <f t="shared" si="12"/>
        <v>16028205</v>
      </c>
      <c r="T69" s="220">
        <f t="shared" si="12"/>
        <v>700000</v>
      </c>
      <c r="U69" s="220">
        <f t="shared" si="12"/>
        <v>0</v>
      </c>
      <c r="V69" s="220">
        <f t="shared" si="12"/>
        <v>16728205</v>
      </c>
      <c r="W69" s="220">
        <f t="shared" si="12"/>
        <v>23909552</v>
      </c>
      <c r="X69" s="220">
        <f t="shared" si="12"/>
        <v>0</v>
      </c>
      <c r="Y69" s="220">
        <f t="shared" si="12"/>
        <v>23909552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29569847</v>
      </c>
      <c r="D5" s="357">
        <f t="shared" si="0"/>
        <v>0</v>
      </c>
      <c r="E5" s="356">
        <f t="shared" si="0"/>
        <v>24122400</v>
      </c>
      <c r="F5" s="358">
        <f t="shared" si="0"/>
        <v>24122400</v>
      </c>
      <c r="G5" s="358">
        <f t="shared" si="0"/>
        <v>1100000</v>
      </c>
      <c r="H5" s="356">
        <f t="shared" si="0"/>
        <v>0</v>
      </c>
      <c r="I5" s="356">
        <f t="shared" si="0"/>
        <v>0</v>
      </c>
      <c r="J5" s="358">
        <f t="shared" si="0"/>
        <v>1100000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11360108</v>
      </c>
      <c r="R5" s="358">
        <f t="shared" si="0"/>
        <v>11360108</v>
      </c>
      <c r="S5" s="358">
        <f t="shared" si="0"/>
        <v>9165291</v>
      </c>
      <c r="T5" s="356">
        <f t="shared" si="0"/>
        <v>0</v>
      </c>
      <c r="U5" s="356">
        <f t="shared" si="0"/>
        <v>0</v>
      </c>
      <c r="V5" s="358">
        <f t="shared" si="0"/>
        <v>9165291</v>
      </c>
      <c r="W5" s="358">
        <f t="shared" si="0"/>
        <v>21625399</v>
      </c>
      <c r="X5" s="356">
        <f t="shared" si="0"/>
        <v>24122400</v>
      </c>
      <c r="Y5" s="358">
        <f t="shared" si="0"/>
        <v>-2497001</v>
      </c>
      <c r="Z5" s="359">
        <f>+IF(X5&lt;&gt;0,+(Y5/X5)*100,0)</f>
        <v>-10.351378801445959</v>
      </c>
      <c r="AA5" s="360">
        <f>+AA6+AA8+AA11+AA13+AA15</f>
        <v>24122400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10500000</v>
      </c>
      <c r="F6" s="59">
        <f t="shared" si="1"/>
        <v>10500000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8360108</v>
      </c>
      <c r="R6" s="59">
        <f t="shared" si="1"/>
        <v>8360108</v>
      </c>
      <c r="S6" s="59">
        <f t="shared" si="1"/>
        <v>1788775</v>
      </c>
      <c r="T6" s="60">
        <f t="shared" si="1"/>
        <v>0</v>
      </c>
      <c r="U6" s="60">
        <f t="shared" si="1"/>
        <v>0</v>
      </c>
      <c r="V6" s="59">
        <f t="shared" si="1"/>
        <v>1788775</v>
      </c>
      <c r="W6" s="59">
        <f t="shared" si="1"/>
        <v>10148883</v>
      </c>
      <c r="X6" s="60">
        <f t="shared" si="1"/>
        <v>10500000</v>
      </c>
      <c r="Y6" s="59">
        <f t="shared" si="1"/>
        <v>-351117</v>
      </c>
      <c r="Z6" s="61">
        <f>+IF(X6&lt;&gt;0,+(Y6/X6)*100,0)</f>
        <v>-3.343971428571429</v>
      </c>
      <c r="AA6" s="62">
        <f t="shared" si="1"/>
        <v>10500000</v>
      </c>
    </row>
    <row r="7" spans="1:27" ht="12.75">
      <c r="A7" s="291" t="s">
        <v>230</v>
      </c>
      <c r="B7" s="142"/>
      <c r="C7" s="60"/>
      <c r="D7" s="340"/>
      <c r="E7" s="60">
        <v>10500000</v>
      </c>
      <c r="F7" s="59">
        <v>10500000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8360108</v>
      </c>
      <c r="R7" s="59">
        <v>8360108</v>
      </c>
      <c r="S7" s="59">
        <v>1788775</v>
      </c>
      <c r="T7" s="60"/>
      <c r="U7" s="60"/>
      <c r="V7" s="59">
        <v>1788775</v>
      </c>
      <c r="W7" s="59">
        <v>10148883</v>
      </c>
      <c r="X7" s="60">
        <v>10500000</v>
      </c>
      <c r="Y7" s="59">
        <v>-351117</v>
      </c>
      <c r="Z7" s="61">
        <v>-3.34</v>
      </c>
      <c r="AA7" s="62">
        <v>10500000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29569847</v>
      </c>
      <c r="D11" s="363">
        <f aca="true" t="shared" si="3" ref="D11:AA11">+D12</f>
        <v>0</v>
      </c>
      <c r="E11" s="362">
        <f t="shared" si="3"/>
        <v>13622400</v>
      </c>
      <c r="F11" s="364">
        <f t="shared" si="3"/>
        <v>13622400</v>
      </c>
      <c r="G11" s="364">
        <f t="shared" si="3"/>
        <v>1100000</v>
      </c>
      <c r="H11" s="362">
        <f t="shared" si="3"/>
        <v>0</v>
      </c>
      <c r="I11" s="362">
        <f t="shared" si="3"/>
        <v>0</v>
      </c>
      <c r="J11" s="364">
        <f t="shared" si="3"/>
        <v>1100000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3000000</v>
      </c>
      <c r="R11" s="364">
        <f t="shared" si="3"/>
        <v>3000000</v>
      </c>
      <c r="S11" s="364">
        <f t="shared" si="3"/>
        <v>7376516</v>
      </c>
      <c r="T11" s="362">
        <f t="shared" si="3"/>
        <v>0</v>
      </c>
      <c r="U11" s="362">
        <f t="shared" si="3"/>
        <v>0</v>
      </c>
      <c r="V11" s="364">
        <f t="shared" si="3"/>
        <v>7376516</v>
      </c>
      <c r="W11" s="364">
        <f t="shared" si="3"/>
        <v>11476516</v>
      </c>
      <c r="X11" s="362">
        <f t="shared" si="3"/>
        <v>13622400</v>
      </c>
      <c r="Y11" s="364">
        <f t="shared" si="3"/>
        <v>-2145884</v>
      </c>
      <c r="Z11" s="365">
        <f>+IF(X11&lt;&gt;0,+(Y11/X11)*100,0)</f>
        <v>-15.75261334272962</v>
      </c>
      <c r="AA11" s="366">
        <f t="shared" si="3"/>
        <v>13622400</v>
      </c>
    </row>
    <row r="12" spans="1:27" ht="12.75">
      <c r="A12" s="291" t="s">
        <v>233</v>
      </c>
      <c r="B12" s="136"/>
      <c r="C12" s="60">
        <v>29569847</v>
      </c>
      <c r="D12" s="340"/>
      <c r="E12" s="60">
        <v>13622400</v>
      </c>
      <c r="F12" s="59">
        <v>13622400</v>
      </c>
      <c r="G12" s="59">
        <v>1100000</v>
      </c>
      <c r="H12" s="60"/>
      <c r="I12" s="60"/>
      <c r="J12" s="59">
        <v>1100000</v>
      </c>
      <c r="K12" s="59"/>
      <c r="L12" s="60"/>
      <c r="M12" s="60"/>
      <c r="N12" s="59"/>
      <c r="O12" s="59"/>
      <c r="P12" s="60"/>
      <c r="Q12" s="60">
        <v>3000000</v>
      </c>
      <c r="R12" s="59">
        <v>3000000</v>
      </c>
      <c r="S12" s="59">
        <v>7376516</v>
      </c>
      <c r="T12" s="60"/>
      <c r="U12" s="60"/>
      <c r="V12" s="59">
        <v>7376516</v>
      </c>
      <c r="W12" s="59">
        <v>11476516</v>
      </c>
      <c r="X12" s="60">
        <v>13622400</v>
      </c>
      <c r="Y12" s="59">
        <v>-2145884</v>
      </c>
      <c r="Z12" s="61">
        <v>-15.75</v>
      </c>
      <c r="AA12" s="62">
        <v>13622400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1667841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1667841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31237688</v>
      </c>
      <c r="D60" s="346">
        <f t="shared" si="14"/>
        <v>0</v>
      </c>
      <c r="E60" s="219">
        <f t="shared" si="14"/>
        <v>24122400</v>
      </c>
      <c r="F60" s="264">
        <f t="shared" si="14"/>
        <v>24122400</v>
      </c>
      <c r="G60" s="264">
        <f t="shared" si="14"/>
        <v>1100000</v>
      </c>
      <c r="H60" s="219">
        <f t="shared" si="14"/>
        <v>0</v>
      </c>
      <c r="I60" s="219">
        <f t="shared" si="14"/>
        <v>0</v>
      </c>
      <c r="J60" s="264">
        <f t="shared" si="14"/>
        <v>1100000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11360108</v>
      </c>
      <c r="R60" s="264">
        <f t="shared" si="14"/>
        <v>11360108</v>
      </c>
      <c r="S60" s="264">
        <f t="shared" si="14"/>
        <v>9165291</v>
      </c>
      <c r="T60" s="219">
        <f t="shared" si="14"/>
        <v>0</v>
      </c>
      <c r="U60" s="219">
        <f t="shared" si="14"/>
        <v>0</v>
      </c>
      <c r="V60" s="264">
        <f t="shared" si="14"/>
        <v>9165291</v>
      </c>
      <c r="W60" s="264">
        <f t="shared" si="14"/>
        <v>21625399</v>
      </c>
      <c r="X60" s="219">
        <f t="shared" si="14"/>
        <v>24122400</v>
      </c>
      <c r="Y60" s="264">
        <f t="shared" si="14"/>
        <v>-2497001</v>
      </c>
      <c r="Z60" s="337">
        <f>+IF(X60&lt;&gt;0,+(Y60/X60)*100,0)</f>
        <v>-10.351378801445959</v>
      </c>
      <c r="AA60" s="232">
        <f>+AA57+AA54+AA51+AA40+AA37+AA34+AA22+AA5</f>
        <v>24122400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35000000</v>
      </c>
      <c r="F5" s="358">
        <f t="shared" si="0"/>
        <v>35000000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35000000</v>
      </c>
      <c r="Y5" s="358">
        <f t="shared" si="0"/>
        <v>-35000000</v>
      </c>
      <c r="Z5" s="359">
        <f>+IF(X5&lt;&gt;0,+(Y5/X5)*100,0)</f>
        <v>-100</v>
      </c>
      <c r="AA5" s="360">
        <f>+AA6+AA8+AA11+AA13+AA15</f>
        <v>35000000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35000000</v>
      </c>
      <c r="F11" s="364">
        <f t="shared" si="3"/>
        <v>35000000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35000000</v>
      </c>
      <c r="Y11" s="364">
        <f t="shared" si="3"/>
        <v>-35000000</v>
      </c>
      <c r="Z11" s="365">
        <f>+IF(X11&lt;&gt;0,+(Y11/X11)*100,0)</f>
        <v>-100</v>
      </c>
      <c r="AA11" s="366">
        <f t="shared" si="3"/>
        <v>35000000</v>
      </c>
    </row>
    <row r="12" spans="1:27" ht="12.75">
      <c r="A12" s="291" t="s">
        <v>233</v>
      </c>
      <c r="B12" s="136"/>
      <c r="C12" s="60"/>
      <c r="D12" s="340"/>
      <c r="E12" s="60">
        <v>35000000</v>
      </c>
      <c r="F12" s="59">
        <v>35000000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35000000</v>
      </c>
      <c r="Y12" s="59">
        <v>-35000000</v>
      </c>
      <c r="Z12" s="61">
        <v>-100</v>
      </c>
      <c r="AA12" s="62">
        <v>35000000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35000000</v>
      </c>
      <c r="F60" s="264">
        <f t="shared" si="14"/>
        <v>35000000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35000000</v>
      </c>
      <c r="Y60" s="264">
        <f t="shared" si="14"/>
        <v>-35000000</v>
      </c>
      <c r="Z60" s="337">
        <f>+IF(X60&lt;&gt;0,+(Y60/X60)*100,0)</f>
        <v>-100</v>
      </c>
      <c r="AA60" s="232">
        <f>+AA57+AA54+AA51+AA40+AA37+AA34+AA22+AA5</f>
        <v>35000000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2019-08-06T08:14:26Z</dcterms:created>
  <dcterms:modified xsi:type="dcterms:W3CDTF">2019-08-06T08:14:30Z</dcterms:modified>
  <cp:category/>
  <cp:version/>
  <cp:contentType/>
  <cp:contentStatus/>
</cp:coreProperties>
</file>