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<sst xmlns="http://schemas.openxmlformats.org/spreadsheetml/2006/main" count="859" uniqueCount="304">
  <si>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North West: Ditsobotla(NW384) - Table C1 Schedule Quarterly Budget Statement Summary for 4th Quarter ended 30 June 2019 (Figures Finalised as at 2019/07/31)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</si>
  <si>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</si>
  <si>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</si>
  <si>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</si>
  <si>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</si>
  <si>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</si>
  <si>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</si>
  <si>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</si>
  <si>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</si>
  <si>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</si>
  <si>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</si>
  <si>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</si>
  <si>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</si>
  <si>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</si>
  <si>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</si>
  <si>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</si>
  <si>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</si>
  <si>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</si>
  <si>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</si>
  <si>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</si>
  <si>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</si>
  <si>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</si>
  <si>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</si>
  <si>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</si>
  <si>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</si>
  <si>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</si>
  <si>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</si>
  <si>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</si>
  <si>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</si>
  <si>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</si>
  <si>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</si>
  <si>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</si>
  <si>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</si>
  <si>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</si>
  <si>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</si>
  <si>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</si>
  <si>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</si>
  <si>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</si>
  <si>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</si>
  <si>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</si>
  <si>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</si>
  <si>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</si>
  <si>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</si>
  <si>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</si>
  <si>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</si>
  <si>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</si>
  <si>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</si>
  <si>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</si>
  <si>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</si>
  <si>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</si>
  <si>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</si>
  <si>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</si>
  <si>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</si>
  <si>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</si>
  <si>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</si>
  <si>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</si>
  <si>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</si>
  <si>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</si>
  <si>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</si>
  <si>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</si>
  <si>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</si>
  <si>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</si>
  <si>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</si>
  <si>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</si>
  <si>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</si>
  <si>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</si>
  <si>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</si>
  <si>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</si>
  <si>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</si>
  <si>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</si>
  <si>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Ditsobotla(NW384) - Table C2 Quarterly Budget Statement - Financial Performance (standard classification) for 4th Quarter ended 30 June 2019 (Figures Finalised as at 2019/07/31)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</si>
  <si>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</si>
  <si>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</si>
  <si>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</si>
  <si>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</si>
  <si>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</si>
  <si>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</si>
  <si>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</si>
  <si>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</si>
  <si>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</si>
  <si>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</si>
  <si>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</si>
  <si>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</si>
  <si>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</si>
  <si>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</si>
  <si>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</si>
  <si>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</si>
  <si>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</si>
  <si>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</si>
  <si>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</si>
  <si>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</si>
  <si>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</si>
  <si>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</si>
  <si>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</si>
  <si>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</si>
  <si>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</si>
  <si>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</si>
  <si>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</si>
  <si>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</si>
  <si>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</si>
  <si>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Ditsobotla(NW384) - Table C4 Quarterly Budget Statement - Financial Performance (rev and expend) ( All ) for 4th Quarter ended 30 June 2019 (Figures Finalised as at 2019/07/31)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</si>
  <si>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</si>
  <si>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</si>
  <si>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</si>
  <si>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</si>
  <si>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</si>
  <si>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</si>
  <si>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</si>
  <si>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</si>
  <si>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</si>
  <si>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</si>
  <si>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</si>
  <si>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</si>
  <si>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</si>
  <si>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</si>
  <si>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</si>
  <si>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</si>
  <si>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</si>
  <si>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</si>
  <si>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</si>
  <si>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</si>
  <si>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</si>
  <si>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</si>
  <si>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</si>
  <si>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</si>
  <si>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</si>
  <si>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</si>
  <si>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</si>
  <si>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</si>
  <si>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Ditsobotla(NW384) - Table C5 Quarterly Budget Statement - Capital Expenditure by Standard Classification and Funding for 4th Quarter ended 30 June 2019 (Figures Finalised as at 2019/07/31)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</si>
  <si>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</si>
  <si>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</si>
  <si>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</si>
  <si>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</si>
  <si>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</si>
  <si>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</si>
  <si>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</si>
  <si>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</si>
  <si>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</si>
  <si>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</si>
  <si>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Ditsobotla(NW384) - Table C6 Quarterly Budget Statement - Financial Position for 4th Quarter ended 30 June 2019 (Figures Finalised as at 2019/07/31)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</si>
  <si>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</si>
  <si>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</si>
  <si>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</si>
  <si>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</si>
  <si>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</si>
  <si>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</si>
  <si>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</si>
  <si>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</si>
  <si>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</si>
  <si>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</si>
  <si>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</si>
  <si>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</si>
  <si>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</si>
  <si>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</si>
  <si>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</si>
  <si>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</si>
  <si>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</si>
  <si>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</si>
  <si>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</si>
  <si>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</si>
  <si>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</si>
  <si>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</si>
  <si>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</si>
  <si>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</si>
  <si>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</si>
  <si>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</si>
  <si>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</si>
  <si>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</si>
  <si>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</si>
  <si>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</si>
  <si>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</si>
  <si>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</si>
  <si>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</si>
  <si>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Ditsobotla(NW384) - Table C7 Quarterly Budget Statement - Cash Flows for 4th Quarter ended 30 June 2019 (Figures Finalised as at 2019/07/31)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</si>
  <si>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</si>
  <si>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</si>
  <si>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</si>
  <si>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</si>
  <si>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</si>
  <si>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</si>
  <si>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</si>
  <si>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</si>
  <si>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</si>
  <si>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</si>
  <si>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</si>
  <si>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</si>
  <si>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</si>
  <si>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</si>
  <si>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</si>
  <si>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</si>
  <si>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</si>
  <si>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</si>
  <si>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</si>
  <si>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</si>
  <si>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</si>
  <si>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</si>
  <si>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</si>
  <si>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</si>
  <si>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</si>
  <si>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</si>
  <si>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</si>
  <si>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Ditsobotla(NW384) - Table C9 Quarterly Budget Statement - Capital Expenditure by Asset Clas ( All ) for 4th Quarter ended 30 June 2019 (Figures Finalised as at 2019/07/31)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</si>
  <si>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</si>
  <si>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</si>
  <si>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</si>
  <si>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</si>
  <si>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</si>
  <si>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</si>
  <si>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</si>
  <si>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</si>
  <si>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</si>
  <si>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</si>
  <si>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</si>
  <si>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</si>
  <si>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</si>
  <si>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</si>
  <si>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</si>
  <si>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</si>
  <si>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</si>
  <si>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</si>
  <si>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</si>
  <si>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</si>
  <si>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</si>
  <si>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</si>
  <si>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</si>
  <si>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</si>
  <si>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</si>
  <si>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Ditsobotla(NW384) - Table SC13a Quarterly Budget Statement - Capital Expenditure on New Assets by Asset Class ( All ) for 4th Quarter ended 30 June 2019 (Figures Finalised as at 2019/07/31)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</si>
  <si>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</si>
  <si>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</si>
  <si>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</si>
  <si>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</si>
  <si>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</si>
  <si>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</si>
  <si>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</si>
  <si>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</si>
  <si>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</si>
  <si>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</si>
  <si>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</si>
  <si>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</si>
  <si>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</si>
  <si>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</si>
  <si>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</si>
  <si>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</si>
  <si>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</si>
  <si>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</si>
  <si>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</si>
  <si>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</si>
  <si>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</si>
  <si>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</si>
  <si>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</si>
  <si>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</si>
  <si>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</si>
  <si>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</si>
  <si>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</si>
  <si>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</si>
  <si>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</si>
  <si>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</si>
  <si>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</si>
  <si>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</si>
  <si>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</si>
  <si>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</si>
  <si>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</si>
  <si>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Ditsobotla(NW384) - Table SC13B Quarterly Budget Statement - Capital Expenditure on Renewal of existing assets by Asset Class ( All ) for 4th Quarter ended 30 June 2019 (Figures Finalised as at 2019/07/31)</t>
  </si>
  <si>
    <t>Capital Expenditure on Renewal of Existing Assets by Asset Class/Sub-class</t>
  </si>
  <si>
    <t>Total Capital Expenditure on Renewal of Existing Assets</t>
  </si>
  <si>
    <t>North West: Ditsobotla(NW384) - Table SC13C Quarterly Budget Statement - Repairs and Maintenance Expenditure by Asset Class ( All ) for 4th Quarter ended 30 June 2019 (Figures Finalised as at 2019/07/31)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</si>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</sst>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56084797</v>
      </c>
      <c r="C5" s="19">
        <v>0</v>
      </c>
      <c r="D5" s="59">
        <v>55000000</v>
      </c>
      <c r="E5" s="60">
        <v>55000000</v>
      </c>
      <c r="F5" s="60">
        <v>3800840</v>
      </c>
      <c r="G5" s="60">
        <v>5218523</v>
      </c>
      <c r="H5" s="60">
        <v>5755515</v>
      </c>
      <c r="I5" s="60">
        <v>14774878</v>
      </c>
      <c r="J5" s="60">
        <v>5108236</v>
      </c>
      <c r="K5" s="60">
        <v>4582697</v>
      </c>
      <c r="L5" s="60">
        <v>4551918</v>
      </c>
      <c r="M5" s="60">
        <v>14242851</v>
      </c>
      <c r="N5" s="60">
        <v>5067290</v>
      </c>
      <c r="O5" s="60">
        <v>5038887</v>
      </c>
      <c r="P5" s="60">
        <v>5119158</v>
      </c>
      <c r="Q5" s="60">
        <v>15225335</v>
      </c>
      <c r="R5" s="60">
        <v>5009732</v>
      </c>
      <c r="S5" s="60">
        <v>5009732</v>
      </c>
      <c r="T5" s="60">
        <v>0</v>
      </c>
      <c r="U5" s="60">
        <v>10019464</v>
      </c>
      <c r="V5" s="60">
        <v>54262528</v>
      </c>
      <c r="W5" s="60">
        <v>55000000</v>
      </c>
      <c r="X5" s="60">
        <v>-737472</v>
      </c>
      <c r="Y5" s="61">
        <v>-1.34</v>
      </c>
      <c r="Z5" s="62">
        <v>55000000</v>
      </c>
    </row>
    <row r="6" spans="1:26" ht="12.75">
      <c r="A6" s="58" t="s">
        <v>32</v>
      </c>
      <c r="B6" s="19">
        <v>329799777</v>
      </c>
      <c r="C6" s="19">
        <v>0</v>
      </c>
      <c r="D6" s="59">
        <v>287250000</v>
      </c>
      <c r="E6" s="60">
        <v>287250000</v>
      </c>
      <c r="F6" s="60">
        <v>4381385</v>
      </c>
      <c r="G6" s="60">
        <v>33511715</v>
      </c>
      <c r="H6" s="60">
        <v>33637886</v>
      </c>
      <c r="I6" s="60">
        <v>71530986</v>
      </c>
      <c r="J6" s="60">
        <v>26916272</v>
      </c>
      <c r="K6" s="60">
        <v>31692070</v>
      </c>
      <c r="L6" s="60">
        <v>8467128</v>
      </c>
      <c r="M6" s="60">
        <v>67075470</v>
      </c>
      <c r="N6" s="60">
        <v>28304155</v>
      </c>
      <c r="O6" s="60">
        <v>26315810</v>
      </c>
      <c r="P6" s="60">
        <v>29914957</v>
      </c>
      <c r="Q6" s="60">
        <v>84534922</v>
      </c>
      <c r="R6" s="60">
        <v>25301842</v>
      </c>
      <c r="S6" s="60">
        <v>25301842</v>
      </c>
      <c r="T6" s="60">
        <v>0</v>
      </c>
      <c r="U6" s="60">
        <v>50603684</v>
      </c>
      <c r="V6" s="60">
        <v>273745062</v>
      </c>
      <c r="W6" s="60">
        <v>287249819</v>
      </c>
      <c r="X6" s="60">
        <v>-13504757</v>
      </c>
      <c r="Y6" s="61">
        <v>-4.7</v>
      </c>
      <c r="Z6" s="62">
        <v>287250000</v>
      </c>
    </row>
    <row r="7" spans="1:26" ht="12.75">
      <c r="A7" s="58" t="s">
        <v>33</v>
      </c>
      <c r="B7" s="19">
        <v>0</v>
      </c>
      <c r="C7" s="19">
        <v>0</v>
      </c>
      <c r="D7" s="59">
        <v>1000000</v>
      </c>
      <c r="E7" s="60">
        <v>1000000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1000000</v>
      </c>
      <c r="X7" s="60">
        <v>-1000000</v>
      </c>
      <c r="Y7" s="61">
        <v>-100</v>
      </c>
      <c r="Z7" s="62">
        <v>1000000</v>
      </c>
    </row>
    <row r="8" spans="1:26" ht="12.75">
      <c r="A8" s="58" t="s">
        <v>34</v>
      </c>
      <c r="B8" s="19">
        <v>119646427</v>
      </c>
      <c r="C8" s="19">
        <v>0</v>
      </c>
      <c r="D8" s="59">
        <v>116893000</v>
      </c>
      <c r="E8" s="60">
        <v>117382000</v>
      </c>
      <c r="F8" s="60">
        <v>46839000</v>
      </c>
      <c r="G8" s="60">
        <v>2695000</v>
      </c>
      <c r="H8" s="60">
        <v>0</v>
      </c>
      <c r="I8" s="60">
        <v>49534000</v>
      </c>
      <c r="J8" s="60">
        <v>839000</v>
      </c>
      <c r="K8" s="60">
        <v>0</v>
      </c>
      <c r="L8" s="60">
        <v>37471000</v>
      </c>
      <c r="M8" s="60">
        <v>38310000</v>
      </c>
      <c r="N8" s="60">
        <v>0</v>
      </c>
      <c r="O8" s="60">
        <v>0</v>
      </c>
      <c r="P8" s="60">
        <v>0</v>
      </c>
      <c r="Q8" s="60">
        <v>0</v>
      </c>
      <c r="R8" s="60">
        <v>28103000</v>
      </c>
      <c r="S8" s="60">
        <v>28103000</v>
      </c>
      <c r="T8" s="60">
        <v>0</v>
      </c>
      <c r="U8" s="60">
        <v>56206000</v>
      </c>
      <c r="V8" s="60">
        <v>144050000</v>
      </c>
      <c r="W8" s="60">
        <v>116893000</v>
      </c>
      <c r="X8" s="60">
        <v>27157000</v>
      </c>
      <c r="Y8" s="61">
        <v>23.23</v>
      </c>
      <c r="Z8" s="62">
        <v>117382000</v>
      </c>
    </row>
    <row r="9" spans="1:26" ht="12.75">
      <c r="A9" s="58" t="s">
        <v>35</v>
      </c>
      <c r="B9" s="19">
        <v>40143092</v>
      </c>
      <c r="C9" s="19">
        <v>0</v>
      </c>
      <c r="D9" s="59">
        <v>36500000</v>
      </c>
      <c r="E9" s="60">
        <v>36500000</v>
      </c>
      <c r="F9" s="60">
        <v>4425080</v>
      </c>
      <c r="G9" s="60">
        <v>4470016</v>
      </c>
      <c r="H9" s="60">
        <v>4421784</v>
      </c>
      <c r="I9" s="60">
        <v>13316880</v>
      </c>
      <c r="J9" s="60">
        <v>4508255</v>
      </c>
      <c r="K9" s="60">
        <v>5166581</v>
      </c>
      <c r="L9" s="60">
        <v>5314265</v>
      </c>
      <c r="M9" s="60">
        <v>14989101</v>
      </c>
      <c r="N9" s="60">
        <v>5172747</v>
      </c>
      <c r="O9" s="60">
        <v>5344649</v>
      </c>
      <c r="P9" s="60">
        <v>5510233</v>
      </c>
      <c r="Q9" s="60">
        <v>16027629</v>
      </c>
      <c r="R9" s="60">
        <v>5313152</v>
      </c>
      <c r="S9" s="60">
        <v>5313152</v>
      </c>
      <c r="T9" s="60">
        <v>0</v>
      </c>
      <c r="U9" s="60">
        <v>10626304</v>
      </c>
      <c r="V9" s="60">
        <v>54959914</v>
      </c>
      <c r="W9" s="60">
        <v>36500000</v>
      </c>
      <c r="X9" s="60">
        <v>18459914</v>
      </c>
      <c r="Y9" s="61">
        <v>50.58</v>
      </c>
      <c r="Z9" s="62">
        <v>36500000</v>
      </c>
    </row>
    <row r="10" spans="1:26" ht="22.5">
      <c r="A10" s="63" t="s">
        <v>279</v>
      </c>
      <c r="B10" s="64">
        <f>SUM(B5:B9)</f>
        <v>545674093</v>
      </c>
      <c r="C10" s="64">
        <f>SUM(C5:C9)</f>
        <v>0</v>
      </c>
      <c r="D10" s="65">
        <f aca="true" t="shared" si="0" ref="D10:Z10">SUM(D5:D9)</f>
        <v>496643000</v>
      </c>
      <c r="E10" s="66">
        <f t="shared" si="0"/>
        <v>497132000</v>
      </c>
      <c r="F10" s="66">
        <f t="shared" si="0"/>
        <v>59446305</v>
      </c>
      <c r="G10" s="66">
        <f t="shared" si="0"/>
        <v>45895254</v>
      </c>
      <c r="H10" s="66">
        <f t="shared" si="0"/>
        <v>43815185</v>
      </c>
      <c r="I10" s="66">
        <f t="shared" si="0"/>
        <v>149156744</v>
      </c>
      <c r="J10" s="66">
        <f t="shared" si="0"/>
        <v>37371763</v>
      </c>
      <c r="K10" s="66">
        <f t="shared" si="0"/>
        <v>41441348</v>
      </c>
      <c r="L10" s="66">
        <f t="shared" si="0"/>
        <v>55804311</v>
      </c>
      <c r="M10" s="66">
        <f t="shared" si="0"/>
        <v>134617422</v>
      </c>
      <c r="N10" s="66">
        <f t="shared" si="0"/>
        <v>38544192</v>
      </c>
      <c r="O10" s="66">
        <f t="shared" si="0"/>
        <v>36699346</v>
      </c>
      <c r="P10" s="66">
        <f t="shared" si="0"/>
        <v>40544348</v>
      </c>
      <c r="Q10" s="66">
        <f t="shared" si="0"/>
        <v>115787886</v>
      </c>
      <c r="R10" s="66">
        <f t="shared" si="0"/>
        <v>63727726</v>
      </c>
      <c r="S10" s="66">
        <f t="shared" si="0"/>
        <v>63727726</v>
      </c>
      <c r="T10" s="66">
        <f t="shared" si="0"/>
        <v>0</v>
      </c>
      <c r="U10" s="66">
        <f t="shared" si="0"/>
        <v>127455452</v>
      </c>
      <c r="V10" s="66">
        <f t="shared" si="0"/>
        <v>527017504</v>
      </c>
      <c r="W10" s="66">
        <f t="shared" si="0"/>
        <v>496642819</v>
      </c>
      <c r="X10" s="66">
        <f t="shared" si="0"/>
        <v>30374685</v>
      </c>
      <c r="Y10" s="67">
        <f>+IF(W10&lt;&gt;0,(X10/W10)*100,0)</f>
        <v>6.116002051768315</v>
      </c>
      <c r="Z10" s="68">
        <f t="shared" si="0"/>
        <v>497132000</v>
      </c>
    </row>
    <row r="11" spans="1:26" ht="12.75">
      <c r="A11" s="58" t="s">
        <v>37</v>
      </c>
      <c r="B11" s="19">
        <v>175802066</v>
      </c>
      <c r="C11" s="19">
        <v>0</v>
      </c>
      <c r="D11" s="59">
        <v>184000000</v>
      </c>
      <c r="E11" s="60">
        <v>184000000</v>
      </c>
      <c r="F11" s="60">
        <v>14547624</v>
      </c>
      <c r="G11" s="60">
        <v>16472547</v>
      </c>
      <c r="H11" s="60">
        <v>15571765</v>
      </c>
      <c r="I11" s="60">
        <v>46591936</v>
      </c>
      <c r="J11" s="60">
        <v>14575694</v>
      </c>
      <c r="K11" s="60">
        <v>15276574</v>
      </c>
      <c r="L11" s="60">
        <v>14585668</v>
      </c>
      <c r="M11" s="60">
        <v>44437936</v>
      </c>
      <c r="N11" s="60">
        <v>15280110</v>
      </c>
      <c r="O11" s="60">
        <v>13970037</v>
      </c>
      <c r="P11" s="60">
        <v>14131952</v>
      </c>
      <c r="Q11" s="60">
        <v>43382099</v>
      </c>
      <c r="R11" s="60">
        <v>15571368</v>
      </c>
      <c r="S11" s="60">
        <v>15571368</v>
      </c>
      <c r="T11" s="60">
        <v>0</v>
      </c>
      <c r="U11" s="60">
        <v>31142736</v>
      </c>
      <c r="V11" s="60">
        <v>165554707</v>
      </c>
      <c r="W11" s="60">
        <v>184000000</v>
      </c>
      <c r="X11" s="60">
        <v>-18445293</v>
      </c>
      <c r="Y11" s="61">
        <v>-10.02</v>
      </c>
      <c r="Z11" s="62">
        <v>184000000</v>
      </c>
    </row>
    <row r="12" spans="1:26" ht="12.75">
      <c r="A12" s="58" t="s">
        <v>38</v>
      </c>
      <c r="B12" s="19">
        <v>11712265</v>
      </c>
      <c r="C12" s="19">
        <v>0</v>
      </c>
      <c r="D12" s="59">
        <v>14700000</v>
      </c>
      <c r="E12" s="60">
        <v>14700000</v>
      </c>
      <c r="F12" s="60">
        <v>1009377</v>
      </c>
      <c r="G12" s="60">
        <v>952902</v>
      </c>
      <c r="H12" s="60">
        <v>1035892</v>
      </c>
      <c r="I12" s="60">
        <v>2998171</v>
      </c>
      <c r="J12" s="60">
        <v>1035892</v>
      </c>
      <c r="K12" s="60">
        <v>2712459</v>
      </c>
      <c r="L12" s="60">
        <v>1111161</v>
      </c>
      <c r="M12" s="60">
        <v>4859512</v>
      </c>
      <c r="N12" s="60">
        <v>1085967</v>
      </c>
      <c r="O12" s="60">
        <v>1085967</v>
      </c>
      <c r="P12" s="60">
        <v>1221795</v>
      </c>
      <c r="Q12" s="60">
        <v>3393729</v>
      </c>
      <c r="R12" s="60">
        <v>1520675</v>
      </c>
      <c r="S12" s="60">
        <v>1520675</v>
      </c>
      <c r="T12" s="60">
        <v>0</v>
      </c>
      <c r="U12" s="60">
        <v>3041350</v>
      </c>
      <c r="V12" s="60">
        <v>14292762</v>
      </c>
      <c r="W12" s="60">
        <v>14700000</v>
      </c>
      <c r="X12" s="60">
        <v>-407238</v>
      </c>
      <c r="Y12" s="61">
        <v>-2.77</v>
      </c>
      <c r="Z12" s="62">
        <v>14700000</v>
      </c>
    </row>
    <row r="13" spans="1:26" ht="12.75">
      <c r="A13" s="58" t="s">
        <v>280</v>
      </c>
      <c r="B13" s="19">
        <v>40951003</v>
      </c>
      <c r="C13" s="19">
        <v>0</v>
      </c>
      <c r="D13" s="59">
        <v>50123000</v>
      </c>
      <c r="E13" s="60">
        <v>50123000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50123000</v>
      </c>
      <c r="X13" s="60">
        <v>-50123000</v>
      </c>
      <c r="Y13" s="61">
        <v>-100</v>
      </c>
      <c r="Z13" s="62">
        <v>50123000</v>
      </c>
    </row>
    <row r="14" spans="1:26" ht="12.75">
      <c r="A14" s="58" t="s">
        <v>40</v>
      </c>
      <c r="B14" s="19">
        <v>30521036</v>
      </c>
      <c r="C14" s="19">
        <v>0</v>
      </c>
      <c r="D14" s="59">
        <v>930000</v>
      </c>
      <c r="E14" s="60">
        <v>930000</v>
      </c>
      <c r="F14" s="60">
        <v>0</v>
      </c>
      <c r="G14" s="60">
        <v>4568752</v>
      </c>
      <c r="H14" s="60">
        <v>5252989</v>
      </c>
      <c r="I14" s="60">
        <v>9821741</v>
      </c>
      <c r="J14" s="60">
        <v>5296548</v>
      </c>
      <c r="K14" s="60">
        <v>3717337</v>
      </c>
      <c r="L14" s="60">
        <v>5560436</v>
      </c>
      <c r="M14" s="60">
        <v>14574321</v>
      </c>
      <c r="N14" s="60">
        <v>5341547</v>
      </c>
      <c r="O14" s="60">
        <v>4192714</v>
      </c>
      <c r="P14" s="60">
        <v>5730919</v>
      </c>
      <c r="Q14" s="60">
        <v>15265180</v>
      </c>
      <c r="R14" s="60">
        <v>6004059</v>
      </c>
      <c r="S14" s="60">
        <v>6004059</v>
      </c>
      <c r="T14" s="60">
        <v>0</v>
      </c>
      <c r="U14" s="60">
        <v>12008118</v>
      </c>
      <c r="V14" s="60">
        <v>51669360</v>
      </c>
      <c r="W14" s="60">
        <v>930000</v>
      </c>
      <c r="X14" s="60">
        <v>50739360</v>
      </c>
      <c r="Y14" s="61">
        <v>5455.85</v>
      </c>
      <c r="Z14" s="62">
        <v>930000</v>
      </c>
    </row>
    <row r="15" spans="1:26" ht="12.75">
      <c r="A15" s="58" t="s">
        <v>41</v>
      </c>
      <c r="B15" s="19">
        <v>101246815</v>
      </c>
      <c r="C15" s="19">
        <v>0</v>
      </c>
      <c r="D15" s="59">
        <v>124150000</v>
      </c>
      <c r="E15" s="60">
        <v>124150000</v>
      </c>
      <c r="F15" s="60">
        <v>14215</v>
      </c>
      <c r="G15" s="60">
        <v>5278150</v>
      </c>
      <c r="H15" s="60">
        <v>19040470</v>
      </c>
      <c r="I15" s="60">
        <v>24332835</v>
      </c>
      <c r="J15" s="60">
        <v>12097369</v>
      </c>
      <c r="K15" s="60">
        <v>12305218</v>
      </c>
      <c r="L15" s="60">
        <v>8229007</v>
      </c>
      <c r="M15" s="60">
        <v>32631594</v>
      </c>
      <c r="N15" s="60">
        <v>10014148</v>
      </c>
      <c r="O15" s="60">
        <v>7350581</v>
      </c>
      <c r="P15" s="60">
        <v>10071890</v>
      </c>
      <c r="Q15" s="60">
        <v>27436619</v>
      </c>
      <c r="R15" s="60">
        <v>19692023</v>
      </c>
      <c r="S15" s="60">
        <v>19692023</v>
      </c>
      <c r="T15" s="60">
        <v>0</v>
      </c>
      <c r="U15" s="60">
        <v>39384046</v>
      </c>
      <c r="V15" s="60">
        <v>123785094</v>
      </c>
      <c r="W15" s="60">
        <v>124150000</v>
      </c>
      <c r="X15" s="60">
        <v>-364906</v>
      </c>
      <c r="Y15" s="61">
        <v>-0.29</v>
      </c>
      <c r="Z15" s="62">
        <v>124150000</v>
      </c>
    </row>
    <row r="16" spans="1:26" ht="12.75">
      <c r="A16" s="69" t="s">
        <v>42</v>
      </c>
      <c r="B16" s="19">
        <v>0</v>
      </c>
      <c r="C16" s="19">
        <v>0</v>
      </c>
      <c r="D16" s="59">
        <v>11000000</v>
      </c>
      <c r="E16" s="60">
        <v>11000000</v>
      </c>
      <c r="F16" s="60">
        <v>16216</v>
      </c>
      <c r="G16" s="60">
        <v>28852</v>
      </c>
      <c r="H16" s="60">
        <v>23186</v>
      </c>
      <c r="I16" s="60">
        <v>68254</v>
      </c>
      <c r="J16" s="60">
        <v>52478</v>
      </c>
      <c r="K16" s="60">
        <v>23416</v>
      </c>
      <c r="L16" s="60">
        <v>43316</v>
      </c>
      <c r="M16" s="60">
        <v>119210</v>
      </c>
      <c r="N16" s="60">
        <v>26063</v>
      </c>
      <c r="O16" s="60">
        <v>34245</v>
      </c>
      <c r="P16" s="60">
        <v>29245</v>
      </c>
      <c r="Q16" s="60">
        <v>89553</v>
      </c>
      <c r="R16" s="60">
        <v>29827</v>
      </c>
      <c r="S16" s="60">
        <v>29827</v>
      </c>
      <c r="T16" s="60">
        <v>0</v>
      </c>
      <c r="U16" s="60">
        <v>59654</v>
      </c>
      <c r="V16" s="60">
        <v>336671</v>
      </c>
      <c r="W16" s="60">
        <v>11000000</v>
      </c>
      <c r="X16" s="60">
        <v>-10663329</v>
      </c>
      <c r="Y16" s="61">
        <v>-96.94</v>
      </c>
      <c r="Z16" s="62">
        <v>11000000</v>
      </c>
    </row>
    <row r="17" spans="1:26" ht="12.75">
      <c r="A17" s="58" t="s">
        <v>43</v>
      </c>
      <c r="B17" s="19">
        <v>84425252</v>
      </c>
      <c r="C17" s="19">
        <v>0</v>
      </c>
      <c r="D17" s="59">
        <v>82340000</v>
      </c>
      <c r="E17" s="60">
        <v>82340000</v>
      </c>
      <c r="F17" s="60">
        <v>468104</v>
      </c>
      <c r="G17" s="60">
        <v>2155589</v>
      </c>
      <c r="H17" s="60">
        <v>973095</v>
      </c>
      <c r="I17" s="60">
        <v>3596788</v>
      </c>
      <c r="J17" s="60">
        <v>3335696</v>
      </c>
      <c r="K17" s="60">
        <v>2592993</v>
      </c>
      <c r="L17" s="60">
        <v>9337996</v>
      </c>
      <c r="M17" s="60">
        <v>15266685</v>
      </c>
      <c r="N17" s="60">
        <v>768365</v>
      </c>
      <c r="O17" s="60">
        <v>4327702</v>
      </c>
      <c r="P17" s="60">
        <v>3482515</v>
      </c>
      <c r="Q17" s="60">
        <v>8578582</v>
      </c>
      <c r="R17" s="60">
        <v>808407</v>
      </c>
      <c r="S17" s="60">
        <v>808407</v>
      </c>
      <c r="T17" s="60">
        <v>0</v>
      </c>
      <c r="U17" s="60">
        <v>1616814</v>
      </c>
      <c r="V17" s="60">
        <v>29058869</v>
      </c>
      <c r="W17" s="60">
        <v>82340000</v>
      </c>
      <c r="X17" s="60">
        <v>-53281131</v>
      </c>
      <c r="Y17" s="61">
        <v>-64.71</v>
      </c>
      <c r="Z17" s="62">
        <v>82340000</v>
      </c>
    </row>
    <row r="18" spans="1:26" ht="12.75">
      <c r="A18" s="70" t="s">
        <v>44</v>
      </c>
      <c r="B18" s="71">
        <f>SUM(B11:B17)</f>
        <v>444658437</v>
      </c>
      <c r="C18" s="71">
        <f>SUM(C11:C17)</f>
        <v>0</v>
      </c>
      <c r="D18" s="72">
        <f aca="true" t="shared" si="1" ref="D18:Z18">SUM(D11:D17)</f>
        <v>467243000</v>
      </c>
      <c r="E18" s="73">
        <f t="shared" si="1"/>
        <v>467243000</v>
      </c>
      <c r="F18" s="73">
        <f t="shared" si="1"/>
        <v>16055536</v>
      </c>
      <c r="G18" s="73">
        <f t="shared" si="1"/>
        <v>29456792</v>
      </c>
      <c r="H18" s="73">
        <f t="shared" si="1"/>
        <v>41897397</v>
      </c>
      <c r="I18" s="73">
        <f t="shared" si="1"/>
        <v>87409725</v>
      </c>
      <c r="J18" s="73">
        <f t="shared" si="1"/>
        <v>36393677</v>
      </c>
      <c r="K18" s="73">
        <f t="shared" si="1"/>
        <v>36627997</v>
      </c>
      <c r="L18" s="73">
        <f t="shared" si="1"/>
        <v>38867584</v>
      </c>
      <c r="M18" s="73">
        <f t="shared" si="1"/>
        <v>111889258</v>
      </c>
      <c r="N18" s="73">
        <f t="shared" si="1"/>
        <v>32516200</v>
      </c>
      <c r="O18" s="73">
        <f t="shared" si="1"/>
        <v>30961246</v>
      </c>
      <c r="P18" s="73">
        <f t="shared" si="1"/>
        <v>34668316</v>
      </c>
      <c r="Q18" s="73">
        <f t="shared" si="1"/>
        <v>98145762</v>
      </c>
      <c r="R18" s="73">
        <f t="shared" si="1"/>
        <v>43626359</v>
      </c>
      <c r="S18" s="73">
        <f t="shared" si="1"/>
        <v>43626359</v>
      </c>
      <c r="T18" s="73">
        <f t="shared" si="1"/>
        <v>0</v>
      </c>
      <c r="U18" s="73">
        <f t="shared" si="1"/>
        <v>87252718</v>
      </c>
      <c r="V18" s="73">
        <f t="shared" si="1"/>
        <v>384697463</v>
      </c>
      <c r="W18" s="73">
        <f t="shared" si="1"/>
        <v>467243000</v>
      </c>
      <c r="X18" s="73">
        <f t="shared" si="1"/>
        <v>-82545537</v>
      </c>
      <c r="Y18" s="67">
        <f>+IF(W18&lt;&gt;0,(X18/W18)*100,0)</f>
        <v>-17.666511215791356</v>
      </c>
      <c r="Z18" s="74">
        <f t="shared" si="1"/>
        <v>467243000</v>
      </c>
    </row>
    <row r="19" spans="1:26" ht="12.75">
      <c r="A19" s="70" t="s">
        <v>45</v>
      </c>
      <c r="B19" s="75">
        <f>+B10-B18</f>
        <v>101015656</v>
      </c>
      <c r="C19" s="75">
        <f>+C10-C18</f>
        <v>0</v>
      </c>
      <c r="D19" s="76">
        <f aca="true" t="shared" si="2" ref="D19:Z19">+D10-D18</f>
        <v>29400000</v>
      </c>
      <c r="E19" s="77">
        <f t="shared" si="2"/>
        <v>29889000</v>
      </c>
      <c r="F19" s="77">
        <f t="shared" si="2"/>
        <v>43390769</v>
      </c>
      <c r="G19" s="77">
        <f t="shared" si="2"/>
        <v>16438462</v>
      </c>
      <c r="H19" s="77">
        <f t="shared" si="2"/>
        <v>1917788</v>
      </c>
      <c r="I19" s="77">
        <f t="shared" si="2"/>
        <v>61747019</v>
      </c>
      <c r="J19" s="77">
        <f t="shared" si="2"/>
        <v>978086</v>
      </c>
      <c r="K19" s="77">
        <f t="shared" si="2"/>
        <v>4813351</v>
      </c>
      <c r="L19" s="77">
        <f t="shared" si="2"/>
        <v>16936727</v>
      </c>
      <c r="M19" s="77">
        <f t="shared" si="2"/>
        <v>22728164</v>
      </c>
      <c r="N19" s="77">
        <f t="shared" si="2"/>
        <v>6027992</v>
      </c>
      <c r="O19" s="77">
        <f t="shared" si="2"/>
        <v>5738100</v>
      </c>
      <c r="P19" s="77">
        <f t="shared" si="2"/>
        <v>5876032</v>
      </c>
      <c r="Q19" s="77">
        <f t="shared" si="2"/>
        <v>17642124</v>
      </c>
      <c r="R19" s="77">
        <f t="shared" si="2"/>
        <v>20101367</v>
      </c>
      <c r="S19" s="77">
        <f t="shared" si="2"/>
        <v>20101367</v>
      </c>
      <c r="T19" s="77">
        <f t="shared" si="2"/>
        <v>0</v>
      </c>
      <c r="U19" s="77">
        <f t="shared" si="2"/>
        <v>40202734</v>
      </c>
      <c r="V19" s="77">
        <f t="shared" si="2"/>
        <v>142320041</v>
      </c>
      <c r="W19" s="77">
        <f>IF(E10=E18,0,W10-W18)</f>
        <v>29399819</v>
      </c>
      <c r="X19" s="77">
        <f t="shared" si="2"/>
        <v>112920222</v>
      </c>
      <c r="Y19" s="78">
        <f>+IF(W19&lt;&gt;0,(X19/W19)*100,0)</f>
        <v>384.08475235850943</v>
      </c>
      <c r="Z19" s="79">
        <f t="shared" si="2"/>
        <v>29889000</v>
      </c>
    </row>
    <row r="20" spans="1:26" ht="12.75">
      <c r="A20" s="58" t="s">
        <v>46</v>
      </c>
      <c r="B20" s="19">
        <v>19133000</v>
      </c>
      <c r="C20" s="19">
        <v>0</v>
      </c>
      <c r="D20" s="59">
        <v>45851000</v>
      </c>
      <c r="E20" s="60">
        <v>45851000</v>
      </c>
      <c r="F20" s="60">
        <v>0</v>
      </c>
      <c r="G20" s="60">
        <v>0</v>
      </c>
      <c r="H20" s="60">
        <v>6912000</v>
      </c>
      <c r="I20" s="60">
        <v>6912000</v>
      </c>
      <c r="J20" s="60">
        <v>8613000</v>
      </c>
      <c r="K20" s="60">
        <v>0</v>
      </c>
      <c r="L20" s="60">
        <v>13462000</v>
      </c>
      <c r="M20" s="60">
        <v>22075000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28987000</v>
      </c>
      <c r="W20" s="60">
        <v>45851000</v>
      </c>
      <c r="X20" s="60">
        <v>-16864000</v>
      </c>
      <c r="Y20" s="61">
        <v>-36.78</v>
      </c>
      <c r="Z20" s="62">
        <v>45851000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120148656</v>
      </c>
      <c r="C22" s="86">
        <f>SUM(C19:C21)</f>
        <v>0</v>
      </c>
      <c r="D22" s="87">
        <f aca="true" t="shared" si="3" ref="D22:Z22">SUM(D19:D21)</f>
        <v>75251000</v>
      </c>
      <c r="E22" s="88">
        <f t="shared" si="3"/>
        <v>75740000</v>
      </c>
      <c r="F22" s="88">
        <f t="shared" si="3"/>
        <v>43390769</v>
      </c>
      <c r="G22" s="88">
        <f t="shared" si="3"/>
        <v>16438462</v>
      </c>
      <c r="H22" s="88">
        <f t="shared" si="3"/>
        <v>8829788</v>
      </c>
      <c r="I22" s="88">
        <f t="shared" si="3"/>
        <v>68659019</v>
      </c>
      <c r="J22" s="88">
        <f t="shared" si="3"/>
        <v>9591086</v>
      </c>
      <c r="K22" s="88">
        <f t="shared" si="3"/>
        <v>4813351</v>
      </c>
      <c r="L22" s="88">
        <f t="shared" si="3"/>
        <v>30398727</v>
      </c>
      <c r="M22" s="88">
        <f t="shared" si="3"/>
        <v>44803164</v>
      </c>
      <c r="N22" s="88">
        <f t="shared" si="3"/>
        <v>6027992</v>
      </c>
      <c r="O22" s="88">
        <f t="shared" si="3"/>
        <v>5738100</v>
      </c>
      <c r="P22" s="88">
        <f t="shared" si="3"/>
        <v>5876032</v>
      </c>
      <c r="Q22" s="88">
        <f t="shared" si="3"/>
        <v>17642124</v>
      </c>
      <c r="R22" s="88">
        <f t="shared" si="3"/>
        <v>20101367</v>
      </c>
      <c r="S22" s="88">
        <f t="shared" si="3"/>
        <v>20101367</v>
      </c>
      <c r="T22" s="88">
        <f t="shared" si="3"/>
        <v>0</v>
      </c>
      <c r="U22" s="88">
        <f t="shared" si="3"/>
        <v>40202734</v>
      </c>
      <c r="V22" s="88">
        <f t="shared" si="3"/>
        <v>171307041</v>
      </c>
      <c r="W22" s="88">
        <f t="shared" si="3"/>
        <v>75250819</v>
      </c>
      <c r="X22" s="88">
        <f t="shared" si="3"/>
        <v>96056222</v>
      </c>
      <c r="Y22" s="89">
        <f>+IF(W22&lt;&gt;0,(X22/W22)*100,0)</f>
        <v>127.64807516579985</v>
      </c>
      <c r="Z22" s="90">
        <f t="shared" si="3"/>
        <v>75740000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120148656</v>
      </c>
      <c r="C24" s="75">
        <f>SUM(C22:C23)</f>
        <v>0</v>
      </c>
      <c r="D24" s="76">
        <f aca="true" t="shared" si="4" ref="D24:Z24">SUM(D22:D23)</f>
        <v>75251000</v>
      </c>
      <c r="E24" s="77">
        <f t="shared" si="4"/>
        <v>75740000</v>
      </c>
      <c r="F24" s="77">
        <f t="shared" si="4"/>
        <v>43390769</v>
      </c>
      <c r="G24" s="77">
        <f t="shared" si="4"/>
        <v>16438462</v>
      </c>
      <c r="H24" s="77">
        <f t="shared" si="4"/>
        <v>8829788</v>
      </c>
      <c r="I24" s="77">
        <f t="shared" si="4"/>
        <v>68659019</v>
      </c>
      <c r="J24" s="77">
        <f t="shared" si="4"/>
        <v>9591086</v>
      </c>
      <c r="K24" s="77">
        <f t="shared" si="4"/>
        <v>4813351</v>
      </c>
      <c r="L24" s="77">
        <f t="shared" si="4"/>
        <v>30398727</v>
      </c>
      <c r="M24" s="77">
        <f t="shared" si="4"/>
        <v>44803164</v>
      </c>
      <c r="N24" s="77">
        <f t="shared" si="4"/>
        <v>6027992</v>
      </c>
      <c r="O24" s="77">
        <f t="shared" si="4"/>
        <v>5738100</v>
      </c>
      <c r="P24" s="77">
        <f t="shared" si="4"/>
        <v>5876032</v>
      </c>
      <c r="Q24" s="77">
        <f t="shared" si="4"/>
        <v>17642124</v>
      </c>
      <c r="R24" s="77">
        <f t="shared" si="4"/>
        <v>20101367</v>
      </c>
      <c r="S24" s="77">
        <f t="shared" si="4"/>
        <v>20101367</v>
      </c>
      <c r="T24" s="77">
        <f t="shared" si="4"/>
        <v>0</v>
      </c>
      <c r="U24" s="77">
        <f t="shared" si="4"/>
        <v>40202734</v>
      </c>
      <c r="V24" s="77">
        <f t="shared" si="4"/>
        <v>171307041</v>
      </c>
      <c r="W24" s="77">
        <f t="shared" si="4"/>
        <v>75250819</v>
      </c>
      <c r="X24" s="77">
        <f t="shared" si="4"/>
        <v>96056222</v>
      </c>
      <c r="Y24" s="78">
        <f>+IF(W24&lt;&gt;0,(X24/W24)*100,0)</f>
        <v>127.64807516579985</v>
      </c>
      <c r="Z24" s="79">
        <f t="shared" si="4"/>
        <v>75740000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45851000</v>
      </c>
      <c r="E27" s="100">
        <v>45851000</v>
      </c>
      <c r="F27" s="100">
        <v>262923</v>
      </c>
      <c r="G27" s="100">
        <v>1000000</v>
      </c>
      <c r="H27" s="100">
        <v>6913267</v>
      </c>
      <c r="I27" s="100">
        <v>8176190</v>
      </c>
      <c r="J27" s="100">
        <v>9521009</v>
      </c>
      <c r="K27" s="100">
        <v>6529715</v>
      </c>
      <c r="L27" s="100">
        <v>7492114</v>
      </c>
      <c r="M27" s="100">
        <v>23542838</v>
      </c>
      <c r="N27" s="100">
        <v>732703</v>
      </c>
      <c r="O27" s="100">
        <v>0</v>
      </c>
      <c r="P27" s="100">
        <v>3767688</v>
      </c>
      <c r="Q27" s="100">
        <v>4500391</v>
      </c>
      <c r="R27" s="100">
        <v>2185074</v>
      </c>
      <c r="S27" s="100">
        <v>789805</v>
      </c>
      <c r="T27" s="100">
        <v>0</v>
      </c>
      <c r="U27" s="100">
        <v>2974879</v>
      </c>
      <c r="V27" s="100">
        <v>39194298</v>
      </c>
      <c r="W27" s="100">
        <v>45851000</v>
      </c>
      <c r="X27" s="100">
        <v>-6656702</v>
      </c>
      <c r="Y27" s="101">
        <v>-14.52</v>
      </c>
      <c r="Z27" s="102">
        <v>45851000</v>
      </c>
    </row>
    <row r="28" spans="1:26" ht="12.75">
      <c r="A28" s="103" t="s">
        <v>46</v>
      </c>
      <c r="B28" s="19">
        <v>0</v>
      </c>
      <c r="C28" s="19">
        <v>0</v>
      </c>
      <c r="D28" s="59">
        <v>45851000</v>
      </c>
      <c r="E28" s="60">
        <v>45851000</v>
      </c>
      <c r="F28" s="60">
        <v>262923</v>
      </c>
      <c r="G28" s="60">
        <v>1000000</v>
      </c>
      <c r="H28" s="60">
        <v>6913267</v>
      </c>
      <c r="I28" s="60">
        <v>8176190</v>
      </c>
      <c r="J28" s="60">
        <v>9521009</v>
      </c>
      <c r="K28" s="60">
        <v>6529715</v>
      </c>
      <c r="L28" s="60">
        <v>7492114</v>
      </c>
      <c r="M28" s="60">
        <v>23542838</v>
      </c>
      <c r="N28" s="60">
        <v>732703</v>
      </c>
      <c r="O28" s="60">
        <v>0</v>
      </c>
      <c r="P28" s="60">
        <v>3767688</v>
      </c>
      <c r="Q28" s="60">
        <v>4500391</v>
      </c>
      <c r="R28" s="60">
        <v>2185074</v>
      </c>
      <c r="S28" s="60">
        <v>789805</v>
      </c>
      <c r="T28" s="60">
        <v>0</v>
      </c>
      <c r="U28" s="60">
        <v>2974879</v>
      </c>
      <c r="V28" s="60">
        <v>39194298</v>
      </c>
      <c r="W28" s="60">
        <v>45851000</v>
      </c>
      <c r="X28" s="60">
        <v>-6656702</v>
      </c>
      <c r="Y28" s="61">
        <v>-14.52</v>
      </c>
      <c r="Z28" s="62">
        <v>45851000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45851000</v>
      </c>
      <c r="E32" s="100">
        <f t="shared" si="5"/>
        <v>45851000</v>
      </c>
      <c r="F32" s="100">
        <f t="shared" si="5"/>
        <v>262923</v>
      </c>
      <c r="G32" s="100">
        <f t="shared" si="5"/>
        <v>1000000</v>
      </c>
      <c r="H32" s="100">
        <f t="shared" si="5"/>
        <v>6913267</v>
      </c>
      <c r="I32" s="100">
        <f t="shared" si="5"/>
        <v>8176190</v>
      </c>
      <c r="J32" s="100">
        <f t="shared" si="5"/>
        <v>9521009</v>
      </c>
      <c r="K32" s="100">
        <f t="shared" si="5"/>
        <v>6529715</v>
      </c>
      <c r="L32" s="100">
        <f t="shared" si="5"/>
        <v>7492114</v>
      </c>
      <c r="M32" s="100">
        <f t="shared" si="5"/>
        <v>23542838</v>
      </c>
      <c r="N32" s="100">
        <f t="shared" si="5"/>
        <v>732703</v>
      </c>
      <c r="O32" s="100">
        <f t="shared" si="5"/>
        <v>0</v>
      </c>
      <c r="P32" s="100">
        <f t="shared" si="5"/>
        <v>3767688</v>
      </c>
      <c r="Q32" s="100">
        <f t="shared" si="5"/>
        <v>4500391</v>
      </c>
      <c r="R32" s="100">
        <f t="shared" si="5"/>
        <v>2185074</v>
      </c>
      <c r="S32" s="100">
        <f t="shared" si="5"/>
        <v>789805</v>
      </c>
      <c r="T32" s="100">
        <f t="shared" si="5"/>
        <v>0</v>
      </c>
      <c r="U32" s="100">
        <f t="shared" si="5"/>
        <v>2974879</v>
      </c>
      <c r="V32" s="100">
        <f t="shared" si="5"/>
        <v>39194298</v>
      </c>
      <c r="W32" s="100">
        <f t="shared" si="5"/>
        <v>45851000</v>
      </c>
      <c r="X32" s="100">
        <f t="shared" si="5"/>
        <v>-6656702</v>
      </c>
      <c r="Y32" s="101">
        <f>+IF(W32&lt;&gt;0,(X32/W32)*100,0)</f>
        <v>-14.51811738020981</v>
      </c>
      <c r="Z32" s="102">
        <f t="shared" si="5"/>
        <v>45851000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446737623</v>
      </c>
      <c r="C35" s="19">
        <v>0</v>
      </c>
      <c r="D35" s="59">
        <v>321412000</v>
      </c>
      <c r="E35" s="60">
        <v>321412391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321412391</v>
      </c>
      <c r="X35" s="60">
        <v>-321412391</v>
      </c>
      <c r="Y35" s="61">
        <v>-100</v>
      </c>
      <c r="Z35" s="62">
        <v>321412391</v>
      </c>
    </row>
    <row r="36" spans="1:26" ht="12.75">
      <c r="A36" s="58" t="s">
        <v>57</v>
      </c>
      <c r="B36" s="19">
        <v>974943279</v>
      </c>
      <c r="C36" s="19">
        <v>0</v>
      </c>
      <c r="D36" s="59">
        <v>816721000</v>
      </c>
      <c r="E36" s="60">
        <v>816720872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816720872</v>
      </c>
      <c r="X36" s="60">
        <v>-816720872</v>
      </c>
      <c r="Y36" s="61">
        <v>-100</v>
      </c>
      <c r="Z36" s="62">
        <v>816720872</v>
      </c>
    </row>
    <row r="37" spans="1:26" ht="12.75">
      <c r="A37" s="58" t="s">
        <v>58</v>
      </c>
      <c r="B37" s="19">
        <v>519713378</v>
      </c>
      <c r="C37" s="19">
        <v>0</v>
      </c>
      <c r="D37" s="59">
        <v>214100000</v>
      </c>
      <c r="E37" s="60">
        <v>214100000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214100000</v>
      </c>
      <c r="X37" s="60">
        <v>-214100000</v>
      </c>
      <c r="Y37" s="61">
        <v>-100</v>
      </c>
      <c r="Z37" s="62">
        <v>214100000</v>
      </c>
    </row>
    <row r="38" spans="1:26" ht="12.75">
      <c r="A38" s="58" t="s">
        <v>59</v>
      </c>
      <c r="B38" s="19">
        <v>27032000</v>
      </c>
      <c r="C38" s="19">
        <v>0</v>
      </c>
      <c r="D38" s="59">
        <v>39096000</v>
      </c>
      <c r="E38" s="60">
        <v>39096000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39096000</v>
      </c>
      <c r="X38" s="60">
        <v>-39096000</v>
      </c>
      <c r="Y38" s="61">
        <v>-100</v>
      </c>
      <c r="Z38" s="62">
        <v>39096000</v>
      </c>
    </row>
    <row r="39" spans="1:26" ht="12.75">
      <c r="A39" s="58" t="s">
        <v>60</v>
      </c>
      <c r="B39" s="19">
        <v>874935524</v>
      </c>
      <c r="C39" s="19">
        <v>0</v>
      </c>
      <c r="D39" s="59">
        <v>884937000</v>
      </c>
      <c r="E39" s="60">
        <v>884937263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884937263</v>
      </c>
      <c r="X39" s="60">
        <v>-884937263</v>
      </c>
      <c r="Y39" s="61">
        <v>-100</v>
      </c>
      <c r="Z39" s="62">
        <v>884937263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7458505</v>
      </c>
      <c r="C42" s="19">
        <v>0</v>
      </c>
      <c r="D42" s="59">
        <v>-2885996</v>
      </c>
      <c r="E42" s="60">
        <v>75740001</v>
      </c>
      <c r="F42" s="60">
        <v>133871</v>
      </c>
      <c r="G42" s="60">
        <v>4113325</v>
      </c>
      <c r="H42" s="60">
        <v>9402844</v>
      </c>
      <c r="I42" s="60">
        <v>13650040</v>
      </c>
      <c r="J42" s="60">
        <v>6213471</v>
      </c>
      <c r="K42" s="60">
        <v>-12510386</v>
      </c>
      <c r="L42" s="60">
        <v>23050021</v>
      </c>
      <c r="M42" s="60">
        <v>16753106</v>
      </c>
      <c r="N42" s="60">
        <v>24063933</v>
      </c>
      <c r="O42" s="60">
        <v>-8392779</v>
      </c>
      <c r="P42" s="60">
        <v>43121608</v>
      </c>
      <c r="Q42" s="60">
        <v>58792762</v>
      </c>
      <c r="R42" s="60">
        <v>1638785</v>
      </c>
      <c r="S42" s="60">
        <v>3596350</v>
      </c>
      <c r="T42" s="60">
        <v>0</v>
      </c>
      <c r="U42" s="60">
        <v>5235135</v>
      </c>
      <c r="V42" s="60">
        <v>94431043</v>
      </c>
      <c r="W42" s="60">
        <v>75740001</v>
      </c>
      <c r="X42" s="60">
        <v>18691042</v>
      </c>
      <c r="Y42" s="61">
        <v>24.68</v>
      </c>
      <c r="Z42" s="62">
        <v>75740001</v>
      </c>
    </row>
    <row r="43" spans="1:26" ht="12.75">
      <c r="A43" s="58" t="s">
        <v>63</v>
      </c>
      <c r="B43" s="19">
        <v>0</v>
      </c>
      <c r="C43" s="19">
        <v>0</v>
      </c>
      <c r="D43" s="59">
        <v>-45851000</v>
      </c>
      <c r="E43" s="60">
        <v>-45851000</v>
      </c>
      <c r="F43" s="60">
        <v>0</v>
      </c>
      <c r="G43" s="60">
        <v>-1000000</v>
      </c>
      <c r="H43" s="60">
        <v>-6913267</v>
      </c>
      <c r="I43" s="60">
        <v>-7913267</v>
      </c>
      <c r="J43" s="60">
        <v>-9521009</v>
      </c>
      <c r="K43" s="60">
        <v>0</v>
      </c>
      <c r="L43" s="60">
        <v>0</v>
      </c>
      <c r="M43" s="60">
        <v>-9521009</v>
      </c>
      <c r="N43" s="60">
        <v>0</v>
      </c>
      <c r="O43" s="60">
        <v>0</v>
      </c>
      <c r="P43" s="60">
        <v>-3767688</v>
      </c>
      <c r="Q43" s="60">
        <v>-3767688</v>
      </c>
      <c r="R43" s="60">
        <v>-2185074</v>
      </c>
      <c r="S43" s="60">
        <v>-789805</v>
      </c>
      <c r="T43" s="60">
        <v>0</v>
      </c>
      <c r="U43" s="60">
        <v>-2974879</v>
      </c>
      <c r="V43" s="60">
        <v>-24176843</v>
      </c>
      <c r="W43" s="60">
        <v>-45851000</v>
      </c>
      <c r="X43" s="60">
        <v>21674157</v>
      </c>
      <c r="Y43" s="61">
        <v>-47.27</v>
      </c>
      <c r="Z43" s="62">
        <v>-45851000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74108789</v>
      </c>
      <c r="C45" s="22">
        <v>0</v>
      </c>
      <c r="D45" s="99">
        <v>-46236996</v>
      </c>
      <c r="E45" s="100">
        <v>29889001</v>
      </c>
      <c r="F45" s="100">
        <v>825963</v>
      </c>
      <c r="G45" s="100">
        <v>3939288</v>
      </c>
      <c r="H45" s="100">
        <v>6428865</v>
      </c>
      <c r="I45" s="100">
        <v>6428865</v>
      </c>
      <c r="J45" s="100">
        <v>3121327</v>
      </c>
      <c r="K45" s="100">
        <v>-9389059</v>
      </c>
      <c r="L45" s="100">
        <v>13660962</v>
      </c>
      <c r="M45" s="100">
        <v>13660962</v>
      </c>
      <c r="N45" s="100">
        <v>37724895</v>
      </c>
      <c r="O45" s="100">
        <v>29332116</v>
      </c>
      <c r="P45" s="100">
        <v>68686036</v>
      </c>
      <c r="Q45" s="100">
        <v>37724895</v>
      </c>
      <c r="R45" s="100">
        <v>68139747</v>
      </c>
      <c r="S45" s="100">
        <v>70946292</v>
      </c>
      <c r="T45" s="100">
        <v>0</v>
      </c>
      <c r="U45" s="100">
        <v>70946292</v>
      </c>
      <c r="V45" s="100">
        <v>70946292</v>
      </c>
      <c r="W45" s="100">
        <v>29889001</v>
      </c>
      <c r="X45" s="100">
        <v>41057291</v>
      </c>
      <c r="Y45" s="101">
        <v>137.37</v>
      </c>
      <c r="Z45" s="102">
        <v>29889001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19" t="s">
        <v>275</v>
      </c>
      <c r="R47" s="120"/>
      <c r="S47" s="120"/>
      <c r="T47" s="120"/>
      <c r="U47" s="119" t="s">
        <v>276</v>
      </c>
      <c r="V47" s="119" t="s">
        <v>277</v>
      </c>
      <c r="W47" s="119" t="s">
        <v>278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68.23767643484132</v>
      </c>
      <c r="E58" s="7">
        <f t="shared" si="6"/>
        <v>100.00000027008778</v>
      </c>
      <c r="F58" s="7">
        <f t="shared" si="6"/>
        <v>185.71459219229527</v>
      </c>
      <c r="G58" s="7">
        <f t="shared" si="6"/>
        <v>47.5504428495409</v>
      </c>
      <c r="H58" s="7">
        <f t="shared" si="6"/>
        <v>52.859189369727034</v>
      </c>
      <c r="I58" s="7">
        <f t="shared" si="6"/>
        <v>67.18106257464164</v>
      </c>
      <c r="J58" s="7">
        <f t="shared" si="6"/>
        <v>58.15513318062562</v>
      </c>
      <c r="K58" s="7">
        <f t="shared" si="6"/>
        <v>48.73852283486173</v>
      </c>
      <c r="L58" s="7">
        <f t="shared" si="6"/>
        <v>103.43798023660156</v>
      </c>
      <c r="M58" s="7">
        <f t="shared" si="6"/>
        <v>62.629286137734375</v>
      </c>
      <c r="N58" s="7">
        <f t="shared" si="6"/>
        <v>65.31788925078179</v>
      </c>
      <c r="O58" s="7">
        <f t="shared" si="6"/>
        <v>49.93498860473805</v>
      </c>
      <c r="P58" s="7">
        <f t="shared" si="6"/>
        <v>54.255510570407125</v>
      </c>
      <c r="Q58" s="7">
        <f t="shared" si="6"/>
        <v>56.57421246332325</v>
      </c>
      <c r="R58" s="7">
        <f t="shared" si="6"/>
        <v>56.73465582835353</v>
      </c>
      <c r="S58" s="7">
        <f t="shared" si="6"/>
        <v>62.11547901914548</v>
      </c>
      <c r="T58" s="7">
        <f t="shared" si="6"/>
        <v>0</v>
      </c>
      <c r="U58" s="7">
        <f t="shared" si="6"/>
        <v>59.4250674237495</v>
      </c>
      <c r="V58" s="7">
        <f t="shared" si="6"/>
        <v>61.38237461380328</v>
      </c>
      <c r="W58" s="7">
        <f t="shared" si="6"/>
        <v>100.00004915599972</v>
      </c>
      <c r="X58" s="7">
        <f t="shared" si="6"/>
        <v>0</v>
      </c>
      <c r="Y58" s="7">
        <f t="shared" si="6"/>
        <v>0</v>
      </c>
      <c r="Z58" s="8">
        <f t="shared" si="6"/>
        <v>100.00000027008778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60</v>
      </c>
      <c r="E59" s="10">
        <f t="shared" si="7"/>
        <v>100</v>
      </c>
      <c r="F59" s="10">
        <f t="shared" si="7"/>
        <v>100.2315803874933</v>
      </c>
      <c r="G59" s="10">
        <f t="shared" si="7"/>
        <v>53.25704227038953</v>
      </c>
      <c r="H59" s="10">
        <f t="shared" si="7"/>
        <v>66.19115752456557</v>
      </c>
      <c r="I59" s="10">
        <f t="shared" si="7"/>
        <v>70.37970127401391</v>
      </c>
      <c r="J59" s="10">
        <f t="shared" si="7"/>
        <v>74.72066049023697</v>
      </c>
      <c r="K59" s="10">
        <f t="shared" si="7"/>
        <v>57.957639355165746</v>
      </c>
      <c r="L59" s="10">
        <f t="shared" si="7"/>
        <v>39.72715171904874</v>
      </c>
      <c r="M59" s="10">
        <f t="shared" si="7"/>
        <v>58.14140663434054</v>
      </c>
      <c r="N59" s="10">
        <f t="shared" si="7"/>
        <v>82.68646418789135</v>
      </c>
      <c r="O59" s="10">
        <f t="shared" si="7"/>
        <v>47.04877570060258</v>
      </c>
      <c r="P59" s="10">
        <f t="shared" si="7"/>
        <v>67.20028723698105</v>
      </c>
      <c r="Q59" s="10">
        <f t="shared" si="7"/>
        <v>65.68500428701158</v>
      </c>
      <c r="R59" s="10">
        <f t="shared" si="7"/>
        <v>59.686238239375136</v>
      </c>
      <c r="S59" s="10">
        <f t="shared" si="7"/>
        <v>54.681357176958834</v>
      </c>
      <c r="T59" s="10">
        <f t="shared" si="7"/>
        <v>0</v>
      </c>
      <c r="U59" s="10">
        <f t="shared" si="7"/>
        <v>57.183797708166985</v>
      </c>
      <c r="V59" s="10">
        <f t="shared" si="7"/>
        <v>63.414048230033956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74.89991192341166</v>
      </c>
      <c r="E60" s="13">
        <f t="shared" si="7"/>
        <v>100.00000034812882</v>
      </c>
      <c r="F60" s="13">
        <f t="shared" si="7"/>
        <v>342.3638187468118</v>
      </c>
      <c r="G60" s="13">
        <f t="shared" si="7"/>
        <v>39.961228483830205</v>
      </c>
      <c r="H60" s="13">
        <f t="shared" si="7"/>
        <v>44.59339983493612</v>
      </c>
      <c r="I60" s="13">
        <f t="shared" si="7"/>
        <v>60.662168140671234</v>
      </c>
      <c r="J60" s="13">
        <f t="shared" si="7"/>
        <v>48.346123118387275</v>
      </c>
      <c r="K60" s="13">
        <f t="shared" si="7"/>
        <v>39.684043989553224</v>
      </c>
      <c r="L60" s="13">
        <f t="shared" si="7"/>
        <v>139.69230180528746</v>
      </c>
      <c r="M60" s="13">
        <f t="shared" si="7"/>
        <v>55.784320258956065</v>
      </c>
      <c r="N60" s="13">
        <f t="shared" si="7"/>
        <v>56.006045755473</v>
      </c>
      <c r="O60" s="13">
        <f t="shared" si="7"/>
        <v>40.62314251394884</v>
      </c>
      <c r="P60" s="13">
        <f t="shared" si="7"/>
        <v>43.9831152022047</v>
      </c>
      <c r="Q60" s="13">
        <f t="shared" si="7"/>
        <v>46.96269430520088</v>
      </c>
      <c r="R60" s="13">
        <f t="shared" si="7"/>
        <v>47.226656462403014</v>
      </c>
      <c r="S60" s="13">
        <f t="shared" si="7"/>
        <v>55.77301051836463</v>
      </c>
      <c r="T60" s="13">
        <f t="shared" si="7"/>
        <v>0</v>
      </c>
      <c r="U60" s="13">
        <f t="shared" si="7"/>
        <v>51.499833490383814</v>
      </c>
      <c r="V60" s="13">
        <f t="shared" si="7"/>
        <v>53.54271267183625</v>
      </c>
      <c r="W60" s="13">
        <f t="shared" si="7"/>
        <v>100.00006335948292</v>
      </c>
      <c r="X60" s="13">
        <f t="shared" si="7"/>
        <v>0</v>
      </c>
      <c r="Y60" s="13">
        <f t="shared" si="7"/>
        <v>0</v>
      </c>
      <c r="Z60" s="14">
        <f t="shared" si="7"/>
        <v>100.00000034812882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79.89130380434783</v>
      </c>
      <c r="E61" s="13">
        <f t="shared" si="7"/>
        <v>99.99999945652173</v>
      </c>
      <c r="F61" s="13">
        <f t="shared" si="7"/>
        <v>100</v>
      </c>
      <c r="G61" s="13">
        <f t="shared" si="7"/>
        <v>55.133863550716136</v>
      </c>
      <c r="H61" s="13">
        <f t="shared" si="7"/>
        <v>62.53624548364082</v>
      </c>
      <c r="I61" s="13">
        <f t="shared" si="7"/>
        <v>68.73917933666101</v>
      </c>
      <c r="J61" s="13">
        <f t="shared" si="7"/>
        <v>55.89856779745109</v>
      </c>
      <c r="K61" s="13">
        <f t="shared" si="7"/>
        <v>67.69257504332514</v>
      </c>
      <c r="L61" s="13">
        <f t="shared" si="7"/>
        <v>0</v>
      </c>
      <c r="M61" s="13">
        <f t="shared" si="7"/>
        <v>94.15147246667254</v>
      </c>
      <c r="N61" s="13">
        <f t="shared" si="7"/>
        <v>74.69436217981055</v>
      </c>
      <c r="O61" s="13">
        <f t="shared" si="7"/>
        <v>51.660700645094</v>
      </c>
      <c r="P61" s="13">
        <f t="shared" si="7"/>
        <v>58.37903266134803</v>
      </c>
      <c r="Q61" s="13">
        <f t="shared" si="7"/>
        <v>61.74337093966884</v>
      </c>
      <c r="R61" s="13">
        <f t="shared" si="7"/>
        <v>65.59975306563099</v>
      </c>
      <c r="S61" s="13">
        <f t="shared" si="7"/>
        <v>66.55354247164384</v>
      </c>
      <c r="T61" s="13">
        <f t="shared" si="7"/>
        <v>0</v>
      </c>
      <c r="U61" s="13">
        <f t="shared" si="7"/>
        <v>66.07664776863741</v>
      </c>
      <c r="V61" s="13">
        <f t="shared" si="7"/>
        <v>70.96620189556465</v>
      </c>
      <c r="W61" s="13">
        <f t="shared" si="7"/>
        <v>100.0000994566212</v>
      </c>
      <c r="X61" s="13">
        <f t="shared" si="7"/>
        <v>0</v>
      </c>
      <c r="Y61" s="13">
        <f t="shared" si="7"/>
        <v>0</v>
      </c>
      <c r="Z61" s="14">
        <f t="shared" si="7"/>
        <v>99.99999945652173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60</v>
      </c>
      <c r="E62" s="13">
        <f t="shared" si="7"/>
        <v>100.00000185185185</v>
      </c>
      <c r="F62" s="13">
        <f t="shared" si="7"/>
        <v>-15.162050593309232</v>
      </c>
      <c r="G62" s="13">
        <f t="shared" si="7"/>
        <v>10.675831688497803</v>
      </c>
      <c r="H62" s="13">
        <f t="shared" si="7"/>
        <v>12.883078405404518</v>
      </c>
      <c r="I62" s="13">
        <f t="shared" si="7"/>
        <v>30.610328217309835</v>
      </c>
      <c r="J62" s="13">
        <f t="shared" si="7"/>
        <v>0</v>
      </c>
      <c r="K62" s="13">
        <f t="shared" si="7"/>
        <v>31.34263079496228</v>
      </c>
      <c r="L62" s="13">
        <f t="shared" si="7"/>
        <v>19.126052192725076</v>
      </c>
      <c r="M62" s="13">
        <f t="shared" si="7"/>
        <v>42.215705989347285</v>
      </c>
      <c r="N62" s="13">
        <f t="shared" si="7"/>
        <v>26.571233560989054</v>
      </c>
      <c r="O62" s="13">
        <f t="shared" si="7"/>
        <v>29.829990307563875</v>
      </c>
      <c r="P62" s="13">
        <f t="shared" si="7"/>
        <v>18.537744588807676</v>
      </c>
      <c r="Q62" s="13">
        <f t="shared" si="7"/>
        <v>25.047188160587687</v>
      </c>
      <c r="R62" s="13">
        <f t="shared" si="7"/>
        <v>17.86770401278234</v>
      </c>
      <c r="S62" s="13">
        <f t="shared" si="7"/>
        <v>26.278004314073534</v>
      </c>
      <c r="T62" s="13">
        <f t="shared" si="7"/>
        <v>0</v>
      </c>
      <c r="U62" s="13">
        <f t="shared" si="7"/>
        <v>22.072854163427937</v>
      </c>
      <c r="V62" s="13">
        <f t="shared" si="7"/>
        <v>28.857202200637786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100.00000185185185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70</v>
      </c>
      <c r="E63" s="13">
        <f t="shared" si="7"/>
        <v>100</v>
      </c>
      <c r="F63" s="13">
        <f t="shared" si="7"/>
        <v>100</v>
      </c>
      <c r="G63" s="13">
        <f t="shared" si="7"/>
        <v>14.68487671377069</v>
      </c>
      <c r="H63" s="13">
        <f t="shared" si="7"/>
        <v>18.10155238304732</v>
      </c>
      <c r="I63" s="13">
        <f t="shared" si="7"/>
        <v>23.74286921041277</v>
      </c>
      <c r="J63" s="13">
        <f t="shared" si="7"/>
        <v>62.5208</v>
      </c>
      <c r="K63" s="13">
        <f t="shared" si="7"/>
        <v>25.913472751302187</v>
      </c>
      <c r="L63" s="13">
        <f t="shared" si="7"/>
        <v>17.534609630953472</v>
      </c>
      <c r="M63" s="13">
        <f t="shared" si="7"/>
        <v>29.207007254986223</v>
      </c>
      <c r="N63" s="13">
        <f t="shared" si="7"/>
        <v>26.212528591333456</v>
      </c>
      <c r="O63" s="13">
        <f t="shared" si="7"/>
        <v>16.667063348880102</v>
      </c>
      <c r="P63" s="13">
        <f t="shared" si="7"/>
        <v>20.87402462103738</v>
      </c>
      <c r="Q63" s="13">
        <f t="shared" si="7"/>
        <v>21.36523687958487</v>
      </c>
      <c r="R63" s="13">
        <f t="shared" si="7"/>
        <v>18.776040554040254</v>
      </c>
      <c r="S63" s="13">
        <f t="shared" si="7"/>
        <v>39.78724327173235</v>
      </c>
      <c r="T63" s="13">
        <f t="shared" si="7"/>
        <v>0</v>
      </c>
      <c r="U63" s="13">
        <f t="shared" si="7"/>
        <v>29.281641912886304</v>
      </c>
      <c r="V63" s="13">
        <f t="shared" si="7"/>
        <v>25.26361892855248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69.99998461538462</v>
      </c>
      <c r="E64" s="13">
        <f t="shared" si="7"/>
        <v>100</v>
      </c>
      <c r="F64" s="13">
        <f t="shared" si="7"/>
        <v>100.00004404723626</v>
      </c>
      <c r="G64" s="13">
        <f t="shared" si="7"/>
        <v>141.2542758824585</v>
      </c>
      <c r="H64" s="13">
        <f t="shared" si="7"/>
        <v>144.9219660134524</v>
      </c>
      <c r="I64" s="13">
        <f t="shared" si="7"/>
        <v>124.98275926529854</v>
      </c>
      <c r="J64" s="13">
        <f t="shared" si="7"/>
        <v>103.16791829185958</v>
      </c>
      <c r="K64" s="13">
        <f t="shared" si="7"/>
        <v>71.47730856088307</v>
      </c>
      <c r="L64" s="13">
        <f t="shared" si="7"/>
        <v>74.03177616084923</v>
      </c>
      <c r="M64" s="13">
        <f t="shared" si="7"/>
        <v>85.13369404625712</v>
      </c>
      <c r="N64" s="13">
        <f t="shared" si="7"/>
        <v>57.42905966233035</v>
      </c>
      <c r="O64" s="13">
        <f t="shared" si="7"/>
        <v>23.245829827412344</v>
      </c>
      <c r="P64" s="13">
        <f t="shared" si="7"/>
        <v>22.531283124405938</v>
      </c>
      <c r="Q64" s="13">
        <f t="shared" si="7"/>
        <v>31.297942051004757</v>
      </c>
      <c r="R64" s="13">
        <f t="shared" si="7"/>
        <v>31.329939368409153</v>
      </c>
      <c r="S64" s="13">
        <f t="shared" si="7"/>
        <v>70.27658588019835</v>
      </c>
      <c r="T64" s="13">
        <f t="shared" si="7"/>
        <v>0</v>
      </c>
      <c r="U64" s="13">
        <f t="shared" si="7"/>
        <v>50.80326262430375</v>
      </c>
      <c r="V64" s="13">
        <f t="shared" si="7"/>
        <v>72.69578014980834</v>
      </c>
      <c r="W64" s="13">
        <f t="shared" si="7"/>
        <v>99.99998461538698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100.00002352941178</v>
      </c>
      <c r="F65" s="13">
        <f t="shared" si="7"/>
        <v>100.00184986495985</v>
      </c>
      <c r="G65" s="13">
        <f t="shared" si="7"/>
        <v>0</v>
      </c>
      <c r="H65" s="13">
        <f t="shared" si="7"/>
        <v>138.48853592929422</v>
      </c>
      <c r="I65" s="13">
        <f t="shared" si="7"/>
        <v>441.7034578324901</v>
      </c>
      <c r="J65" s="13">
        <f t="shared" si="7"/>
        <v>1.9052903364037759</v>
      </c>
      <c r="K65" s="13">
        <f t="shared" si="7"/>
        <v>0.312070640414669</v>
      </c>
      <c r="L65" s="13">
        <f t="shared" si="7"/>
        <v>0</v>
      </c>
      <c r="M65" s="13">
        <f t="shared" si="7"/>
        <v>1.1838200934649121</v>
      </c>
      <c r="N65" s="13">
        <f t="shared" si="7"/>
        <v>584.9653025145782</v>
      </c>
      <c r="O65" s="13">
        <f t="shared" si="7"/>
        <v>0</v>
      </c>
      <c r="P65" s="13">
        <f t="shared" si="7"/>
        <v>72446300</v>
      </c>
      <c r="Q65" s="13">
        <f t="shared" si="7"/>
        <v>2817.3192612137204</v>
      </c>
      <c r="R65" s="13">
        <f t="shared" si="7"/>
        <v>12696000</v>
      </c>
      <c r="S65" s="13">
        <f t="shared" si="7"/>
        <v>40298400</v>
      </c>
      <c r="T65" s="13">
        <f t="shared" si="7"/>
        <v>0</v>
      </c>
      <c r="U65" s="13">
        <f t="shared" si="7"/>
        <v>26497200</v>
      </c>
      <c r="V65" s="13">
        <f t="shared" si="7"/>
        <v>13.064604440786992</v>
      </c>
      <c r="W65" s="13">
        <f t="shared" si="7"/>
        <v>100.00002352941178</v>
      </c>
      <c r="X65" s="13">
        <f t="shared" si="7"/>
        <v>0</v>
      </c>
      <c r="Y65" s="13">
        <f t="shared" si="7"/>
        <v>0</v>
      </c>
      <c r="Z65" s="14">
        <f t="shared" si="7"/>
        <v>100.00002352941178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16.071428571428573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0</v>
      </c>
      <c r="U66" s="16">
        <f t="shared" si="7"/>
        <v>100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287</v>
      </c>
      <c r="B67" s="24">
        <v>427299970</v>
      </c>
      <c r="C67" s="24"/>
      <c r="D67" s="25">
        <v>370250000</v>
      </c>
      <c r="E67" s="26">
        <v>370250000</v>
      </c>
      <c r="F67" s="26">
        <v>12398932</v>
      </c>
      <c r="G67" s="26">
        <v>43011448</v>
      </c>
      <c r="H67" s="26">
        <v>43663827</v>
      </c>
      <c r="I67" s="26">
        <v>99074207</v>
      </c>
      <c r="J67" s="26">
        <v>36310762</v>
      </c>
      <c r="K67" s="26">
        <v>41048464</v>
      </c>
      <c r="L67" s="26">
        <v>17953390</v>
      </c>
      <c r="M67" s="26">
        <v>95312616</v>
      </c>
      <c r="N67" s="26">
        <v>38433102</v>
      </c>
      <c r="O67" s="26">
        <v>36539748</v>
      </c>
      <c r="P67" s="26">
        <v>40303178</v>
      </c>
      <c r="Q67" s="26">
        <v>115276028</v>
      </c>
      <c r="R67" s="26">
        <v>35528653</v>
      </c>
      <c r="S67" s="26">
        <v>35528653</v>
      </c>
      <c r="T67" s="26"/>
      <c r="U67" s="26">
        <v>71057306</v>
      </c>
      <c r="V67" s="26">
        <v>380720157</v>
      </c>
      <c r="W67" s="26">
        <v>370249819</v>
      </c>
      <c r="X67" s="26"/>
      <c r="Y67" s="25"/>
      <c r="Z67" s="27">
        <v>370250000</v>
      </c>
    </row>
    <row r="68" spans="1:26" ht="12.75" hidden="1">
      <c r="A68" s="37" t="s">
        <v>31</v>
      </c>
      <c r="B68" s="19">
        <v>56084797</v>
      </c>
      <c r="C68" s="19"/>
      <c r="D68" s="20">
        <v>55000000</v>
      </c>
      <c r="E68" s="21">
        <v>55000000</v>
      </c>
      <c r="F68" s="21">
        <v>3800840</v>
      </c>
      <c r="G68" s="21">
        <v>5218523</v>
      </c>
      <c r="H68" s="21">
        <v>5755515</v>
      </c>
      <c r="I68" s="21">
        <v>14774878</v>
      </c>
      <c r="J68" s="21">
        <v>5106510</v>
      </c>
      <c r="K68" s="21">
        <v>4582697</v>
      </c>
      <c r="L68" s="21">
        <v>4551907</v>
      </c>
      <c r="M68" s="21">
        <v>14241114</v>
      </c>
      <c r="N68" s="21">
        <v>5067099</v>
      </c>
      <c r="O68" s="21">
        <v>5038841</v>
      </c>
      <c r="P68" s="21">
        <v>5119118</v>
      </c>
      <c r="Q68" s="21">
        <v>15225058</v>
      </c>
      <c r="R68" s="21">
        <v>5008131</v>
      </c>
      <c r="S68" s="21">
        <v>5008131</v>
      </c>
      <c r="T68" s="21"/>
      <c r="U68" s="21">
        <v>10016262</v>
      </c>
      <c r="V68" s="21">
        <v>54257312</v>
      </c>
      <c r="W68" s="21">
        <v>55000000</v>
      </c>
      <c r="X68" s="21"/>
      <c r="Y68" s="20"/>
      <c r="Z68" s="23">
        <v>55000000</v>
      </c>
    </row>
    <row r="69" spans="1:26" ht="12.75" hidden="1">
      <c r="A69" s="38" t="s">
        <v>32</v>
      </c>
      <c r="B69" s="19">
        <v>329799777</v>
      </c>
      <c r="C69" s="19"/>
      <c r="D69" s="20">
        <v>287250000</v>
      </c>
      <c r="E69" s="21">
        <v>287250000</v>
      </c>
      <c r="F69" s="21">
        <v>4381385</v>
      </c>
      <c r="G69" s="21">
        <v>33511715</v>
      </c>
      <c r="H69" s="21">
        <v>33637886</v>
      </c>
      <c r="I69" s="21">
        <v>71530986</v>
      </c>
      <c r="J69" s="21">
        <v>26916272</v>
      </c>
      <c r="K69" s="21">
        <v>31692070</v>
      </c>
      <c r="L69" s="21">
        <v>8467128</v>
      </c>
      <c r="M69" s="21">
        <v>67075470</v>
      </c>
      <c r="N69" s="21">
        <v>28304155</v>
      </c>
      <c r="O69" s="21">
        <v>26315810</v>
      </c>
      <c r="P69" s="21">
        <v>29914957</v>
      </c>
      <c r="Q69" s="21">
        <v>84534922</v>
      </c>
      <c r="R69" s="21">
        <v>25301842</v>
      </c>
      <c r="S69" s="21">
        <v>25301842</v>
      </c>
      <c r="T69" s="21"/>
      <c r="U69" s="21">
        <v>50603684</v>
      </c>
      <c r="V69" s="21">
        <v>273745062</v>
      </c>
      <c r="W69" s="21">
        <v>287249819</v>
      </c>
      <c r="X69" s="21"/>
      <c r="Y69" s="20"/>
      <c r="Z69" s="23">
        <v>287250000</v>
      </c>
    </row>
    <row r="70" spans="1:26" ht="12.75" hidden="1">
      <c r="A70" s="39" t="s">
        <v>103</v>
      </c>
      <c r="B70" s="19">
        <v>216263467</v>
      </c>
      <c r="C70" s="19"/>
      <c r="D70" s="20">
        <v>184000000</v>
      </c>
      <c r="E70" s="21">
        <v>184000000</v>
      </c>
      <c r="F70" s="21">
        <v>10476342</v>
      </c>
      <c r="G70" s="21">
        <v>16433637</v>
      </c>
      <c r="H70" s="21">
        <v>16752432</v>
      </c>
      <c r="I70" s="21">
        <v>43662411</v>
      </c>
      <c r="J70" s="21">
        <v>15721240</v>
      </c>
      <c r="K70" s="21">
        <v>13609305</v>
      </c>
      <c r="L70" s="21"/>
      <c r="M70" s="21">
        <v>29330545</v>
      </c>
      <c r="N70" s="21">
        <v>15898556</v>
      </c>
      <c r="O70" s="21">
        <v>14823111</v>
      </c>
      <c r="P70" s="21">
        <v>16777599</v>
      </c>
      <c r="Q70" s="21">
        <v>47499266</v>
      </c>
      <c r="R70" s="21">
        <v>14799074</v>
      </c>
      <c r="S70" s="21">
        <v>14799074</v>
      </c>
      <c r="T70" s="21"/>
      <c r="U70" s="21">
        <v>29598148</v>
      </c>
      <c r="V70" s="21">
        <v>150090370</v>
      </c>
      <c r="W70" s="21">
        <v>183999816</v>
      </c>
      <c r="X70" s="21"/>
      <c r="Y70" s="20"/>
      <c r="Z70" s="23">
        <v>184000000</v>
      </c>
    </row>
    <row r="71" spans="1:26" ht="12.75" hidden="1">
      <c r="A71" s="39" t="s">
        <v>104</v>
      </c>
      <c r="B71" s="19">
        <v>64799674</v>
      </c>
      <c r="C71" s="19"/>
      <c r="D71" s="20">
        <v>54000000</v>
      </c>
      <c r="E71" s="21">
        <v>54000000</v>
      </c>
      <c r="F71" s="21">
        <v>-9220824</v>
      </c>
      <c r="G71" s="21">
        <v>11521922</v>
      </c>
      <c r="H71" s="21">
        <v>10851956</v>
      </c>
      <c r="I71" s="21">
        <v>13153054</v>
      </c>
      <c r="J71" s="21"/>
      <c r="K71" s="21">
        <v>5629135</v>
      </c>
      <c r="L71" s="21">
        <v>4589107</v>
      </c>
      <c r="M71" s="21">
        <v>10218242</v>
      </c>
      <c r="N71" s="21">
        <v>7431104</v>
      </c>
      <c r="O71" s="21">
        <v>6784672</v>
      </c>
      <c r="P71" s="21">
        <v>6724858</v>
      </c>
      <c r="Q71" s="21">
        <v>20940634</v>
      </c>
      <c r="R71" s="21">
        <v>5879362</v>
      </c>
      <c r="S71" s="21">
        <v>5879362</v>
      </c>
      <c r="T71" s="21"/>
      <c r="U71" s="21">
        <v>11758724</v>
      </c>
      <c r="V71" s="21">
        <v>56070654</v>
      </c>
      <c r="W71" s="21">
        <v>54000001</v>
      </c>
      <c r="X71" s="21"/>
      <c r="Y71" s="20"/>
      <c r="Z71" s="23">
        <v>54000000</v>
      </c>
    </row>
    <row r="72" spans="1:26" ht="12.75" hidden="1">
      <c r="A72" s="39" t="s">
        <v>105</v>
      </c>
      <c r="B72" s="19">
        <v>33945015</v>
      </c>
      <c r="C72" s="19"/>
      <c r="D72" s="20">
        <v>32000000</v>
      </c>
      <c r="E72" s="21">
        <v>32000000</v>
      </c>
      <c r="F72" s="21">
        <v>801519</v>
      </c>
      <c r="G72" s="21">
        <v>3990105</v>
      </c>
      <c r="H72" s="21">
        <v>4427902</v>
      </c>
      <c r="I72" s="21">
        <v>9219526</v>
      </c>
      <c r="J72" s="21">
        <v>1250000</v>
      </c>
      <c r="K72" s="21">
        <v>2932764</v>
      </c>
      <c r="L72" s="21">
        <v>2740061</v>
      </c>
      <c r="M72" s="21">
        <v>6922825</v>
      </c>
      <c r="N72" s="21">
        <v>3378209</v>
      </c>
      <c r="O72" s="21">
        <v>3151137</v>
      </c>
      <c r="P72" s="21">
        <v>3197347</v>
      </c>
      <c r="Q72" s="21">
        <v>9726693</v>
      </c>
      <c r="R72" s="21">
        <v>3066131</v>
      </c>
      <c r="S72" s="21">
        <v>3066131</v>
      </c>
      <c r="T72" s="21"/>
      <c r="U72" s="21">
        <v>6132262</v>
      </c>
      <c r="V72" s="21">
        <v>32001306</v>
      </c>
      <c r="W72" s="21">
        <v>32000000</v>
      </c>
      <c r="X72" s="21"/>
      <c r="Y72" s="20"/>
      <c r="Z72" s="23">
        <v>32000000</v>
      </c>
    </row>
    <row r="73" spans="1:26" ht="12.75" hidden="1">
      <c r="A73" s="39" t="s">
        <v>106</v>
      </c>
      <c r="B73" s="19">
        <v>14791621</v>
      </c>
      <c r="C73" s="19"/>
      <c r="D73" s="20">
        <v>13000000</v>
      </c>
      <c r="E73" s="21">
        <v>13000000</v>
      </c>
      <c r="F73" s="21">
        <v>2270290</v>
      </c>
      <c r="G73" s="21">
        <v>1566051</v>
      </c>
      <c r="H73" s="21">
        <v>1566561</v>
      </c>
      <c r="I73" s="21">
        <v>5402902</v>
      </c>
      <c r="J73" s="21">
        <v>1562635</v>
      </c>
      <c r="K73" s="21">
        <v>1138469</v>
      </c>
      <c r="L73" s="21">
        <v>1137960</v>
      </c>
      <c r="M73" s="21">
        <v>3839064</v>
      </c>
      <c r="N73" s="21">
        <v>1558387</v>
      </c>
      <c r="O73" s="21">
        <v>1556890</v>
      </c>
      <c r="P73" s="21">
        <v>3215152</v>
      </c>
      <c r="Q73" s="21">
        <v>6330429</v>
      </c>
      <c r="R73" s="21">
        <v>1557274</v>
      </c>
      <c r="S73" s="21">
        <v>1557274</v>
      </c>
      <c r="T73" s="21"/>
      <c r="U73" s="21">
        <v>3114548</v>
      </c>
      <c r="V73" s="21">
        <v>18686943</v>
      </c>
      <c r="W73" s="21">
        <v>13000002</v>
      </c>
      <c r="X73" s="21"/>
      <c r="Y73" s="20"/>
      <c r="Z73" s="23">
        <v>13000000</v>
      </c>
    </row>
    <row r="74" spans="1:26" ht="12.75" hidden="1">
      <c r="A74" s="39" t="s">
        <v>107</v>
      </c>
      <c r="B74" s="19"/>
      <c r="C74" s="19"/>
      <c r="D74" s="20">
        <v>4250000</v>
      </c>
      <c r="E74" s="21">
        <v>4250000</v>
      </c>
      <c r="F74" s="21">
        <v>54058</v>
      </c>
      <c r="G74" s="21"/>
      <c r="H74" s="21">
        <v>39035</v>
      </c>
      <c r="I74" s="21">
        <v>93093</v>
      </c>
      <c r="J74" s="21">
        <v>8382397</v>
      </c>
      <c r="K74" s="21">
        <v>8382397</v>
      </c>
      <c r="L74" s="21"/>
      <c r="M74" s="21">
        <v>16764794</v>
      </c>
      <c r="N74" s="21">
        <v>37899</v>
      </c>
      <c r="O74" s="21"/>
      <c r="P74" s="21">
        <v>1</v>
      </c>
      <c r="Q74" s="21">
        <v>37900</v>
      </c>
      <c r="R74" s="21">
        <v>1</v>
      </c>
      <c r="S74" s="21">
        <v>1</v>
      </c>
      <c r="T74" s="21"/>
      <c r="U74" s="21">
        <v>2</v>
      </c>
      <c r="V74" s="21">
        <v>16895789</v>
      </c>
      <c r="W74" s="21">
        <v>4250000</v>
      </c>
      <c r="X74" s="21"/>
      <c r="Y74" s="20"/>
      <c r="Z74" s="23">
        <v>4250000</v>
      </c>
    </row>
    <row r="75" spans="1:26" ht="12.75" hidden="1">
      <c r="A75" s="40" t="s">
        <v>110</v>
      </c>
      <c r="B75" s="28">
        <v>41415396</v>
      </c>
      <c r="C75" s="28"/>
      <c r="D75" s="29">
        <v>28000000</v>
      </c>
      <c r="E75" s="30">
        <v>28000000</v>
      </c>
      <c r="F75" s="30">
        <v>4216707</v>
      </c>
      <c r="G75" s="30">
        <v>4281210</v>
      </c>
      <c r="H75" s="30">
        <v>4270426</v>
      </c>
      <c r="I75" s="30">
        <v>12768343</v>
      </c>
      <c r="J75" s="30">
        <v>4287980</v>
      </c>
      <c r="K75" s="30">
        <v>4773697</v>
      </c>
      <c r="L75" s="30">
        <v>4934355</v>
      </c>
      <c r="M75" s="30">
        <v>13996032</v>
      </c>
      <c r="N75" s="30">
        <v>5061848</v>
      </c>
      <c r="O75" s="30">
        <v>5185097</v>
      </c>
      <c r="P75" s="30">
        <v>5269103</v>
      </c>
      <c r="Q75" s="30">
        <v>15516048</v>
      </c>
      <c r="R75" s="30">
        <v>5218680</v>
      </c>
      <c r="S75" s="30">
        <v>5218680</v>
      </c>
      <c r="T75" s="30"/>
      <c r="U75" s="30">
        <v>10437360</v>
      </c>
      <c r="V75" s="30">
        <v>52717783</v>
      </c>
      <c r="W75" s="30">
        <v>28000000</v>
      </c>
      <c r="X75" s="30"/>
      <c r="Y75" s="29"/>
      <c r="Z75" s="31">
        <v>28000000</v>
      </c>
    </row>
    <row r="76" spans="1:26" ht="12.75" hidden="1">
      <c r="A76" s="42" t="s">
        <v>288</v>
      </c>
      <c r="B76" s="32"/>
      <c r="C76" s="32"/>
      <c r="D76" s="33">
        <v>252649997</v>
      </c>
      <c r="E76" s="34">
        <v>370250001</v>
      </c>
      <c r="F76" s="34">
        <v>23026626</v>
      </c>
      <c r="G76" s="34">
        <v>20452134</v>
      </c>
      <c r="H76" s="34">
        <v>23080345</v>
      </c>
      <c r="I76" s="34">
        <v>66559105</v>
      </c>
      <c r="J76" s="34">
        <v>21116572</v>
      </c>
      <c r="K76" s="34">
        <v>20006415</v>
      </c>
      <c r="L76" s="34">
        <v>18570624</v>
      </c>
      <c r="M76" s="34">
        <v>59693611</v>
      </c>
      <c r="N76" s="34">
        <v>25103691</v>
      </c>
      <c r="O76" s="34">
        <v>18246119</v>
      </c>
      <c r="P76" s="34">
        <v>21866695</v>
      </c>
      <c r="Q76" s="34">
        <v>65216505</v>
      </c>
      <c r="R76" s="34">
        <v>20157059</v>
      </c>
      <c r="S76" s="34">
        <v>22068793</v>
      </c>
      <c r="T76" s="34"/>
      <c r="U76" s="34">
        <v>42225852</v>
      </c>
      <c r="V76" s="34">
        <v>233695073</v>
      </c>
      <c r="W76" s="34">
        <v>370250001</v>
      </c>
      <c r="X76" s="34"/>
      <c r="Y76" s="33"/>
      <c r="Z76" s="35">
        <v>370250001</v>
      </c>
    </row>
    <row r="77" spans="1:26" ht="12.75" hidden="1">
      <c r="A77" s="37" t="s">
        <v>31</v>
      </c>
      <c r="B77" s="19"/>
      <c r="C77" s="19"/>
      <c r="D77" s="20">
        <v>33000000</v>
      </c>
      <c r="E77" s="21">
        <v>55000000</v>
      </c>
      <c r="F77" s="21">
        <v>3809642</v>
      </c>
      <c r="G77" s="21">
        <v>2779231</v>
      </c>
      <c r="H77" s="21">
        <v>3809642</v>
      </c>
      <c r="I77" s="21">
        <v>10398515</v>
      </c>
      <c r="J77" s="21">
        <v>3815618</v>
      </c>
      <c r="K77" s="21">
        <v>2656023</v>
      </c>
      <c r="L77" s="21">
        <v>1808343</v>
      </c>
      <c r="M77" s="21">
        <v>8279984</v>
      </c>
      <c r="N77" s="21">
        <v>4189805</v>
      </c>
      <c r="O77" s="21">
        <v>2370713</v>
      </c>
      <c r="P77" s="21">
        <v>3440062</v>
      </c>
      <c r="Q77" s="21">
        <v>10000580</v>
      </c>
      <c r="R77" s="21">
        <v>2989165</v>
      </c>
      <c r="S77" s="21">
        <v>2738514</v>
      </c>
      <c r="T77" s="21"/>
      <c r="U77" s="21">
        <v>5727679</v>
      </c>
      <c r="V77" s="21">
        <v>34406758</v>
      </c>
      <c r="W77" s="21">
        <v>55000000</v>
      </c>
      <c r="X77" s="21"/>
      <c r="Y77" s="20"/>
      <c r="Z77" s="23">
        <v>55000000</v>
      </c>
    </row>
    <row r="78" spans="1:26" ht="12.75" hidden="1">
      <c r="A78" s="38" t="s">
        <v>32</v>
      </c>
      <c r="B78" s="19"/>
      <c r="C78" s="19"/>
      <c r="D78" s="20">
        <v>215149997</v>
      </c>
      <c r="E78" s="21">
        <v>287250001</v>
      </c>
      <c r="F78" s="21">
        <v>15000277</v>
      </c>
      <c r="G78" s="21">
        <v>13391693</v>
      </c>
      <c r="H78" s="21">
        <v>15000277</v>
      </c>
      <c r="I78" s="21">
        <v>43392247</v>
      </c>
      <c r="J78" s="21">
        <v>13012974</v>
      </c>
      <c r="K78" s="21">
        <v>12576695</v>
      </c>
      <c r="L78" s="21">
        <v>11827926</v>
      </c>
      <c r="M78" s="21">
        <v>37417595</v>
      </c>
      <c r="N78" s="21">
        <v>15852038</v>
      </c>
      <c r="O78" s="21">
        <v>10690309</v>
      </c>
      <c r="P78" s="21">
        <v>13157530</v>
      </c>
      <c r="Q78" s="21">
        <v>39699877</v>
      </c>
      <c r="R78" s="21">
        <v>11949214</v>
      </c>
      <c r="S78" s="21">
        <v>14111599</v>
      </c>
      <c r="T78" s="21"/>
      <c r="U78" s="21">
        <v>26060813</v>
      </c>
      <c r="V78" s="21">
        <v>146570532</v>
      </c>
      <c r="W78" s="21">
        <v>287250001</v>
      </c>
      <c r="X78" s="21"/>
      <c r="Y78" s="20"/>
      <c r="Z78" s="23">
        <v>287250001</v>
      </c>
    </row>
    <row r="79" spans="1:26" ht="12.75" hidden="1">
      <c r="A79" s="39" t="s">
        <v>103</v>
      </c>
      <c r="B79" s="19"/>
      <c r="C79" s="19"/>
      <c r="D79" s="20">
        <v>146999999</v>
      </c>
      <c r="E79" s="21">
        <v>183999999</v>
      </c>
      <c r="F79" s="21">
        <v>10476342</v>
      </c>
      <c r="G79" s="21">
        <v>9060499</v>
      </c>
      <c r="H79" s="21">
        <v>10476342</v>
      </c>
      <c r="I79" s="21">
        <v>30013183</v>
      </c>
      <c r="J79" s="21">
        <v>8787948</v>
      </c>
      <c r="K79" s="21">
        <v>9212489</v>
      </c>
      <c r="L79" s="21">
        <v>9614703</v>
      </c>
      <c r="M79" s="21">
        <v>27615140</v>
      </c>
      <c r="N79" s="21">
        <v>11875325</v>
      </c>
      <c r="O79" s="21">
        <v>7657723</v>
      </c>
      <c r="P79" s="21">
        <v>9794600</v>
      </c>
      <c r="Q79" s="21">
        <v>29327648</v>
      </c>
      <c r="R79" s="21">
        <v>9708156</v>
      </c>
      <c r="S79" s="21">
        <v>9849308</v>
      </c>
      <c r="T79" s="21"/>
      <c r="U79" s="21">
        <v>19557464</v>
      </c>
      <c r="V79" s="21">
        <v>106513435</v>
      </c>
      <c r="W79" s="21">
        <v>183999999</v>
      </c>
      <c r="X79" s="21"/>
      <c r="Y79" s="20"/>
      <c r="Z79" s="23">
        <v>183999999</v>
      </c>
    </row>
    <row r="80" spans="1:26" ht="12.75" hidden="1">
      <c r="A80" s="39" t="s">
        <v>104</v>
      </c>
      <c r="B80" s="19"/>
      <c r="C80" s="19"/>
      <c r="D80" s="20">
        <v>32400000</v>
      </c>
      <c r="E80" s="21">
        <v>54000001</v>
      </c>
      <c r="F80" s="21">
        <v>1398066</v>
      </c>
      <c r="G80" s="21">
        <v>1230061</v>
      </c>
      <c r="H80" s="21">
        <v>1398066</v>
      </c>
      <c r="I80" s="21">
        <v>4026193</v>
      </c>
      <c r="J80" s="21">
        <v>1671669</v>
      </c>
      <c r="K80" s="21">
        <v>1764319</v>
      </c>
      <c r="L80" s="21">
        <v>877715</v>
      </c>
      <c r="M80" s="21">
        <v>4313703</v>
      </c>
      <c r="N80" s="21">
        <v>1974536</v>
      </c>
      <c r="O80" s="21">
        <v>2023867</v>
      </c>
      <c r="P80" s="21">
        <v>1246637</v>
      </c>
      <c r="Q80" s="21">
        <v>5245040</v>
      </c>
      <c r="R80" s="21">
        <v>1050507</v>
      </c>
      <c r="S80" s="21">
        <v>1544979</v>
      </c>
      <c r="T80" s="21"/>
      <c r="U80" s="21">
        <v>2595486</v>
      </c>
      <c r="V80" s="21">
        <v>16180422</v>
      </c>
      <c r="W80" s="21">
        <v>54000001</v>
      </c>
      <c r="X80" s="21"/>
      <c r="Y80" s="20"/>
      <c r="Z80" s="23">
        <v>54000001</v>
      </c>
    </row>
    <row r="81" spans="1:26" ht="12.75" hidden="1">
      <c r="A81" s="39" t="s">
        <v>105</v>
      </c>
      <c r="B81" s="19"/>
      <c r="C81" s="19"/>
      <c r="D81" s="20">
        <v>22400000</v>
      </c>
      <c r="E81" s="21">
        <v>32000000</v>
      </c>
      <c r="F81" s="21">
        <v>801519</v>
      </c>
      <c r="G81" s="21">
        <v>585942</v>
      </c>
      <c r="H81" s="21">
        <v>801519</v>
      </c>
      <c r="I81" s="21">
        <v>2188980</v>
      </c>
      <c r="J81" s="21">
        <v>781510</v>
      </c>
      <c r="K81" s="21">
        <v>759981</v>
      </c>
      <c r="L81" s="21">
        <v>480459</v>
      </c>
      <c r="M81" s="21">
        <v>2021950</v>
      </c>
      <c r="N81" s="21">
        <v>885514</v>
      </c>
      <c r="O81" s="21">
        <v>525202</v>
      </c>
      <c r="P81" s="21">
        <v>667415</v>
      </c>
      <c r="Q81" s="21">
        <v>2078131</v>
      </c>
      <c r="R81" s="21">
        <v>575698</v>
      </c>
      <c r="S81" s="21">
        <v>1219929</v>
      </c>
      <c r="T81" s="21"/>
      <c r="U81" s="21">
        <v>1795627</v>
      </c>
      <c r="V81" s="21">
        <v>8084688</v>
      </c>
      <c r="W81" s="21">
        <v>32000000</v>
      </c>
      <c r="X81" s="21"/>
      <c r="Y81" s="20"/>
      <c r="Z81" s="23">
        <v>32000000</v>
      </c>
    </row>
    <row r="82" spans="1:26" ht="12.75" hidden="1">
      <c r="A82" s="39" t="s">
        <v>106</v>
      </c>
      <c r="B82" s="19"/>
      <c r="C82" s="19"/>
      <c r="D82" s="20">
        <v>9099998</v>
      </c>
      <c r="E82" s="21">
        <v>13000000</v>
      </c>
      <c r="F82" s="21">
        <v>2270291</v>
      </c>
      <c r="G82" s="21">
        <v>2212114</v>
      </c>
      <c r="H82" s="21">
        <v>2270291</v>
      </c>
      <c r="I82" s="21">
        <v>6752696</v>
      </c>
      <c r="J82" s="21">
        <v>1612138</v>
      </c>
      <c r="K82" s="21">
        <v>813747</v>
      </c>
      <c r="L82" s="21">
        <v>842452</v>
      </c>
      <c r="M82" s="21">
        <v>3268337</v>
      </c>
      <c r="N82" s="21">
        <v>894967</v>
      </c>
      <c r="O82" s="21">
        <v>361912</v>
      </c>
      <c r="P82" s="21">
        <v>724415</v>
      </c>
      <c r="Q82" s="21">
        <v>1981294</v>
      </c>
      <c r="R82" s="21">
        <v>487893</v>
      </c>
      <c r="S82" s="21">
        <v>1094399</v>
      </c>
      <c r="T82" s="21"/>
      <c r="U82" s="21">
        <v>1582292</v>
      </c>
      <c r="V82" s="21">
        <v>13584619</v>
      </c>
      <c r="W82" s="21">
        <v>13000000</v>
      </c>
      <c r="X82" s="21"/>
      <c r="Y82" s="20"/>
      <c r="Z82" s="23">
        <v>13000000</v>
      </c>
    </row>
    <row r="83" spans="1:26" ht="12.75" hidden="1">
      <c r="A83" s="39" t="s">
        <v>107</v>
      </c>
      <c r="B83" s="19"/>
      <c r="C83" s="19"/>
      <c r="D83" s="20">
        <v>4250000</v>
      </c>
      <c r="E83" s="21">
        <v>4250001</v>
      </c>
      <c r="F83" s="21">
        <v>54059</v>
      </c>
      <c r="G83" s="21">
        <v>303077</v>
      </c>
      <c r="H83" s="21">
        <v>54059</v>
      </c>
      <c r="I83" s="21">
        <v>411195</v>
      </c>
      <c r="J83" s="21">
        <v>159709</v>
      </c>
      <c r="K83" s="21">
        <v>26159</v>
      </c>
      <c r="L83" s="21">
        <v>12597</v>
      </c>
      <c r="M83" s="21">
        <v>198465</v>
      </c>
      <c r="N83" s="21">
        <v>221696</v>
      </c>
      <c r="O83" s="21">
        <v>121605</v>
      </c>
      <c r="P83" s="21">
        <v>724463</v>
      </c>
      <c r="Q83" s="21">
        <v>1067764</v>
      </c>
      <c r="R83" s="21">
        <v>126960</v>
      </c>
      <c r="S83" s="21">
        <v>402984</v>
      </c>
      <c r="T83" s="21"/>
      <c r="U83" s="21">
        <v>529944</v>
      </c>
      <c r="V83" s="21">
        <v>2207368</v>
      </c>
      <c r="W83" s="21">
        <v>4250001</v>
      </c>
      <c r="X83" s="21"/>
      <c r="Y83" s="20"/>
      <c r="Z83" s="23">
        <v>4250001</v>
      </c>
    </row>
    <row r="84" spans="1:26" ht="12.75" hidden="1">
      <c r="A84" s="40" t="s">
        <v>110</v>
      </c>
      <c r="B84" s="28"/>
      <c r="C84" s="28"/>
      <c r="D84" s="29">
        <v>4500000</v>
      </c>
      <c r="E84" s="30">
        <v>28000000</v>
      </c>
      <c r="F84" s="30">
        <v>4216707</v>
      </c>
      <c r="G84" s="30">
        <v>4281210</v>
      </c>
      <c r="H84" s="30">
        <v>4270426</v>
      </c>
      <c r="I84" s="30">
        <v>12768343</v>
      </c>
      <c r="J84" s="30">
        <v>4287980</v>
      </c>
      <c r="K84" s="30">
        <v>4773697</v>
      </c>
      <c r="L84" s="30">
        <v>4934355</v>
      </c>
      <c r="M84" s="30">
        <v>13996032</v>
      </c>
      <c r="N84" s="30">
        <v>5061848</v>
      </c>
      <c r="O84" s="30">
        <v>5185097</v>
      </c>
      <c r="P84" s="30">
        <v>5269103</v>
      </c>
      <c r="Q84" s="30">
        <v>15516048</v>
      </c>
      <c r="R84" s="30">
        <v>5218680</v>
      </c>
      <c r="S84" s="30">
        <v>5218680</v>
      </c>
      <c r="T84" s="30"/>
      <c r="U84" s="30">
        <v>10437360</v>
      </c>
      <c r="V84" s="30">
        <v>52717783</v>
      </c>
      <c r="W84" s="30">
        <v>28000000</v>
      </c>
      <c r="X84" s="30"/>
      <c r="Y84" s="29"/>
      <c r="Z84" s="31">
        <v>28000000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18905456</v>
      </c>
      <c r="D5" s="357">
        <f t="shared" si="0"/>
        <v>0</v>
      </c>
      <c r="E5" s="356">
        <f t="shared" si="0"/>
        <v>25683627</v>
      </c>
      <c r="F5" s="358">
        <f t="shared" si="0"/>
        <v>34151000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34151000</v>
      </c>
      <c r="Y5" s="358">
        <f t="shared" si="0"/>
        <v>-34151000</v>
      </c>
      <c r="Z5" s="359">
        <f>+IF(X5&lt;&gt;0,+(Y5/X5)*100,0)</f>
        <v>-100</v>
      </c>
      <c r="AA5" s="360">
        <f>+AA6+AA8+AA11+AA13+AA15</f>
        <v>34151000</v>
      </c>
    </row>
    <row r="6" spans="1:27" ht="12.75">
      <c r="A6" s="361" t="s">
        <v>206</v>
      </c>
      <c r="B6" s="142"/>
      <c r="C6" s="60">
        <f>+C7</f>
        <v>18905456</v>
      </c>
      <c r="D6" s="340">
        <f aca="true" t="shared" si="1" ref="D6:AA6">+D7</f>
        <v>0</v>
      </c>
      <c r="E6" s="60">
        <f t="shared" si="1"/>
        <v>16871000</v>
      </c>
      <c r="F6" s="59">
        <f t="shared" si="1"/>
        <v>16871000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16871000</v>
      </c>
      <c r="Y6" s="59">
        <f t="shared" si="1"/>
        <v>-16871000</v>
      </c>
      <c r="Z6" s="61">
        <f>+IF(X6&lt;&gt;0,+(Y6/X6)*100,0)</f>
        <v>-100</v>
      </c>
      <c r="AA6" s="62">
        <f t="shared" si="1"/>
        <v>16871000</v>
      </c>
    </row>
    <row r="7" spans="1:27" ht="12.75">
      <c r="A7" s="291" t="s">
        <v>230</v>
      </c>
      <c r="B7" s="142"/>
      <c r="C7" s="60">
        <v>18905456</v>
      </c>
      <c r="D7" s="340"/>
      <c r="E7" s="60">
        <v>16871000</v>
      </c>
      <c r="F7" s="59">
        <v>16871000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16871000</v>
      </c>
      <c r="Y7" s="59">
        <v>-16871000</v>
      </c>
      <c r="Z7" s="61">
        <v>-100</v>
      </c>
      <c r="AA7" s="62">
        <v>16871000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7171000</v>
      </c>
      <c r="F8" s="59">
        <f t="shared" si="2"/>
        <v>7171000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7171000</v>
      </c>
      <c r="Y8" s="59">
        <f t="shared" si="2"/>
        <v>-7171000</v>
      </c>
      <c r="Z8" s="61">
        <f>+IF(X8&lt;&gt;0,+(Y8/X8)*100,0)</f>
        <v>-100</v>
      </c>
      <c r="AA8" s="62">
        <f>SUM(AA9:AA10)</f>
        <v>7171000</v>
      </c>
    </row>
    <row r="9" spans="1:27" ht="12.75">
      <c r="A9" s="291" t="s">
        <v>231</v>
      </c>
      <c r="B9" s="142"/>
      <c r="C9" s="60"/>
      <c r="D9" s="340"/>
      <c r="E9" s="60">
        <v>7171000</v>
      </c>
      <c r="F9" s="59">
        <v>7171000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7171000</v>
      </c>
      <c r="Y9" s="59">
        <v>-7171000</v>
      </c>
      <c r="Z9" s="61">
        <v>-100</v>
      </c>
      <c r="AA9" s="62">
        <v>7171000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1641627</v>
      </c>
      <c r="F11" s="364">
        <f t="shared" si="3"/>
        <v>1642000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1642000</v>
      </c>
      <c r="Y11" s="364">
        <f t="shared" si="3"/>
        <v>-1642000</v>
      </c>
      <c r="Z11" s="365">
        <f>+IF(X11&lt;&gt;0,+(Y11/X11)*100,0)</f>
        <v>-100</v>
      </c>
      <c r="AA11" s="366">
        <f t="shared" si="3"/>
        <v>1642000</v>
      </c>
    </row>
    <row r="12" spans="1:27" ht="12.75">
      <c r="A12" s="291" t="s">
        <v>233</v>
      </c>
      <c r="B12" s="136"/>
      <c r="C12" s="60"/>
      <c r="D12" s="340"/>
      <c r="E12" s="60">
        <v>1641627</v>
      </c>
      <c r="F12" s="59">
        <v>1642000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1642000</v>
      </c>
      <c r="Y12" s="59">
        <v>-1642000</v>
      </c>
      <c r="Z12" s="61">
        <v>-100</v>
      </c>
      <c r="AA12" s="62">
        <v>1642000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8467000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8467000</v>
      </c>
      <c r="Y15" s="59">
        <f t="shared" si="5"/>
        <v>-8467000</v>
      </c>
      <c r="Z15" s="61">
        <f>+IF(X15&lt;&gt;0,+(Y15/X15)*100,0)</f>
        <v>-100</v>
      </c>
      <c r="AA15" s="62">
        <f>SUM(AA16:AA20)</f>
        <v>8467000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>
        <v>8467000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8467000</v>
      </c>
      <c r="Y20" s="59">
        <v>-8467000</v>
      </c>
      <c r="Z20" s="61">
        <v>-100</v>
      </c>
      <c r="AA20" s="62">
        <v>8467000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8467000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8467000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18905456</v>
      </c>
      <c r="D60" s="346">
        <f t="shared" si="14"/>
        <v>0</v>
      </c>
      <c r="E60" s="219">
        <f t="shared" si="14"/>
        <v>34150627</v>
      </c>
      <c r="F60" s="264">
        <f t="shared" si="14"/>
        <v>34151000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34151000</v>
      </c>
      <c r="Y60" s="264">
        <f t="shared" si="14"/>
        <v>-34151000</v>
      </c>
      <c r="Z60" s="337">
        <f>+IF(X60&lt;&gt;0,+(Y60/X60)*100,0)</f>
        <v>-100</v>
      </c>
      <c r="AA60" s="232">
        <f>+AA57+AA54+AA51+AA40+AA37+AA34+AA22+AA5</f>
        <v>34151000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217146620</v>
      </c>
      <c r="D5" s="153">
        <f>SUM(D6:D8)</f>
        <v>0</v>
      </c>
      <c r="E5" s="154">
        <f t="shared" si="0"/>
        <v>174050000</v>
      </c>
      <c r="F5" s="100">
        <f t="shared" si="0"/>
        <v>186801000</v>
      </c>
      <c r="G5" s="100">
        <f t="shared" si="0"/>
        <v>54877204</v>
      </c>
      <c r="H5" s="100">
        <f t="shared" si="0"/>
        <v>11737293</v>
      </c>
      <c r="I5" s="100">
        <f t="shared" si="0"/>
        <v>10059200</v>
      </c>
      <c r="J5" s="100">
        <f t="shared" si="0"/>
        <v>76673697</v>
      </c>
      <c r="K5" s="100">
        <f t="shared" si="0"/>
        <v>9424202</v>
      </c>
      <c r="L5" s="100">
        <f t="shared" si="0"/>
        <v>9431317</v>
      </c>
      <c r="M5" s="100">
        <f t="shared" si="0"/>
        <v>47079203</v>
      </c>
      <c r="N5" s="100">
        <f t="shared" si="0"/>
        <v>65934722</v>
      </c>
      <c r="O5" s="100">
        <f t="shared" si="0"/>
        <v>10162351</v>
      </c>
      <c r="P5" s="100">
        <f t="shared" si="0"/>
        <v>10278302</v>
      </c>
      <c r="Q5" s="100">
        <f t="shared" si="0"/>
        <v>10537727</v>
      </c>
      <c r="R5" s="100">
        <f t="shared" si="0"/>
        <v>30978380</v>
      </c>
      <c r="S5" s="100">
        <f t="shared" si="0"/>
        <v>38367382</v>
      </c>
      <c r="T5" s="100">
        <f t="shared" si="0"/>
        <v>38367382</v>
      </c>
      <c r="U5" s="100">
        <f t="shared" si="0"/>
        <v>0</v>
      </c>
      <c r="V5" s="100">
        <f t="shared" si="0"/>
        <v>76734764</v>
      </c>
      <c r="W5" s="100">
        <f t="shared" si="0"/>
        <v>250321563</v>
      </c>
      <c r="X5" s="100">
        <f t="shared" si="0"/>
        <v>174049830</v>
      </c>
      <c r="Y5" s="100">
        <f t="shared" si="0"/>
        <v>76271733</v>
      </c>
      <c r="Z5" s="137">
        <f>+IF(X5&lt;&gt;0,+(Y5/X5)*100,0)</f>
        <v>43.821779659307914</v>
      </c>
      <c r="AA5" s="153">
        <f>SUM(AA6:AA8)</f>
        <v>186801000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>
        <v>1557</v>
      </c>
      <c r="H6" s="60">
        <v>3113</v>
      </c>
      <c r="I6" s="60">
        <v>262</v>
      </c>
      <c r="J6" s="60">
        <v>4932</v>
      </c>
      <c r="K6" s="60">
        <v>778</v>
      </c>
      <c r="L6" s="60"/>
      <c r="M6" s="60">
        <v>86521</v>
      </c>
      <c r="N6" s="60">
        <v>87299</v>
      </c>
      <c r="O6" s="60"/>
      <c r="P6" s="60">
        <v>778</v>
      </c>
      <c r="Q6" s="60"/>
      <c r="R6" s="60">
        <v>778</v>
      </c>
      <c r="S6" s="60">
        <v>1557</v>
      </c>
      <c r="T6" s="60">
        <v>1557</v>
      </c>
      <c r="U6" s="60"/>
      <c r="V6" s="60">
        <v>3114</v>
      </c>
      <c r="W6" s="60">
        <v>96123</v>
      </c>
      <c r="X6" s="60"/>
      <c r="Y6" s="60">
        <v>96123</v>
      </c>
      <c r="Z6" s="140">
        <v>0</v>
      </c>
      <c r="AA6" s="155"/>
    </row>
    <row r="7" spans="1:27" ht="12.75">
      <c r="A7" s="138" t="s">
        <v>76</v>
      </c>
      <c r="B7" s="136"/>
      <c r="C7" s="157">
        <v>217146620</v>
      </c>
      <c r="D7" s="157"/>
      <c r="E7" s="158">
        <v>174050000</v>
      </c>
      <c r="F7" s="159">
        <v>186801000</v>
      </c>
      <c r="G7" s="159">
        <v>54875647</v>
      </c>
      <c r="H7" s="159">
        <v>11734180</v>
      </c>
      <c r="I7" s="159">
        <v>10058938</v>
      </c>
      <c r="J7" s="159">
        <v>76668765</v>
      </c>
      <c r="K7" s="159">
        <v>9423424</v>
      </c>
      <c r="L7" s="159">
        <v>9431317</v>
      </c>
      <c r="M7" s="159">
        <v>46992682</v>
      </c>
      <c r="N7" s="159">
        <v>65847423</v>
      </c>
      <c r="O7" s="159">
        <v>10162351</v>
      </c>
      <c r="P7" s="159">
        <v>10277524</v>
      </c>
      <c r="Q7" s="159">
        <v>10537727</v>
      </c>
      <c r="R7" s="159">
        <v>30977602</v>
      </c>
      <c r="S7" s="159">
        <v>38365825</v>
      </c>
      <c r="T7" s="159">
        <v>38365825</v>
      </c>
      <c r="U7" s="159"/>
      <c r="V7" s="159">
        <v>76731650</v>
      </c>
      <c r="W7" s="159">
        <v>250225440</v>
      </c>
      <c r="X7" s="159">
        <v>174049830</v>
      </c>
      <c r="Y7" s="159">
        <v>76175610</v>
      </c>
      <c r="Z7" s="141">
        <v>43.77</v>
      </c>
      <c r="AA7" s="157">
        <v>186801000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464459</v>
      </c>
      <c r="D9" s="153">
        <f>SUM(D10:D14)</f>
        <v>0</v>
      </c>
      <c r="E9" s="154">
        <f t="shared" si="1"/>
        <v>8239000</v>
      </c>
      <c r="F9" s="100">
        <f t="shared" si="1"/>
        <v>7889000</v>
      </c>
      <c r="G9" s="100">
        <f t="shared" si="1"/>
        <v>85294</v>
      </c>
      <c r="H9" s="100">
        <f t="shared" si="1"/>
        <v>74252</v>
      </c>
      <c r="I9" s="100">
        <f t="shared" si="1"/>
        <v>88620</v>
      </c>
      <c r="J9" s="100">
        <f t="shared" si="1"/>
        <v>248166</v>
      </c>
      <c r="K9" s="100">
        <f t="shared" si="1"/>
        <v>915948</v>
      </c>
      <c r="L9" s="100">
        <f t="shared" si="1"/>
        <v>76484</v>
      </c>
      <c r="M9" s="100">
        <f t="shared" si="1"/>
        <v>62728</v>
      </c>
      <c r="N9" s="100">
        <f t="shared" si="1"/>
        <v>1055160</v>
      </c>
      <c r="O9" s="100">
        <f t="shared" si="1"/>
        <v>54391</v>
      </c>
      <c r="P9" s="100">
        <f t="shared" si="1"/>
        <v>61892</v>
      </c>
      <c r="Q9" s="100">
        <f t="shared" si="1"/>
        <v>64007</v>
      </c>
      <c r="R9" s="100">
        <f t="shared" si="1"/>
        <v>180290</v>
      </c>
      <c r="S9" s="100">
        <f t="shared" si="1"/>
        <v>56485</v>
      </c>
      <c r="T9" s="100">
        <f t="shared" si="1"/>
        <v>56485</v>
      </c>
      <c r="U9" s="100">
        <f t="shared" si="1"/>
        <v>0</v>
      </c>
      <c r="V9" s="100">
        <f t="shared" si="1"/>
        <v>112970</v>
      </c>
      <c r="W9" s="100">
        <f t="shared" si="1"/>
        <v>1596586</v>
      </c>
      <c r="X9" s="100">
        <f t="shared" si="1"/>
        <v>8238672</v>
      </c>
      <c r="Y9" s="100">
        <f t="shared" si="1"/>
        <v>-6642086</v>
      </c>
      <c r="Z9" s="137">
        <f>+IF(X9&lt;&gt;0,+(Y9/X9)*100,0)</f>
        <v>-80.62083306630001</v>
      </c>
      <c r="AA9" s="153">
        <f>SUM(AA10:AA14)</f>
        <v>7889000</v>
      </c>
    </row>
    <row r="10" spans="1:27" ht="12.75">
      <c r="A10" s="138" t="s">
        <v>79</v>
      </c>
      <c r="B10" s="136"/>
      <c r="C10" s="155">
        <v>464459</v>
      </c>
      <c r="D10" s="155"/>
      <c r="E10" s="156">
        <v>8239000</v>
      </c>
      <c r="F10" s="60">
        <v>7889000</v>
      </c>
      <c r="G10" s="60">
        <v>85294</v>
      </c>
      <c r="H10" s="60">
        <v>74252</v>
      </c>
      <c r="I10" s="60">
        <v>56420</v>
      </c>
      <c r="J10" s="60">
        <v>215966</v>
      </c>
      <c r="K10" s="60">
        <v>904250</v>
      </c>
      <c r="L10" s="60">
        <v>76484</v>
      </c>
      <c r="M10" s="60">
        <v>62728</v>
      </c>
      <c r="N10" s="60">
        <v>1043462</v>
      </c>
      <c r="O10" s="60">
        <v>54391</v>
      </c>
      <c r="P10" s="60">
        <v>61892</v>
      </c>
      <c r="Q10" s="60">
        <v>64007</v>
      </c>
      <c r="R10" s="60">
        <v>180290</v>
      </c>
      <c r="S10" s="60">
        <v>56485</v>
      </c>
      <c r="T10" s="60">
        <v>56485</v>
      </c>
      <c r="U10" s="60"/>
      <c r="V10" s="60">
        <v>112970</v>
      </c>
      <c r="W10" s="60">
        <v>1552688</v>
      </c>
      <c r="X10" s="60">
        <v>8238672</v>
      </c>
      <c r="Y10" s="60">
        <v>-6685984</v>
      </c>
      <c r="Z10" s="140">
        <v>-81.15</v>
      </c>
      <c r="AA10" s="155">
        <v>7889000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>
        <v>32200</v>
      </c>
      <c r="J13" s="60">
        <v>32200</v>
      </c>
      <c r="K13" s="60">
        <v>11698</v>
      </c>
      <c r="L13" s="60"/>
      <c r="M13" s="60"/>
      <c r="N13" s="60">
        <v>11698</v>
      </c>
      <c r="O13" s="60"/>
      <c r="P13" s="60"/>
      <c r="Q13" s="60"/>
      <c r="R13" s="60"/>
      <c r="S13" s="60"/>
      <c r="T13" s="60"/>
      <c r="U13" s="60"/>
      <c r="V13" s="60"/>
      <c r="W13" s="60">
        <v>43898</v>
      </c>
      <c r="X13" s="60"/>
      <c r="Y13" s="60">
        <v>43898</v>
      </c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-1736763</v>
      </c>
      <c r="D15" s="153">
        <f>SUM(D16:D18)</f>
        <v>0</v>
      </c>
      <c r="E15" s="154">
        <f t="shared" si="2"/>
        <v>30990000</v>
      </c>
      <c r="F15" s="100">
        <f t="shared" si="2"/>
        <v>30990000</v>
      </c>
      <c r="G15" s="100">
        <f t="shared" si="2"/>
        <v>144432</v>
      </c>
      <c r="H15" s="100">
        <f t="shared" si="2"/>
        <v>563757</v>
      </c>
      <c r="I15" s="100">
        <f t="shared" si="2"/>
        <v>6968099</v>
      </c>
      <c r="J15" s="100">
        <f t="shared" si="2"/>
        <v>7676288</v>
      </c>
      <c r="K15" s="100">
        <f t="shared" si="2"/>
        <v>16997648</v>
      </c>
      <c r="L15" s="100">
        <f t="shared" si="2"/>
        <v>8605009</v>
      </c>
      <c r="M15" s="100">
        <f t="shared" si="2"/>
        <v>13512535</v>
      </c>
      <c r="N15" s="100">
        <f t="shared" si="2"/>
        <v>39115192</v>
      </c>
      <c r="O15" s="100">
        <f t="shared" si="2"/>
        <v>61194</v>
      </c>
      <c r="P15" s="100">
        <f t="shared" si="2"/>
        <v>40061</v>
      </c>
      <c r="Q15" s="100">
        <f t="shared" si="2"/>
        <v>9824</v>
      </c>
      <c r="R15" s="100">
        <f t="shared" si="2"/>
        <v>111079</v>
      </c>
      <c r="S15" s="100">
        <f t="shared" si="2"/>
        <v>2018</v>
      </c>
      <c r="T15" s="100">
        <f t="shared" si="2"/>
        <v>2018</v>
      </c>
      <c r="U15" s="100">
        <f t="shared" si="2"/>
        <v>0</v>
      </c>
      <c r="V15" s="100">
        <f t="shared" si="2"/>
        <v>4036</v>
      </c>
      <c r="W15" s="100">
        <f t="shared" si="2"/>
        <v>46906595</v>
      </c>
      <c r="X15" s="100">
        <f t="shared" si="2"/>
        <v>30990273</v>
      </c>
      <c r="Y15" s="100">
        <f t="shared" si="2"/>
        <v>15916322</v>
      </c>
      <c r="Z15" s="137">
        <f>+IF(X15&lt;&gt;0,+(Y15/X15)*100,0)</f>
        <v>51.35908935039068</v>
      </c>
      <c r="AA15" s="153">
        <f>SUM(AA16:AA18)</f>
        <v>30990000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-1736763</v>
      </c>
      <c r="D17" s="155"/>
      <c r="E17" s="156">
        <v>30990000</v>
      </c>
      <c r="F17" s="60">
        <v>30990000</v>
      </c>
      <c r="G17" s="60">
        <v>144432</v>
      </c>
      <c r="H17" s="60">
        <v>563757</v>
      </c>
      <c r="I17" s="60">
        <v>6968099</v>
      </c>
      <c r="J17" s="60">
        <v>7676288</v>
      </c>
      <c r="K17" s="60">
        <v>16997648</v>
      </c>
      <c r="L17" s="60">
        <v>8605009</v>
      </c>
      <c r="M17" s="60">
        <v>13512535</v>
      </c>
      <c r="N17" s="60">
        <v>39115192</v>
      </c>
      <c r="O17" s="60">
        <v>61194</v>
      </c>
      <c r="P17" s="60">
        <v>40061</v>
      </c>
      <c r="Q17" s="60">
        <v>9824</v>
      </c>
      <c r="R17" s="60">
        <v>111079</v>
      </c>
      <c r="S17" s="60">
        <v>2018</v>
      </c>
      <c r="T17" s="60">
        <v>2018</v>
      </c>
      <c r="U17" s="60"/>
      <c r="V17" s="60">
        <v>4036</v>
      </c>
      <c r="W17" s="60">
        <v>46906595</v>
      </c>
      <c r="X17" s="60">
        <v>30990273</v>
      </c>
      <c r="Y17" s="60">
        <v>15916322</v>
      </c>
      <c r="Z17" s="140">
        <v>51.36</v>
      </c>
      <c r="AA17" s="155">
        <v>30990000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348932777</v>
      </c>
      <c r="D19" s="153">
        <f>SUM(D20:D23)</f>
        <v>0</v>
      </c>
      <c r="E19" s="154">
        <f t="shared" si="3"/>
        <v>329215000</v>
      </c>
      <c r="F19" s="100">
        <f t="shared" si="3"/>
        <v>317303000</v>
      </c>
      <c r="G19" s="100">
        <f t="shared" si="3"/>
        <v>4339375</v>
      </c>
      <c r="H19" s="100">
        <f t="shared" si="3"/>
        <v>33519952</v>
      </c>
      <c r="I19" s="100">
        <f t="shared" si="3"/>
        <v>33611266</v>
      </c>
      <c r="J19" s="100">
        <f t="shared" si="3"/>
        <v>71470593</v>
      </c>
      <c r="K19" s="100">
        <f t="shared" si="3"/>
        <v>18646965</v>
      </c>
      <c r="L19" s="100">
        <f t="shared" si="3"/>
        <v>23328538</v>
      </c>
      <c r="M19" s="100">
        <f t="shared" si="3"/>
        <v>8611845</v>
      </c>
      <c r="N19" s="100">
        <f t="shared" si="3"/>
        <v>50587348</v>
      </c>
      <c r="O19" s="100">
        <f t="shared" si="3"/>
        <v>28266256</v>
      </c>
      <c r="P19" s="100">
        <f t="shared" si="3"/>
        <v>26319091</v>
      </c>
      <c r="Q19" s="100">
        <f t="shared" si="3"/>
        <v>29932790</v>
      </c>
      <c r="R19" s="100">
        <f t="shared" si="3"/>
        <v>84518137</v>
      </c>
      <c r="S19" s="100">
        <f t="shared" si="3"/>
        <v>25301841</v>
      </c>
      <c r="T19" s="100">
        <f t="shared" si="3"/>
        <v>25301841</v>
      </c>
      <c r="U19" s="100">
        <f t="shared" si="3"/>
        <v>0</v>
      </c>
      <c r="V19" s="100">
        <f t="shared" si="3"/>
        <v>50603682</v>
      </c>
      <c r="W19" s="100">
        <f t="shared" si="3"/>
        <v>257179760</v>
      </c>
      <c r="X19" s="100">
        <f t="shared" si="3"/>
        <v>329219000</v>
      </c>
      <c r="Y19" s="100">
        <f t="shared" si="3"/>
        <v>-72039240</v>
      </c>
      <c r="Z19" s="137">
        <f>+IF(X19&lt;&gt;0,+(Y19/X19)*100,0)</f>
        <v>-21.881859795455306</v>
      </c>
      <c r="AA19" s="153">
        <f>SUM(AA20:AA23)</f>
        <v>317303000</v>
      </c>
    </row>
    <row r="20" spans="1:27" ht="12.75">
      <c r="A20" s="138" t="s">
        <v>89</v>
      </c>
      <c r="B20" s="136"/>
      <c r="C20" s="155">
        <v>235396467</v>
      </c>
      <c r="D20" s="155"/>
      <c r="E20" s="156">
        <v>230215000</v>
      </c>
      <c r="F20" s="60">
        <v>218303000</v>
      </c>
      <c r="G20" s="60">
        <v>10477438</v>
      </c>
      <c r="H20" s="60">
        <v>16441874</v>
      </c>
      <c r="I20" s="60">
        <v>16764847</v>
      </c>
      <c r="J20" s="60">
        <v>43684159</v>
      </c>
      <c r="K20" s="60">
        <v>15832444</v>
      </c>
      <c r="L20" s="60">
        <v>13628170</v>
      </c>
      <c r="M20" s="60">
        <v>127544</v>
      </c>
      <c r="N20" s="60">
        <v>29588158</v>
      </c>
      <c r="O20" s="60">
        <v>15898556</v>
      </c>
      <c r="P20" s="60">
        <v>14826392</v>
      </c>
      <c r="Q20" s="60">
        <v>16795433</v>
      </c>
      <c r="R20" s="60">
        <v>47520381</v>
      </c>
      <c r="S20" s="60">
        <v>14799074</v>
      </c>
      <c r="T20" s="60">
        <v>14799074</v>
      </c>
      <c r="U20" s="60"/>
      <c r="V20" s="60">
        <v>29598148</v>
      </c>
      <c r="W20" s="60">
        <v>150390846</v>
      </c>
      <c r="X20" s="60">
        <v>230219000</v>
      </c>
      <c r="Y20" s="60">
        <v>-79828154</v>
      </c>
      <c r="Z20" s="140">
        <v>-34.67</v>
      </c>
      <c r="AA20" s="155">
        <v>218303000</v>
      </c>
    </row>
    <row r="21" spans="1:27" ht="12.75">
      <c r="A21" s="138" t="s">
        <v>90</v>
      </c>
      <c r="B21" s="136"/>
      <c r="C21" s="155">
        <v>64799674</v>
      </c>
      <c r="D21" s="155"/>
      <c r="E21" s="156">
        <v>54000000</v>
      </c>
      <c r="F21" s="60">
        <v>54000000</v>
      </c>
      <c r="G21" s="60">
        <v>-9219972</v>
      </c>
      <c r="H21" s="60">
        <v>11521922</v>
      </c>
      <c r="I21" s="60">
        <v>10851956</v>
      </c>
      <c r="J21" s="60">
        <v>13153906</v>
      </c>
      <c r="K21" s="60">
        <v>852</v>
      </c>
      <c r="L21" s="60">
        <v>5629135</v>
      </c>
      <c r="M21" s="60">
        <v>4589107</v>
      </c>
      <c r="N21" s="60">
        <v>10219094</v>
      </c>
      <c r="O21" s="60">
        <v>7431104</v>
      </c>
      <c r="P21" s="60">
        <v>6784672</v>
      </c>
      <c r="Q21" s="60">
        <v>6724858</v>
      </c>
      <c r="R21" s="60">
        <v>20940634</v>
      </c>
      <c r="S21" s="60">
        <v>5879362</v>
      </c>
      <c r="T21" s="60">
        <v>5879362</v>
      </c>
      <c r="U21" s="60"/>
      <c r="V21" s="60">
        <v>11758724</v>
      </c>
      <c r="W21" s="60">
        <v>56072358</v>
      </c>
      <c r="X21" s="60">
        <v>54000000</v>
      </c>
      <c r="Y21" s="60">
        <v>2072358</v>
      </c>
      <c r="Z21" s="140">
        <v>3.84</v>
      </c>
      <c r="AA21" s="155">
        <v>54000000</v>
      </c>
    </row>
    <row r="22" spans="1:27" ht="12.75">
      <c r="A22" s="138" t="s">
        <v>91</v>
      </c>
      <c r="B22" s="136"/>
      <c r="C22" s="157">
        <v>33945015</v>
      </c>
      <c r="D22" s="157"/>
      <c r="E22" s="158">
        <v>32000000</v>
      </c>
      <c r="F22" s="159">
        <v>32000000</v>
      </c>
      <c r="G22" s="159">
        <v>801519</v>
      </c>
      <c r="H22" s="159">
        <v>3990105</v>
      </c>
      <c r="I22" s="159">
        <v>4427902</v>
      </c>
      <c r="J22" s="159">
        <v>9219526</v>
      </c>
      <c r="K22" s="159">
        <v>1251034</v>
      </c>
      <c r="L22" s="159">
        <v>2932764</v>
      </c>
      <c r="M22" s="159">
        <v>2757234</v>
      </c>
      <c r="N22" s="159">
        <v>6941032</v>
      </c>
      <c r="O22" s="159">
        <v>3378209</v>
      </c>
      <c r="P22" s="159">
        <v>3151137</v>
      </c>
      <c r="Q22" s="159">
        <v>3197347</v>
      </c>
      <c r="R22" s="159">
        <v>9726693</v>
      </c>
      <c r="S22" s="159">
        <v>3066131</v>
      </c>
      <c r="T22" s="159">
        <v>3066131</v>
      </c>
      <c r="U22" s="159"/>
      <c r="V22" s="159">
        <v>6132262</v>
      </c>
      <c r="W22" s="159">
        <v>32019513</v>
      </c>
      <c r="X22" s="159">
        <v>32000000</v>
      </c>
      <c r="Y22" s="159">
        <v>19513</v>
      </c>
      <c r="Z22" s="141">
        <v>0.06</v>
      </c>
      <c r="AA22" s="157">
        <v>32000000</v>
      </c>
    </row>
    <row r="23" spans="1:27" ht="12.75">
      <c r="A23" s="138" t="s">
        <v>92</v>
      </c>
      <c r="B23" s="136"/>
      <c r="C23" s="155">
        <v>14791621</v>
      </c>
      <c r="D23" s="155"/>
      <c r="E23" s="156">
        <v>13000000</v>
      </c>
      <c r="F23" s="60">
        <v>13000000</v>
      </c>
      <c r="G23" s="60">
        <v>2280390</v>
      </c>
      <c r="H23" s="60">
        <v>1566051</v>
      </c>
      <c r="I23" s="60">
        <v>1566561</v>
      </c>
      <c r="J23" s="60">
        <v>5413002</v>
      </c>
      <c r="K23" s="60">
        <v>1562635</v>
      </c>
      <c r="L23" s="60">
        <v>1138469</v>
      </c>
      <c r="M23" s="60">
        <v>1137960</v>
      </c>
      <c r="N23" s="60">
        <v>3839064</v>
      </c>
      <c r="O23" s="60">
        <v>1558387</v>
      </c>
      <c r="P23" s="60">
        <v>1556890</v>
      </c>
      <c r="Q23" s="60">
        <v>3215152</v>
      </c>
      <c r="R23" s="60">
        <v>6330429</v>
      </c>
      <c r="S23" s="60">
        <v>1557274</v>
      </c>
      <c r="T23" s="60">
        <v>1557274</v>
      </c>
      <c r="U23" s="60"/>
      <c r="V23" s="60">
        <v>3114548</v>
      </c>
      <c r="W23" s="60">
        <v>18697043</v>
      </c>
      <c r="X23" s="60">
        <v>13000000</v>
      </c>
      <c r="Y23" s="60">
        <v>5697043</v>
      </c>
      <c r="Z23" s="140">
        <v>43.82</v>
      </c>
      <c r="AA23" s="155">
        <v>13000000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564807093</v>
      </c>
      <c r="D25" s="168">
        <f>+D5+D9+D15+D19+D24</f>
        <v>0</v>
      </c>
      <c r="E25" s="169">
        <f t="shared" si="4"/>
        <v>542494000</v>
      </c>
      <c r="F25" s="73">
        <f t="shared" si="4"/>
        <v>542983000</v>
      </c>
      <c r="G25" s="73">
        <f t="shared" si="4"/>
        <v>59446305</v>
      </c>
      <c r="H25" s="73">
        <f t="shared" si="4"/>
        <v>45895254</v>
      </c>
      <c r="I25" s="73">
        <f t="shared" si="4"/>
        <v>50727185</v>
      </c>
      <c r="J25" s="73">
        <f t="shared" si="4"/>
        <v>156068744</v>
      </c>
      <c r="K25" s="73">
        <f t="shared" si="4"/>
        <v>45984763</v>
      </c>
      <c r="L25" s="73">
        <f t="shared" si="4"/>
        <v>41441348</v>
      </c>
      <c r="M25" s="73">
        <f t="shared" si="4"/>
        <v>69266311</v>
      </c>
      <c r="N25" s="73">
        <f t="shared" si="4"/>
        <v>156692422</v>
      </c>
      <c r="O25" s="73">
        <f t="shared" si="4"/>
        <v>38544192</v>
      </c>
      <c r="P25" s="73">
        <f t="shared" si="4"/>
        <v>36699346</v>
      </c>
      <c r="Q25" s="73">
        <f t="shared" si="4"/>
        <v>40544348</v>
      </c>
      <c r="R25" s="73">
        <f t="shared" si="4"/>
        <v>115787886</v>
      </c>
      <c r="S25" s="73">
        <f t="shared" si="4"/>
        <v>63727726</v>
      </c>
      <c r="T25" s="73">
        <f t="shared" si="4"/>
        <v>63727726</v>
      </c>
      <c r="U25" s="73">
        <f t="shared" si="4"/>
        <v>0</v>
      </c>
      <c r="V25" s="73">
        <f t="shared" si="4"/>
        <v>127455452</v>
      </c>
      <c r="W25" s="73">
        <f t="shared" si="4"/>
        <v>556004504</v>
      </c>
      <c r="X25" s="73">
        <f t="shared" si="4"/>
        <v>542497775</v>
      </c>
      <c r="Y25" s="73">
        <f t="shared" si="4"/>
        <v>13506729</v>
      </c>
      <c r="Z25" s="170">
        <f>+IF(X25&lt;&gt;0,+(Y25/X25)*100,0)</f>
        <v>2.4897298426707835</v>
      </c>
      <c r="AA25" s="168">
        <f>+AA5+AA9+AA15+AA19+AA24</f>
        <v>542983000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133767065</v>
      </c>
      <c r="D28" s="153">
        <f>SUM(D29:D31)</f>
        <v>0</v>
      </c>
      <c r="E28" s="154">
        <f t="shared" si="5"/>
        <v>94208000</v>
      </c>
      <c r="F28" s="100">
        <f t="shared" si="5"/>
        <v>116194137</v>
      </c>
      <c r="G28" s="100">
        <f t="shared" si="5"/>
        <v>3901965</v>
      </c>
      <c r="H28" s="100">
        <f t="shared" si="5"/>
        <v>11131364</v>
      </c>
      <c r="I28" s="100">
        <f t="shared" si="5"/>
        <v>10506633</v>
      </c>
      <c r="J28" s="100">
        <f t="shared" si="5"/>
        <v>25539962</v>
      </c>
      <c r="K28" s="100">
        <f t="shared" si="5"/>
        <v>13017809</v>
      </c>
      <c r="L28" s="100">
        <f t="shared" si="5"/>
        <v>12987152</v>
      </c>
      <c r="M28" s="100">
        <f t="shared" si="5"/>
        <v>19874250</v>
      </c>
      <c r="N28" s="100">
        <f t="shared" si="5"/>
        <v>45879211</v>
      </c>
      <c r="O28" s="100">
        <f t="shared" si="5"/>
        <v>11036461</v>
      </c>
      <c r="P28" s="100">
        <f t="shared" si="5"/>
        <v>11495437</v>
      </c>
      <c r="Q28" s="100">
        <f t="shared" si="5"/>
        <v>13054130</v>
      </c>
      <c r="R28" s="100">
        <f t="shared" si="5"/>
        <v>35586028</v>
      </c>
      <c r="S28" s="100">
        <f t="shared" si="5"/>
        <v>12676081</v>
      </c>
      <c r="T28" s="100">
        <f t="shared" si="5"/>
        <v>12676081</v>
      </c>
      <c r="U28" s="100">
        <f t="shared" si="5"/>
        <v>0</v>
      </c>
      <c r="V28" s="100">
        <f t="shared" si="5"/>
        <v>25352162</v>
      </c>
      <c r="W28" s="100">
        <f t="shared" si="5"/>
        <v>132357363</v>
      </c>
      <c r="X28" s="100">
        <f t="shared" si="5"/>
        <v>94208698</v>
      </c>
      <c r="Y28" s="100">
        <f t="shared" si="5"/>
        <v>38148665</v>
      </c>
      <c r="Z28" s="137">
        <f>+IF(X28&lt;&gt;0,+(Y28/X28)*100,0)</f>
        <v>40.49378221955684</v>
      </c>
      <c r="AA28" s="153">
        <f>SUM(AA29:AA31)</f>
        <v>116194137</v>
      </c>
    </row>
    <row r="29" spans="1:27" ht="12.75">
      <c r="A29" s="138" t="s">
        <v>75</v>
      </c>
      <c r="B29" s="136"/>
      <c r="C29" s="155">
        <v>36503247</v>
      </c>
      <c r="D29" s="155"/>
      <c r="E29" s="156">
        <v>26731000</v>
      </c>
      <c r="F29" s="60">
        <v>26731137</v>
      </c>
      <c r="G29" s="60">
        <v>1993899</v>
      </c>
      <c r="H29" s="60">
        <v>2337703</v>
      </c>
      <c r="I29" s="60">
        <v>2337408</v>
      </c>
      <c r="J29" s="60">
        <v>6669010</v>
      </c>
      <c r="K29" s="60">
        <v>2738826</v>
      </c>
      <c r="L29" s="60">
        <v>4530536</v>
      </c>
      <c r="M29" s="60">
        <v>2958038</v>
      </c>
      <c r="N29" s="60">
        <v>10227400</v>
      </c>
      <c r="O29" s="60">
        <v>2323947</v>
      </c>
      <c r="P29" s="60">
        <v>2319715</v>
      </c>
      <c r="Q29" s="60">
        <v>2500867</v>
      </c>
      <c r="R29" s="60">
        <v>7144529</v>
      </c>
      <c r="S29" s="60">
        <v>3462562</v>
      </c>
      <c r="T29" s="60">
        <v>3462562</v>
      </c>
      <c r="U29" s="60"/>
      <c r="V29" s="60">
        <v>6925124</v>
      </c>
      <c r="W29" s="60">
        <v>30966063</v>
      </c>
      <c r="X29" s="60">
        <v>26731332</v>
      </c>
      <c r="Y29" s="60">
        <v>4234731</v>
      </c>
      <c r="Z29" s="140">
        <v>15.84</v>
      </c>
      <c r="AA29" s="155">
        <v>26731137</v>
      </c>
    </row>
    <row r="30" spans="1:27" ht="12.75">
      <c r="A30" s="138" t="s">
        <v>76</v>
      </c>
      <c r="B30" s="136"/>
      <c r="C30" s="157">
        <v>81000126</v>
      </c>
      <c r="D30" s="157"/>
      <c r="E30" s="158">
        <v>67477000</v>
      </c>
      <c r="F30" s="159">
        <v>89463000</v>
      </c>
      <c r="G30" s="159">
        <v>710004</v>
      </c>
      <c r="H30" s="159">
        <v>7191891</v>
      </c>
      <c r="I30" s="159">
        <v>7080214</v>
      </c>
      <c r="J30" s="159">
        <v>14982109</v>
      </c>
      <c r="K30" s="159">
        <v>8725594</v>
      </c>
      <c r="L30" s="159">
        <v>6798219</v>
      </c>
      <c r="M30" s="159">
        <v>7428896</v>
      </c>
      <c r="N30" s="159">
        <v>22952709</v>
      </c>
      <c r="O30" s="159">
        <v>7138210</v>
      </c>
      <c r="P30" s="159">
        <v>7125259</v>
      </c>
      <c r="Q30" s="159">
        <v>7423708</v>
      </c>
      <c r="R30" s="159">
        <v>21687177</v>
      </c>
      <c r="S30" s="159">
        <v>7653758</v>
      </c>
      <c r="T30" s="159">
        <v>7653758</v>
      </c>
      <c r="U30" s="159"/>
      <c r="V30" s="159">
        <v>15307516</v>
      </c>
      <c r="W30" s="159">
        <v>74929511</v>
      </c>
      <c r="X30" s="159">
        <v>67477366</v>
      </c>
      <c r="Y30" s="159">
        <v>7452145</v>
      </c>
      <c r="Z30" s="141">
        <v>11.04</v>
      </c>
      <c r="AA30" s="157">
        <v>89463000</v>
      </c>
    </row>
    <row r="31" spans="1:27" ht="12.75">
      <c r="A31" s="138" t="s">
        <v>77</v>
      </c>
      <c r="B31" s="136"/>
      <c r="C31" s="155">
        <v>16263692</v>
      </c>
      <c r="D31" s="155"/>
      <c r="E31" s="156"/>
      <c r="F31" s="60"/>
      <c r="G31" s="60">
        <v>1198062</v>
      </c>
      <c r="H31" s="60">
        <v>1601770</v>
      </c>
      <c r="I31" s="60">
        <v>1089011</v>
      </c>
      <c r="J31" s="60">
        <v>3888843</v>
      </c>
      <c r="K31" s="60">
        <v>1553389</v>
      </c>
      <c r="L31" s="60">
        <v>1658397</v>
      </c>
      <c r="M31" s="60">
        <v>9487316</v>
      </c>
      <c r="N31" s="60">
        <v>12699102</v>
      </c>
      <c r="O31" s="60">
        <v>1574304</v>
      </c>
      <c r="P31" s="60">
        <v>2050463</v>
      </c>
      <c r="Q31" s="60">
        <v>3129555</v>
      </c>
      <c r="R31" s="60">
        <v>6754322</v>
      </c>
      <c r="S31" s="60">
        <v>1559761</v>
      </c>
      <c r="T31" s="60">
        <v>1559761</v>
      </c>
      <c r="U31" s="60"/>
      <c r="V31" s="60">
        <v>3119522</v>
      </c>
      <c r="W31" s="60">
        <v>26461789</v>
      </c>
      <c r="X31" s="60"/>
      <c r="Y31" s="60">
        <v>26461789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15668797</v>
      </c>
      <c r="D32" s="153">
        <f>SUM(D33:D37)</f>
        <v>0</v>
      </c>
      <c r="E32" s="154">
        <f t="shared" si="6"/>
        <v>39501000</v>
      </c>
      <c r="F32" s="100">
        <f t="shared" si="6"/>
        <v>24234031</v>
      </c>
      <c r="G32" s="100">
        <f t="shared" si="6"/>
        <v>3208634</v>
      </c>
      <c r="H32" s="100">
        <f t="shared" si="6"/>
        <v>3885081</v>
      </c>
      <c r="I32" s="100">
        <f t="shared" si="6"/>
        <v>3796178</v>
      </c>
      <c r="J32" s="100">
        <f t="shared" si="6"/>
        <v>10889893</v>
      </c>
      <c r="K32" s="100">
        <f t="shared" si="6"/>
        <v>3142421</v>
      </c>
      <c r="L32" s="100">
        <f t="shared" si="6"/>
        <v>2979400</v>
      </c>
      <c r="M32" s="100">
        <f t="shared" si="6"/>
        <v>3227638</v>
      </c>
      <c r="N32" s="100">
        <f t="shared" si="6"/>
        <v>9349459</v>
      </c>
      <c r="O32" s="100">
        <f t="shared" si="6"/>
        <v>3310186</v>
      </c>
      <c r="P32" s="100">
        <f t="shared" si="6"/>
        <v>4338171</v>
      </c>
      <c r="Q32" s="100">
        <f t="shared" si="6"/>
        <v>3827544</v>
      </c>
      <c r="R32" s="100">
        <f t="shared" si="6"/>
        <v>11475901</v>
      </c>
      <c r="S32" s="100">
        <f t="shared" si="6"/>
        <v>3004448</v>
      </c>
      <c r="T32" s="100">
        <f t="shared" si="6"/>
        <v>3004448</v>
      </c>
      <c r="U32" s="100">
        <f t="shared" si="6"/>
        <v>0</v>
      </c>
      <c r="V32" s="100">
        <f t="shared" si="6"/>
        <v>6008896</v>
      </c>
      <c r="W32" s="100">
        <f t="shared" si="6"/>
        <v>37724149</v>
      </c>
      <c r="X32" s="100">
        <f t="shared" si="6"/>
        <v>39501189</v>
      </c>
      <c r="Y32" s="100">
        <f t="shared" si="6"/>
        <v>-1777040</v>
      </c>
      <c r="Z32" s="137">
        <f>+IF(X32&lt;&gt;0,+(Y32/X32)*100,0)</f>
        <v>-4.498700026472621</v>
      </c>
      <c r="AA32" s="153">
        <f>SUM(AA33:AA37)</f>
        <v>24234031</v>
      </c>
    </row>
    <row r="33" spans="1:27" ht="12.75">
      <c r="A33" s="138" t="s">
        <v>79</v>
      </c>
      <c r="B33" s="136"/>
      <c r="C33" s="155">
        <v>14509384</v>
      </c>
      <c r="D33" s="155"/>
      <c r="E33" s="156">
        <v>35394000</v>
      </c>
      <c r="F33" s="60">
        <v>20334031</v>
      </c>
      <c r="G33" s="60">
        <v>1749822</v>
      </c>
      <c r="H33" s="60">
        <v>2228450</v>
      </c>
      <c r="I33" s="60">
        <v>2111172</v>
      </c>
      <c r="J33" s="60">
        <v>6089444</v>
      </c>
      <c r="K33" s="60">
        <v>1880775</v>
      </c>
      <c r="L33" s="60">
        <v>1516104</v>
      </c>
      <c r="M33" s="60">
        <v>2001792</v>
      </c>
      <c r="N33" s="60">
        <v>5398671</v>
      </c>
      <c r="O33" s="60">
        <v>1922812</v>
      </c>
      <c r="P33" s="60">
        <v>3039643</v>
      </c>
      <c r="Q33" s="60">
        <v>2539084</v>
      </c>
      <c r="R33" s="60">
        <v>7501539</v>
      </c>
      <c r="S33" s="60">
        <v>1648448</v>
      </c>
      <c r="T33" s="60">
        <v>1648448</v>
      </c>
      <c r="U33" s="60"/>
      <c r="V33" s="60">
        <v>3296896</v>
      </c>
      <c r="W33" s="60">
        <v>22286550</v>
      </c>
      <c r="X33" s="60">
        <v>35394489</v>
      </c>
      <c r="Y33" s="60">
        <v>-13107939</v>
      </c>
      <c r="Z33" s="140">
        <v>-37.03</v>
      </c>
      <c r="AA33" s="155">
        <v>20334031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68880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>
        <v>1090533</v>
      </c>
      <c r="D36" s="155"/>
      <c r="E36" s="156">
        <v>4107000</v>
      </c>
      <c r="F36" s="60">
        <v>3900000</v>
      </c>
      <c r="G36" s="60">
        <v>359718</v>
      </c>
      <c r="H36" s="60">
        <v>362482</v>
      </c>
      <c r="I36" s="60">
        <v>328797</v>
      </c>
      <c r="J36" s="60">
        <v>1050997</v>
      </c>
      <c r="K36" s="60">
        <v>410521</v>
      </c>
      <c r="L36" s="60">
        <v>367179</v>
      </c>
      <c r="M36" s="60">
        <v>326552</v>
      </c>
      <c r="N36" s="60">
        <v>1104252</v>
      </c>
      <c r="O36" s="60">
        <v>409476</v>
      </c>
      <c r="P36" s="60">
        <v>366288</v>
      </c>
      <c r="Q36" s="60">
        <v>340851</v>
      </c>
      <c r="R36" s="60">
        <v>1116615</v>
      </c>
      <c r="S36" s="60">
        <v>339097</v>
      </c>
      <c r="T36" s="60">
        <v>339097</v>
      </c>
      <c r="U36" s="60"/>
      <c r="V36" s="60">
        <v>678194</v>
      </c>
      <c r="W36" s="60">
        <v>3950058</v>
      </c>
      <c r="X36" s="60">
        <v>4106700</v>
      </c>
      <c r="Y36" s="60">
        <v>-156642</v>
      </c>
      <c r="Z36" s="140">
        <v>-3.81</v>
      </c>
      <c r="AA36" s="155">
        <v>3900000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>
        <v>1099094</v>
      </c>
      <c r="H37" s="159">
        <v>1294149</v>
      </c>
      <c r="I37" s="159">
        <v>1356209</v>
      </c>
      <c r="J37" s="159">
        <v>3749452</v>
      </c>
      <c r="K37" s="159">
        <v>851125</v>
      </c>
      <c r="L37" s="159">
        <v>1096117</v>
      </c>
      <c r="M37" s="159">
        <v>899294</v>
      </c>
      <c r="N37" s="159">
        <v>2846536</v>
      </c>
      <c r="O37" s="159">
        <v>977898</v>
      </c>
      <c r="P37" s="159">
        <v>932240</v>
      </c>
      <c r="Q37" s="159">
        <v>947609</v>
      </c>
      <c r="R37" s="159">
        <v>2857747</v>
      </c>
      <c r="S37" s="159">
        <v>1016903</v>
      </c>
      <c r="T37" s="159">
        <v>1016903</v>
      </c>
      <c r="U37" s="159"/>
      <c r="V37" s="159">
        <v>2033806</v>
      </c>
      <c r="W37" s="159">
        <v>11487541</v>
      </c>
      <c r="X37" s="159"/>
      <c r="Y37" s="159">
        <v>11487541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86013008</v>
      </c>
      <c r="D38" s="153">
        <f>SUM(D39:D41)</f>
        <v>0</v>
      </c>
      <c r="E38" s="154">
        <f t="shared" si="7"/>
        <v>129378000</v>
      </c>
      <c r="F38" s="100">
        <f t="shared" si="7"/>
        <v>64703679</v>
      </c>
      <c r="G38" s="100">
        <f t="shared" si="7"/>
        <v>5490679</v>
      </c>
      <c r="H38" s="100">
        <f t="shared" si="7"/>
        <v>6283405</v>
      </c>
      <c r="I38" s="100">
        <f t="shared" si="7"/>
        <v>5637026</v>
      </c>
      <c r="J38" s="100">
        <f t="shared" si="7"/>
        <v>17411110</v>
      </c>
      <c r="K38" s="100">
        <f t="shared" si="7"/>
        <v>5584264</v>
      </c>
      <c r="L38" s="100">
        <f t="shared" si="7"/>
        <v>5695369</v>
      </c>
      <c r="M38" s="100">
        <f t="shared" si="7"/>
        <v>4995384</v>
      </c>
      <c r="N38" s="100">
        <f t="shared" si="7"/>
        <v>16275017</v>
      </c>
      <c r="O38" s="100">
        <f t="shared" si="7"/>
        <v>5590314</v>
      </c>
      <c r="P38" s="100">
        <f t="shared" si="7"/>
        <v>5043009</v>
      </c>
      <c r="Q38" s="100">
        <f t="shared" si="7"/>
        <v>4892929</v>
      </c>
      <c r="R38" s="100">
        <f t="shared" si="7"/>
        <v>15526252</v>
      </c>
      <c r="S38" s="100">
        <f t="shared" si="7"/>
        <v>5755959</v>
      </c>
      <c r="T38" s="100">
        <f t="shared" si="7"/>
        <v>5755959</v>
      </c>
      <c r="U38" s="100">
        <f t="shared" si="7"/>
        <v>0</v>
      </c>
      <c r="V38" s="100">
        <f t="shared" si="7"/>
        <v>11511918</v>
      </c>
      <c r="W38" s="100">
        <f t="shared" si="7"/>
        <v>60724297</v>
      </c>
      <c r="X38" s="100">
        <f t="shared" si="7"/>
        <v>129377847</v>
      </c>
      <c r="Y38" s="100">
        <f t="shared" si="7"/>
        <v>-68653550</v>
      </c>
      <c r="Z38" s="137">
        <f>+IF(X38&lt;&gt;0,+(Y38/X38)*100,0)</f>
        <v>-53.06437816978049</v>
      </c>
      <c r="AA38" s="153">
        <f>SUM(AA39:AA41)</f>
        <v>64703679</v>
      </c>
    </row>
    <row r="39" spans="1:27" ht="12.75">
      <c r="A39" s="138" t="s">
        <v>85</v>
      </c>
      <c r="B39" s="136"/>
      <c r="C39" s="155">
        <v>2432160</v>
      </c>
      <c r="D39" s="155"/>
      <c r="E39" s="156">
        <v>2142000</v>
      </c>
      <c r="F39" s="60">
        <v>2034000</v>
      </c>
      <c r="G39" s="60">
        <v>574568</v>
      </c>
      <c r="H39" s="60">
        <v>507474</v>
      </c>
      <c r="I39" s="60">
        <v>517324</v>
      </c>
      <c r="J39" s="60">
        <v>1599366</v>
      </c>
      <c r="K39" s="60">
        <v>451623</v>
      </c>
      <c r="L39" s="60">
        <v>467064</v>
      </c>
      <c r="M39" s="60">
        <v>480905</v>
      </c>
      <c r="N39" s="60">
        <v>1399592</v>
      </c>
      <c r="O39" s="60">
        <v>510775</v>
      </c>
      <c r="P39" s="60">
        <v>531145</v>
      </c>
      <c r="Q39" s="60">
        <v>445481</v>
      </c>
      <c r="R39" s="60">
        <v>1487401</v>
      </c>
      <c r="S39" s="60">
        <v>465333</v>
      </c>
      <c r="T39" s="60">
        <v>465333</v>
      </c>
      <c r="U39" s="60"/>
      <c r="V39" s="60">
        <v>930666</v>
      </c>
      <c r="W39" s="60">
        <v>5417025</v>
      </c>
      <c r="X39" s="60">
        <v>2141802</v>
      </c>
      <c r="Y39" s="60">
        <v>3275223</v>
      </c>
      <c r="Z39" s="140">
        <v>152.92</v>
      </c>
      <c r="AA39" s="155">
        <v>2034000</v>
      </c>
    </row>
    <row r="40" spans="1:27" ht="12.75">
      <c r="A40" s="138" t="s">
        <v>86</v>
      </c>
      <c r="B40" s="136"/>
      <c r="C40" s="155">
        <v>80909953</v>
      </c>
      <c r="D40" s="155"/>
      <c r="E40" s="156">
        <v>127236000</v>
      </c>
      <c r="F40" s="60">
        <v>62669679</v>
      </c>
      <c r="G40" s="60">
        <v>4916111</v>
      </c>
      <c r="H40" s="60">
        <v>5775931</v>
      </c>
      <c r="I40" s="60">
        <v>5119702</v>
      </c>
      <c r="J40" s="60">
        <v>15811744</v>
      </c>
      <c r="K40" s="60">
        <v>5132641</v>
      </c>
      <c r="L40" s="60">
        <v>5228305</v>
      </c>
      <c r="M40" s="60">
        <v>4514479</v>
      </c>
      <c r="N40" s="60">
        <v>14875425</v>
      </c>
      <c r="O40" s="60">
        <v>5079539</v>
      </c>
      <c r="P40" s="60">
        <v>4511864</v>
      </c>
      <c r="Q40" s="60">
        <v>4447448</v>
      </c>
      <c r="R40" s="60">
        <v>14038851</v>
      </c>
      <c r="S40" s="60">
        <v>5290626</v>
      </c>
      <c r="T40" s="60">
        <v>5290626</v>
      </c>
      <c r="U40" s="60"/>
      <c r="V40" s="60">
        <v>10581252</v>
      </c>
      <c r="W40" s="60">
        <v>55307272</v>
      </c>
      <c r="X40" s="60">
        <v>127236045</v>
      </c>
      <c r="Y40" s="60">
        <v>-71928773</v>
      </c>
      <c r="Z40" s="140">
        <v>-56.53</v>
      </c>
      <c r="AA40" s="155">
        <v>62669679</v>
      </c>
    </row>
    <row r="41" spans="1:27" ht="12.75">
      <c r="A41" s="138" t="s">
        <v>87</v>
      </c>
      <c r="B41" s="136"/>
      <c r="C41" s="155">
        <v>2670895</v>
      </c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196025496</v>
      </c>
      <c r="D42" s="153">
        <f>SUM(D43:D46)</f>
        <v>0</v>
      </c>
      <c r="E42" s="154">
        <f t="shared" si="8"/>
        <v>204156000</v>
      </c>
      <c r="F42" s="100">
        <f t="shared" si="8"/>
        <v>262111153</v>
      </c>
      <c r="G42" s="100">
        <f t="shared" si="8"/>
        <v>3454258</v>
      </c>
      <c r="H42" s="100">
        <f t="shared" si="8"/>
        <v>8156942</v>
      </c>
      <c r="I42" s="100">
        <f t="shared" si="8"/>
        <v>21957560</v>
      </c>
      <c r="J42" s="100">
        <f t="shared" si="8"/>
        <v>33568760</v>
      </c>
      <c r="K42" s="100">
        <f t="shared" si="8"/>
        <v>14649183</v>
      </c>
      <c r="L42" s="100">
        <f t="shared" si="8"/>
        <v>14966076</v>
      </c>
      <c r="M42" s="100">
        <f t="shared" si="8"/>
        <v>10770312</v>
      </c>
      <c r="N42" s="100">
        <f t="shared" si="8"/>
        <v>40385571</v>
      </c>
      <c r="O42" s="100">
        <f t="shared" si="8"/>
        <v>12579239</v>
      </c>
      <c r="P42" s="100">
        <f t="shared" si="8"/>
        <v>10084629</v>
      </c>
      <c r="Q42" s="100">
        <f t="shared" si="8"/>
        <v>12893713</v>
      </c>
      <c r="R42" s="100">
        <f t="shared" si="8"/>
        <v>35557581</v>
      </c>
      <c r="S42" s="100">
        <f t="shared" si="8"/>
        <v>22189871</v>
      </c>
      <c r="T42" s="100">
        <f t="shared" si="8"/>
        <v>22189871</v>
      </c>
      <c r="U42" s="100">
        <f t="shared" si="8"/>
        <v>0</v>
      </c>
      <c r="V42" s="100">
        <f t="shared" si="8"/>
        <v>44379742</v>
      </c>
      <c r="W42" s="100">
        <f t="shared" si="8"/>
        <v>153891654</v>
      </c>
      <c r="X42" s="100">
        <f t="shared" si="8"/>
        <v>204155584</v>
      </c>
      <c r="Y42" s="100">
        <f t="shared" si="8"/>
        <v>-50263930</v>
      </c>
      <c r="Z42" s="137">
        <f>+IF(X42&lt;&gt;0,+(Y42/X42)*100,0)</f>
        <v>-24.620404210937476</v>
      </c>
      <c r="AA42" s="153">
        <f>SUM(AA43:AA46)</f>
        <v>262111153</v>
      </c>
    </row>
    <row r="43" spans="1:27" ht="12.75">
      <c r="A43" s="138" t="s">
        <v>89</v>
      </c>
      <c r="B43" s="136"/>
      <c r="C43" s="155">
        <v>161934240</v>
      </c>
      <c r="D43" s="155"/>
      <c r="E43" s="156">
        <v>145697154</v>
      </c>
      <c r="F43" s="60">
        <v>190149153</v>
      </c>
      <c r="G43" s="60">
        <v>671906</v>
      </c>
      <c r="H43" s="60">
        <v>5585773</v>
      </c>
      <c r="I43" s="60">
        <v>16661978</v>
      </c>
      <c r="J43" s="60">
        <v>22919657</v>
      </c>
      <c r="K43" s="60">
        <v>11759968</v>
      </c>
      <c r="L43" s="60">
        <v>12712145</v>
      </c>
      <c r="M43" s="60">
        <v>8180233</v>
      </c>
      <c r="N43" s="60">
        <v>32652346</v>
      </c>
      <c r="O43" s="60">
        <v>10473830</v>
      </c>
      <c r="P43" s="60">
        <v>7743929</v>
      </c>
      <c r="Q43" s="60">
        <v>10068754</v>
      </c>
      <c r="R43" s="60">
        <v>28286513</v>
      </c>
      <c r="S43" s="60">
        <v>20212005</v>
      </c>
      <c r="T43" s="60">
        <v>20212005</v>
      </c>
      <c r="U43" s="60"/>
      <c r="V43" s="60">
        <v>40424010</v>
      </c>
      <c r="W43" s="60">
        <v>124282526</v>
      </c>
      <c r="X43" s="60">
        <v>145696880</v>
      </c>
      <c r="Y43" s="60">
        <v>-21414354</v>
      </c>
      <c r="Z43" s="140">
        <v>-14.7</v>
      </c>
      <c r="AA43" s="155">
        <v>190149153</v>
      </c>
    </row>
    <row r="44" spans="1:27" ht="12.75">
      <c r="A44" s="138" t="s">
        <v>90</v>
      </c>
      <c r="B44" s="136"/>
      <c r="C44" s="155">
        <v>26860188</v>
      </c>
      <c r="D44" s="155"/>
      <c r="E44" s="156">
        <v>25135846</v>
      </c>
      <c r="F44" s="60">
        <v>38269000</v>
      </c>
      <c r="G44" s="60">
        <v>843628</v>
      </c>
      <c r="H44" s="60">
        <v>1318808</v>
      </c>
      <c r="I44" s="60">
        <v>4257184</v>
      </c>
      <c r="J44" s="60">
        <v>6419620</v>
      </c>
      <c r="K44" s="60">
        <v>1635278</v>
      </c>
      <c r="L44" s="60">
        <v>1095842</v>
      </c>
      <c r="M44" s="60">
        <v>1647525</v>
      </c>
      <c r="N44" s="60">
        <v>4378645</v>
      </c>
      <c r="O44" s="60">
        <v>1127082</v>
      </c>
      <c r="P44" s="60">
        <v>1058314</v>
      </c>
      <c r="Q44" s="60">
        <v>1271675</v>
      </c>
      <c r="R44" s="60">
        <v>3457071</v>
      </c>
      <c r="S44" s="60">
        <v>923034</v>
      </c>
      <c r="T44" s="60">
        <v>923034</v>
      </c>
      <c r="U44" s="60"/>
      <c r="V44" s="60">
        <v>1846068</v>
      </c>
      <c r="W44" s="60">
        <v>16101404</v>
      </c>
      <c r="X44" s="60">
        <v>25135466</v>
      </c>
      <c r="Y44" s="60">
        <v>-9034062</v>
      </c>
      <c r="Z44" s="140">
        <v>-35.94</v>
      </c>
      <c r="AA44" s="155">
        <v>38269000</v>
      </c>
    </row>
    <row r="45" spans="1:27" ht="12.75">
      <c r="A45" s="138" t="s">
        <v>91</v>
      </c>
      <c r="B45" s="136"/>
      <c r="C45" s="157">
        <v>4325176</v>
      </c>
      <c r="D45" s="157"/>
      <c r="E45" s="158">
        <v>9619000</v>
      </c>
      <c r="F45" s="159">
        <v>23861000</v>
      </c>
      <c r="G45" s="159">
        <v>1491982</v>
      </c>
      <c r="H45" s="159">
        <v>610744</v>
      </c>
      <c r="I45" s="159">
        <v>483213</v>
      </c>
      <c r="J45" s="159">
        <v>2585939</v>
      </c>
      <c r="K45" s="159">
        <v>568261</v>
      </c>
      <c r="L45" s="159">
        <v>546591</v>
      </c>
      <c r="M45" s="159">
        <v>510446</v>
      </c>
      <c r="N45" s="159">
        <v>1625298</v>
      </c>
      <c r="O45" s="159">
        <v>589403</v>
      </c>
      <c r="P45" s="159">
        <v>694496</v>
      </c>
      <c r="Q45" s="159">
        <v>662720</v>
      </c>
      <c r="R45" s="159">
        <v>1946619</v>
      </c>
      <c r="S45" s="159">
        <v>553296</v>
      </c>
      <c r="T45" s="159">
        <v>553296</v>
      </c>
      <c r="U45" s="159"/>
      <c r="V45" s="159">
        <v>1106592</v>
      </c>
      <c r="W45" s="159">
        <v>7264448</v>
      </c>
      <c r="X45" s="159">
        <v>9619155</v>
      </c>
      <c r="Y45" s="159">
        <v>-2354707</v>
      </c>
      <c r="Z45" s="141">
        <v>-24.48</v>
      </c>
      <c r="AA45" s="157">
        <v>23861000</v>
      </c>
    </row>
    <row r="46" spans="1:27" ht="12.75">
      <c r="A46" s="138" t="s">
        <v>92</v>
      </c>
      <c r="B46" s="136"/>
      <c r="C46" s="155">
        <v>2905892</v>
      </c>
      <c r="D46" s="155"/>
      <c r="E46" s="156">
        <v>23704000</v>
      </c>
      <c r="F46" s="60">
        <v>9832000</v>
      </c>
      <c r="G46" s="60">
        <v>446742</v>
      </c>
      <c r="H46" s="60">
        <v>641617</v>
      </c>
      <c r="I46" s="60">
        <v>555185</v>
      </c>
      <c r="J46" s="60">
        <v>1643544</v>
      </c>
      <c r="K46" s="60">
        <v>685676</v>
      </c>
      <c r="L46" s="60">
        <v>611498</v>
      </c>
      <c r="M46" s="60">
        <v>432108</v>
      </c>
      <c r="N46" s="60">
        <v>1729282</v>
      </c>
      <c r="O46" s="60">
        <v>388924</v>
      </c>
      <c r="P46" s="60">
        <v>587890</v>
      </c>
      <c r="Q46" s="60">
        <v>890564</v>
      </c>
      <c r="R46" s="60">
        <v>1867378</v>
      </c>
      <c r="S46" s="60">
        <v>501536</v>
      </c>
      <c r="T46" s="60">
        <v>501536</v>
      </c>
      <c r="U46" s="60"/>
      <c r="V46" s="60">
        <v>1003072</v>
      </c>
      <c r="W46" s="60">
        <v>6243276</v>
      </c>
      <c r="X46" s="60">
        <v>23704083</v>
      </c>
      <c r="Y46" s="60">
        <v>-17460807</v>
      </c>
      <c r="Z46" s="140">
        <v>-73.66</v>
      </c>
      <c r="AA46" s="155">
        <v>9832000</v>
      </c>
    </row>
    <row r="47" spans="1:27" ht="12.75">
      <c r="A47" s="135" t="s">
        <v>93</v>
      </c>
      <c r="B47" s="142" t="s">
        <v>94</v>
      </c>
      <c r="C47" s="153">
        <v>13184071</v>
      </c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444658437</v>
      </c>
      <c r="D48" s="168">
        <f>+D28+D32+D38+D42+D47</f>
        <v>0</v>
      </c>
      <c r="E48" s="169">
        <f t="shared" si="9"/>
        <v>467243000</v>
      </c>
      <c r="F48" s="73">
        <f t="shared" si="9"/>
        <v>467243000</v>
      </c>
      <c r="G48" s="73">
        <f t="shared" si="9"/>
        <v>16055536</v>
      </c>
      <c r="H48" s="73">
        <f t="shared" si="9"/>
        <v>29456792</v>
      </c>
      <c r="I48" s="73">
        <f t="shared" si="9"/>
        <v>41897397</v>
      </c>
      <c r="J48" s="73">
        <f t="shared" si="9"/>
        <v>87409725</v>
      </c>
      <c r="K48" s="73">
        <f t="shared" si="9"/>
        <v>36393677</v>
      </c>
      <c r="L48" s="73">
        <f t="shared" si="9"/>
        <v>36627997</v>
      </c>
      <c r="M48" s="73">
        <f t="shared" si="9"/>
        <v>38867584</v>
      </c>
      <c r="N48" s="73">
        <f t="shared" si="9"/>
        <v>111889258</v>
      </c>
      <c r="O48" s="73">
        <f t="shared" si="9"/>
        <v>32516200</v>
      </c>
      <c r="P48" s="73">
        <f t="shared" si="9"/>
        <v>30961246</v>
      </c>
      <c r="Q48" s="73">
        <f t="shared" si="9"/>
        <v>34668316</v>
      </c>
      <c r="R48" s="73">
        <f t="shared" si="9"/>
        <v>98145762</v>
      </c>
      <c r="S48" s="73">
        <f t="shared" si="9"/>
        <v>43626359</v>
      </c>
      <c r="T48" s="73">
        <f t="shared" si="9"/>
        <v>43626359</v>
      </c>
      <c r="U48" s="73">
        <f t="shared" si="9"/>
        <v>0</v>
      </c>
      <c r="V48" s="73">
        <f t="shared" si="9"/>
        <v>87252718</v>
      </c>
      <c r="W48" s="73">
        <f t="shared" si="9"/>
        <v>384697463</v>
      </c>
      <c r="X48" s="73">
        <f t="shared" si="9"/>
        <v>467243318</v>
      </c>
      <c r="Y48" s="73">
        <f t="shared" si="9"/>
        <v>-82545855</v>
      </c>
      <c r="Z48" s="170">
        <f>+IF(X48&lt;&gt;0,+(Y48/X48)*100,0)</f>
        <v>-17.666567250941405</v>
      </c>
      <c r="AA48" s="168">
        <f>+AA28+AA32+AA38+AA42+AA47</f>
        <v>467243000</v>
      </c>
    </row>
    <row r="49" spans="1:27" ht="12.75">
      <c r="A49" s="148" t="s">
        <v>49</v>
      </c>
      <c r="B49" s="149"/>
      <c r="C49" s="171">
        <f aca="true" t="shared" si="10" ref="C49:Y49">+C25-C48</f>
        <v>120148656</v>
      </c>
      <c r="D49" s="171">
        <f>+D25-D48</f>
        <v>0</v>
      </c>
      <c r="E49" s="172">
        <f t="shared" si="10"/>
        <v>75251000</v>
      </c>
      <c r="F49" s="173">
        <f t="shared" si="10"/>
        <v>75740000</v>
      </c>
      <c r="G49" s="173">
        <f t="shared" si="10"/>
        <v>43390769</v>
      </c>
      <c r="H49" s="173">
        <f t="shared" si="10"/>
        <v>16438462</v>
      </c>
      <c r="I49" s="173">
        <f t="shared" si="10"/>
        <v>8829788</v>
      </c>
      <c r="J49" s="173">
        <f t="shared" si="10"/>
        <v>68659019</v>
      </c>
      <c r="K49" s="173">
        <f t="shared" si="10"/>
        <v>9591086</v>
      </c>
      <c r="L49" s="173">
        <f t="shared" si="10"/>
        <v>4813351</v>
      </c>
      <c r="M49" s="173">
        <f t="shared" si="10"/>
        <v>30398727</v>
      </c>
      <c r="N49" s="173">
        <f t="shared" si="10"/>
        <v>44803164</v>
      </c>
      <c r="O49" s="173">
        <f t="shared" si="10"/>
        <v>6027992</v>
      </c>
      <c r="P49" s="173">
        <f t="shared" si="10"/>
        <v>5738100</v>
      </c>
      <c r="Q49" s="173">
        <f t="shared" si="10"/>
        <v>5876032</v>
      </c>
      <c r="R49" s="173">
        <f t="shared" si="10"/>
        <v>17642124</v>
      </c>
      <c r="S49" s="173">
        <f t="shared" si="10"/>
        <v>20101367</v>
      </c>
      <c r="T49" s="173">
        <f t="shared" si="10"/>
        <v>20101367</v>
      </c>
      <c r="U49" s="173">
        <f t="shared" si="10"/>
        <v>0</v>
      </c>
      <c r="V49" s="173">
        <f t="shared" si="10"/>
        <v>40202734</v>
      </c>
      <c r="W49" s="173">
        <f t="shared" si="10"/>
        <v>171307041</v>
      </c>
      <c r="X49" s="173">
        <f>IF(F25=F48,0,X25-X48)</f>
        <v>75254457</v>
      </c>
      <c r="Y49" s="173">
        <f t="shared" si="10"/>
        <v>96052584</v>
      </c>
      <c r="Z49" s="174">
        <f>+IF(X49&lt;&gt;0,+(Y49/X49)*100,0)</f>
        <v>127.63707005420291</v>
      </c>
      <c r="AA49" s="171">
        <f>+AA25-AA48</f>
        <v>75740000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56084797</v>
      </c>
      <c r="D5" s="155">
        <v>0</v>
      </c>
      <c r="E5" s="156">
        <v>55000000</v>
      </c>
      <c r="F5" s="60">
        <v>55000000</v>
      </c>
      <c r="G5" s="60">
        <v>3800840</v>
      </c>
      <c r="H5" s="60">
        <v>5218523</v>
      </c>
      <c r="I5" s="60">
        <v>5755515</v>
      </c>
      <c r="J5" s="60">
        <v>14774878</v>
      </c>
      <c r="K5" s="60">
        <v>5106510</v>
      </c>
      <c r="L5" s="60">
        <v>4582697</v>
      </c>
      <c r="M5" s="60">
        <v>4551907</v>
      </c>
      <c r="N5" s="60">
        <v>14241114</v>
      </c>
      <c r="O5" s="60">
        <v>5067099</v>
      </c>
      <c r="P5" s="60">
        <v>5038841</v>
      </c>
      <c r="Q5" s="60">
        <v>5119118</v>
      </c>
      <c r="R5" s="60">
        <v>15225058</v>
      </c>
      <c r="S5" s="60">
        <v>5008131</v>
      </c>
      <c r="T5" s="60">
        <v>5008131</v>
      </c>
      <c r="U5" s="60">
        <v>0</v>
      </c>
      <c r="V5" s="60">
        <v>10016262</v>
      </c>
      <c r="W5" s="60">
        <v>54257312</v>
      </c>
      <c r="X5" s="60">
        <v>55000000</v>
      </c>
      <c r="Y5" s="60">
        <v>-742688</v>
      </c>
      <c r="Z5" s="140">
        <v>-1.35</v>
      </c>
      <c r="AA5" s="155">
        <v>55000000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1726</v>
      </c>
      <c r="L6" s="60">
        <v>0</v>
      </c>
      <c r="M6" s="60">
        <v>11</v>
      </c>
      <c r="N6" s="60">
        <v>1737</v>
      </c>
      <c r="O6" s="60">
        <v>191</v>
      </c>
      <c r="P6" s="60">
        <v>46</v>
      </c>
      <c r="Q6" s="60">
        <v>40</v>
      </c>
      <c r="R6" s="60">
        <v>277</v>
      </c>
      <c r="S6" s="60">
        <v>1601</v>
      </c>
      <c r="T6" s="60">
        <v>1601</v>
      </c>
      <c r="U6" s="60">
        <v>0</v>
      </c>
      <c r="V6" s="60">
        <v>3202</v>
      </c>
      <c r="W6" s="60">
        <v>5216</v>
      </c>
      <c r="X6" s="60"/>
      <c r="Y6" s="60">
        <v>5216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216263467</v>
      </c>
      <c r="D7" s="155">
        <v>0</v>
      </c>
      <c r="E7" s="156">
        <v>184000000</v>
      </c>
      <c r="F7" s="60">
        <v>184000000</v>
      </c>
      <c r="G7" s="60">
        <v>10476342</v>
      </c>
      <c r="H7" s="60">
        <v>16433637</v>
      </c>
      <c r="I7" s="60">
        <v>16752432</v>
      </c>
      <c r="J7" s="60">
        <v>43662411</v>
      </c>
      <c r="K7" s="60">
        <v>15721240</v>
      </c>
      <c r="L7" s="60">
        <v>13609305</v>
      </c>
      <c r="M7" s="60">
        <v>0</v>
      </c>
      <c r="N7" s="60">
        <v>29330545</v>
      </c>
      <c r="O7" s="60">
        <v>15898556</v>
      </c>
      <c r="P7" s="60">
        <v>14823111</v>
      </c>
      <c r="Q7" s="60">
        <v>16777599</v>
      </c>
      <c r="R7" s="60">
        <v>47499266</v>
      </c>
      <c r="S7" s="60">
        <v>14799074</v>
      </c>
      <c r="T7" s="60">
        <v>14799074</v>
      </c>
      <c r="U7" s="60">
        <v>0</v>
      </c>
      <c r="V7" s="60">
        <v>29598148</v>
      </c>
      <c r="W7" s="60">
        <v>150090370</v>
      </c>
      <c r="X7" s="60">
        <v>183999816</v>
      </c>
      <c r="Y7" s="60">
        <v>-33909446</v>
      </c>
      <c r="Z7" s="140">
        <v>-18.43</v>
      </c>
      <c r="AA7" s="155">
        <v>184000000</v>
      </c>
    </row>
    <row r="8" spans="1:27" ht="12.75">
      <c r="A8" s="183" t="s">
        <v>104</v>
      </c>
      <c r="B8" s="182"/>
      <c r="C8" s="155">
        <v>64799674</v>
      </c>
      <c r="D8" s="155">
        <v>0</v>
      </c>
      <c r="E8" s="156">
        <v>54000000</v>
      </c>
      <c r="F8" s="60">
        <v>54000000</v>
      </c>
      <c r="G8" s="60">
        <v>-9220824</v>
      </c>
      <c r="H8" s="60">
        <v>11521922</v>
      </c>
      <c r="I8" s="60">
        <v>10851956</v>
      </c>
      <c r="J8" s="60">
        <v>13153054</v>
      </c>
      <c r="K8" s="60">
        <v>0</v>
      </c>
      <c r="L8" s="60">
        <v>5629135</v>
      </c>
      <c r="M8" s="60">
        <v>4589107</v>
      </c>
      <c r="N8" s="60">
        <v>10218242</v>
      </c>
      <c r="O8" s="60">
        <v>7431104</v>
      </c>
      <c r="P8" s="60">
        <v>6784672</v>
      </c>
      <c r="Q8" s="60">
        <v>6724858</v>
      </c>
      <c r="R8" s="60">
        <v>20940634</v>
      </c>
      <c r="S8" s="60">
        <v>5879362</v>
      </c>
      <c r="T8" s="60">
        <v>5879362</v>
      </c>
      <c r="U8" s="60">
        <v>0</v>
      </c>
      <c r="V8" s="60">
        <v>11758724</v>
      </c>
      <c r="W8" s="60">
        <v>56070654</v>
      </c>
      <c r="X8" s="60">
        <v>54000001</v>
      </c>
      <c r="Y8" s="60">
        <v>2070653</v>
      </c>
      <c r="Z8" s="140">
        <v>3.83</v>
      </c>
      <c r="AA8" s="155">
        <v>54000000</v>
      </c>
    </row>
    <row r="9" spans="1:27" ht="12.75">
      <c r="A9" s="183" t="s">
        <v>105</v>
      </c>
      <c r="B9" s="182"/>
      <c r="C9" s="155">
        <v>33945015</v>
      </c>
      <c r="D9" s="155">
        <v>0</v>
      </c>
      <c r="E9" s="156">
        <v>32000000</v>
      </c>
      <c r="F9" s="60">
        <v>32000000</v>
      </c>
      <c r="G9" s="60">
        <v>801519</v>
      </c>
      <c r="H9" s="60">
        <v>3990105</v>
      </c>
      <c r="I9" s="60">
        <v>4427902</v>
      </c>
      <c r="J9" s="60">
        <v>9219526</v>
      </c>
      <c r="K9" s="60">
        <v>1250000</v>
      </c>
      <c r="L9" s="60">
        <v>2932764</v>
      </c>
      <c r="M9" s="60">
        <v>2740061</v>
      </c>
      <c r="N9" s="60">
        <v>6922825</v>
      </c>
      <c r="O9" s="60">
        <v>3378209</v>
      </c>
      <c r="P9" s="60">
        <v>3151137</v>
      </c>
      <c r="Q9" s="60">
        <v>3197347</v>
      </c>
      <c r="R9" s="60">
        <v>9726693</v>
      </c>
      <c r="S9" s="60">
        <v>3066131</v>
      </c>
      <c r="T9" s="60">
        <v>3066131</v>
      </c>
      <c r="U9" s="60">
        <v>0</v>
      </c>
      <c r="V9" s="60">
        <v>6132262</v>
      </c>
      <c r="W9" s="60">
        <v>32001306</v>
      </c>
      <c r="X9" s="60">
        <v>32000000</v>
      </c>
      <c r="Y9" s="60">
        <v>1306</v>
      </c>
      <c r="Z9" s="140">
        <v>0</v>
      </c>
      <c r="AA9" s="155">
        <v>32000000</v>
      </c>
    </row>
    <row r="10" spans="1:27" ht="12.75">
      <c r="A10" s="183" t="s">
        <v>106</v>
      </c>
      <c r="B10" s="182"/>
      <c r="C10" s="155">
        <v>14791621</v>
      </c>
      <c r="D10" s="155">
        <v>0</v>
      </c>
      <c r="E10" s="156">
        <v>13000000</v>
      </c>
      <c r="F10" s="54">
        <v>13000000</v>
      </c>
      <c r="G10" s="54">
        <v>2270290</v>
      </c>
      <c r="H10" s="54">
        <v>1566051</v>
      </c>
      <c r="I10" s="54">
        <v>1566561</v>
      </c>
      <c r="J10" s="54">
        <v>5402902</v>
      </c>
      <c r="K10" s="54">
        <v>1562635</v>
      </c>
      <c r="L10" s="54">
        <v>1138469</v>
      </c>
      <c r="M10" s="54">
        <v>1137960</v>
      </c>
      <c r="N10" s="54">
        <v>3839064</v>
      </c>
      <c r="O10" s="54">
        <v>1558387</v>
      </c>
      <c r="P10" s="54">
        <v>1556890</v>
      </c>
      <c r="Q10" s="54">
        <v>3215152</v>
      </c>
      <c r="R10" s="54">
        <v>6330429</v>
      </c>
      <c r="S10" s="54">
        <v>1557274</v>
      </c>
      <c r="T10" s="54">
        <v>1557274</v>
      </c>
      <c r="U10" s="54">
        <v>0</v>
      </c>
      <c r="V10" s="54">
        <v>3114548</v>
      </c>
      <c r="W10" s="54">
        <v>18686943</v>
      </c>
      <c r="X10" s="54">
        <v>13000002</v>
      </c>
      <c r="Y10" s="54">
        <v>5686941</v>
      </c>
      <c r="Z10" s="184">
        <v>43.75</v>
      </c>
      <c r="AA10" s="130">
        <v>13000000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4250000</v>
      </c>
      <c r="F11" s="60">
        <v>4250000</v>
      </c>
      <c r="G11" s="60">
        <v>54058</v>
      </c>
      <c r="H11" s="60">
        <v>0</v>
      </c>
      <c r="I11" s="60">
        <v>39035</v>
      </c>
      <c r="J11" s="60">
        <v>93093</v>
      </c>
      <c r="K11" s="60">
        <v>8382397</v>
      </c>
      <c r="L11" s="60">
        <v>8382397</v>
      </c>
      <c r="M11" s="60">
        <v>0</v>
      </c>
      <c r="N11" s="60">
        <v>16764794</v>
      </c>
      <c r="O11" s="60">
        <v>37899</v>
      </c>
      <c r="P11" s="60">
        <v>0</v>
      </c>
      <c r="Q11" s="60">
        <v>1</v>
      </c>
      <c r="R11" s="60">
        <v>37900</v>
      </c>
      <c r="S11" s="60">
        <v>1</v>
      </c>
      <c r="T11" s="60">
        <v>1</v>
      </c>
      <c r="U11" s="60">
        <v>0</v>
      </c>
      <c r="V11" s="60">
        <v>2</v>
      </c>
      <c r="W11" s="60">
        <v>16895789</v>
      </c>
      <c r="X11" s="60">
        <v>4250000</v>
      </c>
      <c r="Y11" s="60">
        <v>12645789</v>
      </c>
      <c r="Z11" s="140">
        <v>297.55</v>
      </c>
      <c r="AA11" s="155">
        <v>4250000</v>
      </c>
    </row>
    <row r="12" spans="1:27" ht="12.75">
      <c r="A12" s="183" t="s">
        <v>108</v>
      </c>
      <c r="B12" s="185"/>
      <c r="C12" s="155">
        <v>464459</v>
      </c>
      <c r="D12" s="155">
        <v>0</v>
      </c>
      <c r="E12" s="156">
        <v>2000000</v>
      </c>
      <c r="F12" s="60">
        <v>2000000</v>
      </c>
      <c r="G12" s="60">
        <v>54816</v>
      </c>
      <c r="H12" s="60">
        <v>43606</v>
      </c>
      <c r="I12" s="60">
        <v>43366</v>
      </c>
      <c r="J12" s="60">
        <v>141788</v>
      </c>
      <c r="K12" s="60">
        <v>42757</v>
      </c>
      <c r="L12" s="60">
        <v>49703</v>
      </c>
      <c r="M12" s="60">
        <v>41992</v>
      </c>
      <c r="N12" s="60">
        <v>134452</v>
      </c>
      <c r="O12" s="60">
        <v>42801</v>
      </c>
      <c r="P12" s="60">
        <v>48681</v>
      </c>
      <c r="Q12" s="60">
        <v>44566</v>
      </c>
      <c r="R12" s="60">
        <v>136048</v>
      </c>
      <c r="S12" s="60">
        <v>45939</v>
      </c>
      <c r="T12" s="60">
        <v>45939</v>
      </c>
      <c r="U12" s="60">
        <v>0</v>
      </c>
      <c r="V12" s="60">
        <v>91878</v>
      </c>
      <c r="W12" s="60">
        <v>504166</v>
      </c>
      <c r="X12" s="60">
        <v>2000000</v>
      </c>
      <c r="Y12" s="60">
        <v>-1495834</v>
      </c>
      <c r="Z12" s="140">
        <v>-74.79</v>
      </c>
      <c r="AA12" s="155">
        <v>2000000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1000000</v>
      </c>
      <c r="F13" s="60">
        <v>1000000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1000000</v>
      </c>
      <c r="Y13" s="60">
        <v>-1000000</v>
      </c>
      <c r="Z13" s="140">
        <v>-100</v>
      </c>
      <c r="AA13" s="155">
        <v>1000000</v>
      </c>
    </row>
    <row r="14" spans="1:27" ht="12.75">
      <c r="A14" s="181" t="s">
        <v>110</v>
      </c>
      <c r="B14" s="185"/>
      <c r="C14" s="155">
        <v>41415396</v>
      </c>
      <c r="D14" s="155">
        <v>0</v>
      </c>
      <c r="E14" s="156">
        <v>28000000</v>
      </c>
      <c r="F14" s="60">
        <v>28000000</v>
      </c>
      <c r="G14" s="60">
        <v>4216707</v>
      </c>
      <c r="H14" s="60">
        <v>4281210</v>
      </c>
      <c r="I14" s="60">
        <v>4270426</v>
      </c>
      <c r="J14" s="60">
        <v>12768343</v>
      </c>
      <c r="K14" s="60">
        <v>4287980</v>
      </c>
      <c r="L14" s="60">
        <v>4773697</v>
      </c>
      <c r="M14" s="60">
        <v>4934355</v>
      </c>
      <c r="N14" s="60">
        <v>13996032</v>
      </c>
      <c r="O14" s="60">
        <v>5061848</v>
      </c>
      <c r="P14" s="60">
        <v>5185097</v>
      </c>
      <c r="Q14" s="60">
        <v>5269103</v>
      </c>
      <c r="R14" s="60">
        <v>15516048</v>
      </c>
      <c r="S14" s="60">
        <v>5218680</v>
      </c>
      <c r="T14" s="60">
        <v>5218680</v>
      </c>
      <c r="U14" s="60">
        <v>0</v>
      </c>
      <c r="V14" s="60">
        <v>10437360</v>
      </c>
      <c r="W14" s="60">
        <v>52717783</v>
      </c>
      <c r="X14" s="60">
        <v>28000000</v>
      </c>
      <c r="Y14" s="60">
        <v>24717783</v>
      </c>
      <c r="Z14" s="140">
        <v>88.28</v>
      </c>
      <c r="AA14" s="155">
        <v>28000000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144839</v>
      </c>
      <c r="D16" s="155">
        <v>0</v>
      </c>
      <c r="E16" s="156">
        <v>200000</v>
      </c>
      <c r="F16" s="60">
        <v>200000</v>
      </c>
      <c r="G16" s="60">
        <v>0</v>
      </c>
      <c r="H16" s="60">
        <v>5600</v>
      </c>
      <c r="I16" s="60">
        <v>0</v>
      </c>
      <c r="J16" s="60">
        <v>5600</v>
      </c>
      <c r="K16" s="60">
        <v>0</v>
      </c>
      <c r="L16" s="60">
        <v>4380</v>
      </c>
      <c r="M16" s="60">
        <v>420</v>
      </c>
      <c r="N16" s="60">
        <v>4800</v>
      </c>
      <c r="O16" s="60">
        <v>0</v>
      </c>
      <c r="P16" s="60">
        <v>0</v>
      </c>
      <c r="Q16" s="60">
        <v>1332</v>
      </c>
      <c r="R16" s="60">
        <v>1332</v>
      </c>
      <c r="S16" s="60">
        <v>0</v>
      </c>
      <c r="T16" s="60">
        <v>0</v>
      </c>
      <c r="U16" s="60">
        <v>0</v>
      </c>
      <c r="V16" s="60">
        <v>0</v>
      </c>
      <c r="W16" s="60">
        <v>11732</v>
      </c>
      <c r="X16" s="60">
        <v>200000</v>
      </c>
      <c r="Y16" s="60">
        <v>-188268</v>
      </c>
      <c r="Z16" s="140">
        <v>-94.13</v>
      </c>
      <c r="AA16" s="155">
        <v>200000</v>
      </c>
    </row>
    <row r="17" spans="1:27" ht="12.75">
      <c r="A17" s="181" t="s">
        <v>113</v>
      </c>
      <c r="B17" s="185"/>
      <c r="C17" s="155">
        <v>189920</v>
      </c>
      <c r="D17" s="155">
        <v>0</v>
      </c>
      <c r="E17" s="156">
        <v>300000</v>
      </c>
      <c r="F17" s="60">
        <v>300000</v>
      </c>
      <c r="G17" s="60">
        <v>30509</v>
      </c>
      <c r="H17" s="60">
        <v>25960</v>
      </c>
      <c r="I17" s="60">
        <v>10095</v>
      </c>
      <c r="J17" s="60">
        <v>66564</v>
      </c>
      <c r="K17" s="60">
        <v>0</v>
      </c>
      <c r="L17" s="60">
        <v>105781</v>
      </c>
      <c r="M17" s="60">
        <v>36281</v>
      </c>
      <c r="N17" s="60">
        <v>142062</v>
      </c>
      <c r="O17" s="60">
        <v>15786</v>
      </c>
      <c r="P17" s="60">
        <v>23273</v>
      </c>
      <c r="Q17" s="60">
        <v>5574</v>
      </c>
      <c r="R17" s="60">
        <v>44633</v>
      </c>
      <c r="S17" s="60">
        <v>0</v>
      </c>
      <c r="T17" s="60">
        <v>0</v>
      </c>
      <c r="U17" s="60">
        <v>0</v>
      </c>
      <c r="V17" s="60">
        <v>0</v>
      </c>
      <c r="W17" s="60">
        <v>253259</v>
      </c>
      <c r="X17" s="60">
        <v>300000</v>
      </c>
      <c r="Y17" s="60">
        <v>-46741</v>
      </c>
      <c r="Z17" s="140">
        <v>-15.58</v>
      </c>
      <c r="AA17" s="155">
        <v>300000</v>
      </c>
    </row>
    <row r="18" spans="1:27" ht="12.75">
      <c r="A18" s="183" t="s">
        <v>114</v>
      </c>
      <c r="B18" s="182"/>
      <c r="C18" s="155">
        <v>1994897</v>
      </c>
      <c r="D18" s="155">
        <v>0</v>
      </c>
      <c r="E18" s="156">
        <v>4000000</v>
      </c>
      <c r="F18" s="60">
        <v>4000000</v>
      </c>
      <c r="G18" s="60">
        <v>58960</v>
      </c>
      <c r="H18" s="60">
        <v>50534</v>
      </c>
      <c r="I18" s="60">
        <v>6390</v>
      </c>
      <c r="J18" s="60">
        <v>115884</v>
      </c>
      <c r="K18" s="60">
        <v>0</v>
      </c>
      <c r="L18" s="60">
        <v>112451</v>
      </c>
      <c r="M18" s="60">
        <v>12539</v>
      </c>
      <c r="N18" s="60">
        <v>124990</v>
      </c>
      <c r="O18" s="60">
        <v>6849</v>
      </c>
      <c r="P18" s="60">
        <v>15572</v>
      </c>
      <c r="Q18" s="60">
        <v>1947</v>
      </c>
      <c r="R18" s="60">
        <v>24368</v>
      </c>
      <c r="S18" s="60">
        <v>0</v>
      </c>
      <c r="T18" s="60">
        <v>0</v>
      </c>
      <c r="U18" s="60">
        <v>0</v>
      </c>
      <c r="V18" s="60">
        <v>0</v>
      </c>
      <c r="W18" s="60">
        <v>265242</v>
      </c>
      <c r="X18" s="60">
        <v>4000000</v>
      </c>
      <c r="Y18" s="60">
        <v>-3734758</v>
      </c>
      <c r="Z18" s="140">
        <v>-93.37</v>
      </c>
      <c r="AA18" s="155">
        <v>4000000</v>
      </c>
    </row>
    <row r="19" spans="1:27" ht="12.75">
      <c r="A19" s="181" t="s">
        <v>34</v>
      </c>
      <c r="B19" s="185"/>
      <c r="C19" s="155">
        <v>119646427</v>
      </c>
      <c r="D19" s="155">
        <v>0</v>
      </c>
      <c r="E19" s="156">
        <v>116893000</v>
      </c>
      <c r="F19" s="60">
        <v>117382000</v>
      </c>
      <c r="G19" s="60">
        <v>46839000</v>
      </c>
      <c r="H19" s="60">
        <v>2695000</v>
      </c>
      <c r="I19" s="60">
        <v>0</v>
      </c>
      <c r="J19" s="60">
        <v>49534000</v>
      </c>
      <c r="K19" s="60">
        <v>839000</v>
      </c>
      <c r="L19" s="60">
        <v>0</v>
      </c>
      <c r="M19" s="60">
        <v>37471000</v>
      </c>
      <c r="N19" s="60">
        <v>38310000</v>
      </c>
      <c r="O19" s="60">
        <v>0</v>
      </c>
      <c r="P19" s="60">
        <v>0</v>
      </c>
      <c r="Q19" s="60">
        <v>0</v>
      </c>
      <c r="R19" s="60">
        <v>0</v>
      </c>
      <c r="S19" s="60">
        <v>28103000</v>
      </c>
      <c r="T19" s="60">
        <v>28103000</v>
      </c>
      <c r="U19" s="60">
        <v>0</v>
      </c>
      <c r="V19" s="60">
        <v>56206000</v>
      </c>
      <c r="W19" s="60">
        <v>144050000</v>
      </c>
      <c r="X19" s="60">
        <v>116893000</v>
      </c>
      <c r="Y19" s="60">
        <v>27157000</v>
      </c>
      <c r="Z19" s="140">
        <v>23.23</v>
      </c>
      <c r="AA19" s="155">
        <v>117382000</v>
      </c>
    </row>
    <row r="20" spans="1:27" ht="12.75">
      <c r="A20" s="181" t="s">
        <v>35</v>
      </c>
      <c r="B20" s="185"/>
      <c r="C20" s="155">
        <v>-4066419</v>
      </c>
      <c r="D20" s="155">
        <v>0</v>
      </c>
      <c r="E20" s="156">
        <v>2000000</v>
      </c>
      <c r="F20" s="54">
        <v>2000000</v>
      </c>
      <c r="G20" s="54">
        <v>64088</v>
      </c>
      <c r="H20" s="54">
        <v>63106</v>
      </c>
      <c r="I20" s="54">
        <v>59307</v>
      </c>
      <c r="J20" s="54">
        <v>186501</v>
      </c>
      <c r="K20" s="54">
        <v>165820</v>
      </c>
      <c r="L20" s="54">
        <v>120569</v>
      </c>
      <c r="M20" s="54">
        <v>288678</v>
      </c>
      <c r="N20" s="54">
        <v>575067</v>
      </c>
      <c r="O20" s="54">
        <v>45463</v>
      </c>
      <c r="P20" s="54">
        <v>38676</v>
      </c>
      <c r="Q20" s="54">
        <v>61377</v>
      </c>
      <c r="R20" s="54">
        <v>145516</v>
      </c>
      <c r="S20" s="54">
        <v>48533</v>
      </c>
      <c r="T20" s="54">
        <v>48533</v>
      </c>
      <c r="U20" s="54">
        <v>0</v>
      </c>
      <c r="V20" s="54">
        <v>97066</v>
      </c>
      <c r="W20" s="54">
        <v>1004150</v>
      </c>
      <c r="X20" s="54">
        <v>2000000</v>
      </c>
      <c r="Y20" s="54">
        <v>-995850</v>
      </c>
      <c r="Z20" s="184">
        <v>-49.79</v>
      </c>
      <c r="AA20" s="130">
        <v>2000000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32200</v>
      </c>
      <c r="J21" s="60">
        <v>32200</v>
      </c>
      <c r="K21" s="60">
        <v>11698</v>
      </c>
      <c r="L21" s="60">
        <v>0</v>
      </c>
      <c r="M21" s="60">
        <v>0</v>
      </c>
      <c r="N21" s="60">
        <v>11698</v>
      </c>
      <c r="O21" s="60">
        <v>0</v>
      </c>
      <c r="P21" s="82">
        <v>33350</v>
      </c>
      <c r="Q21" s="60">
        <v>126334</v>
      </c>
      <c r="R21" s="60">
        <v>159684</v>
      </c>
      <c r="S21" s="60">
        <v>0</v>
      </c>
      <c r="T21" s="60">
        <v>0</v>
      </c>
      <c r="U21" s="60">
        <v>0</v>
      </c>
      <c r="V21" s="60">
        <v>0</v>
      </c>
      <c r="W21" s="82">
        <v>203582</v>
      </c>
      <c r="X21" s="60"/>
      <c r="Y21" s="60">
        <v>203582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545674093</v>
      </c>
      <c r="D22" s="188">
        <f>SUM(D5:D21)</f>
        <v>0</v>
      </c>
      <c r="E22" s="189">
        <f t="shared" si="0"/>
        <v>496643000</v>
      </c>
      <c r="F22" s="190">
        <f t="shared" si="0"/>
        <v>497132000</v>
      </c>
      <c r="G22" s="190">
        <f t="shared" si="0"/>
        <v>59446305</v>
      </c>
      <c r="H22" s="190">
        <f t="shared" si="0"/>
        <v>45895254</v>
      </c>
      <c r="I22" s="190">
        <f t="shared" si="0"/>
        <v>43815185</v>
      </c>
      <c r="J22" s="190">
        <f t="shared" si="0"/>
        <v>149156744</v>
      </c>
      <c r="K22" s="190">
        <f t="shared" si="0"/>
        <v>37371763</v>
      </c>
      <c r="L22" s="190">
        <f t="shared" si="0"/>
        <v>41441348</v>
      </c>
      <c r="M22" s="190">
        <f t="shared" si="0"/>
        <v>55804311</v>
      </c>
      <c r="N22" s="190">
        <f t="shared" si="0"/>
        <v>134617422</v>
      </c>
      <c r="O22" s="190">
        <f t="shared" si="0"/>
        <v>38544192</v>
      </c>
      <c r="P22" s="190">
        <f t="shared" si="0"/>
        <v>36699346</v>
      </c>
      <c r="Q22" s="190">
        <f t="shared" si="0"/>
        <v>40544348</v>
      </c>
      <c r="R22" s="190">
        <f t="shared" si="0"/>
        <v>115787886</v>
      </c>
      <c r="S22" s="190">
        <f t="shared" si="0"/>
        <v>63727726</v>
      </c>
      <c r="T22" s="190">
        <f t="shared" si="0"/>
        <v>63727726</v>
      </c>
      <c r="U22" s="190">
        <f t="shared" si="0"/>
        <v>0</v>
      </c>
      <c r="V22" s="190">
        <f t="shared" si="0"/>
        <v>127455452</v>
      </c>
      <c r="W22" s="190">
        <f t="shared" si="0"/>
        <v>527017504</v>
      </c>
      <c r="X22" s="190">
        <f t="shared" si="0"/>
        <v>496642819</v>
      </c>
      <c r="Y22" s="190">
        <f t="shared" si="0"/>
        <v>30374685</v>
      </c>
      <c r="Z22" s="191">
        <f>+IF(X22&lt;&gt;0,+(Y22/X22)*100,0)</f>
        <v>6.116002051768315</v>
      </c>
      <c r="AA22" s="188">
        <f>SUM(AA5:AA21)</f>
        <v>497132000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175802066</v>
      </c>
      <c r="D25" s="155">
        <v>0</v>
      </c>
      <c r="E25" s="156">
        <v>184000000</v>
      </c>
      <c r="F25" s="60">
        <v>184000000</v>
      </c>
      <c r="G25" s="60">
        <v>14547624</v>
      </c>
      <c r="H25" s="60">
        <v>16472547</v>
      </c>
      <c r="I25" s="60">
        <v>15571765</v>
      </c>
      <c r="J25" s="60">
        <v>46591936</v>
      </c>
      <c r="K25" s="60">
        <v>14575694</v>
      </c>
      <c r="L25" s="60">
        <v>15276574</v>
      </c>
      <c r="M25" s="60">
        <v>14585668</v>
      </c>
      <c r="N25" s="60">
        <v>44437936</v>
      </c>
      <c r="O25" s="60">
        <v>15280110</v>
      </c>
      <c r="P25" s="60">
        <v>13970037</v>
      </c>
      <c r="Q25" s="60">
        <v>14131952</v>
      </c>
      <c r="R25" s="60">
        <v>43382099</v>
      </c>
      <c r="S25" s="60">
        <v>15571368</v>
      </c>
      <c r="T25" s="60">
        <v>15571368</v>
      </c>
      <c r="U25" s="60">
        <v>0</v>
      </c>
      <c r="V25" s="60">
        <v>31142736</v>
      </c>
      <c r="W25" s="60">
        <v>165554707</v>
      </c>
      <c r="X25" s="60">
        <v>184000000</v>
      </c>
      <c r="Y25" s="60">
        <v>-18445293</v>
      </c>
      <c r="Z25" s="140">
        <v>-10.02</v>
      </c>
      <c r="AA25" s="155">
        <v>184000000</v>
      </c>
    </row>
    <row r="26" spans="1:27" ht="12.75">
      <c r="A26" s="183" t="s">
        <v>38</v>
      </c>
      <c r="B26" s="182"/>
      <c r="C26" s="155">
        <v>11712265</v>
      </c>
      <c r="D26" s="155">
        <v>0</v>
      </c>
      <c r="E26" s="156">
        <v>14700000</v>
      </c>
      <c r="F26" s="60">
        <v>14700000</v>
      </c>
      <c r="G26" s="60">
        <v>1009377</v>
      </c>
      <c r="H26" s="60">
        <v>952902</v>
      </c>
      <c r="I26" s="60">
        <v>1035892</v>
      </c>
      <c r="J26" s="60">
        <v>2998171</v>
      </c>
      <c r="K26" s="60">
        <v>1035892</v>
      </c>
      <c r="L26" s="60">
        <v>2712459</v>
      </c>
      <c r="M26" s="60">
        <v>1111161</v>
      </c>
      <c r="N26" s="60">
        <v>4859512</v>
      </c>
      <c r="O26" s="60">
        <v>1085967</v>
      </c>
      <c r="P26" s="60">
        <v>1085967</v>
      </c>
      <c r="Q26" s="60">
        <v>1221795</v>
      </c>
      <c r="R26" s="60">
        <v>3393729</v>
      </c>
      <c r="S26" s="60">
        <v>1520675</v>
      </c>
      <c r="T26" s="60">
        <v>1520675</v>
      </c>
      <c r="U26" s="60">
        <v>0</v>
      </c>
      <c r="V26" s="60">
        <v>3041350</v>
      </c>
      <c r="W26" s="60">
        <v>14292762</v>
      </c>
      <c r="X26" s="60">
        <v>14700000</v>
      </c>
      <c r="Y26" s="60">
        <v>-407238</v>
      </c>
      <c r="Z26" s="140">
        <v>-2.77</v>
      </c>
      <c r="AA26" s="155">
        <v>14700000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39340000</v>
      </c>
      <c r="F27" s="60">
        <v>39340000</v>
      </c>
      <c r="G27" s="60">
        <v>49059</v>
      </c>
      <c r="H27" s="60">
        <v>53187</v>
      </c>
      <c r="I27" s="60">
        <v>19961</v>
      </c>
      <c r="J27" s="60">
        <v>122207</v>
      </c>
      <c r="K27" s="60">
        <v>6241</v>
      </c>
      <c r="L27" s="60">
        <v>50678</v>
      </c>
      <c r="M27" s="60">
        <v>10280</v>
      </c>
      <c r="N27" s="60">
        <v>67199</v>
      </c>
      <c r="O27" s="60">
        <v>140417</v>
      </c>
      <c r="P27" s="60">
        <v>1308</v>
      </c>
      <c r="Q27" s="60">
        <v>43557</v>
      </c>
      <c r="R27" s="60">
        <v>185282</v>
      </c>
      <c r="S27" s="60">
        <v>47440</v>
      </c>
      <c r="T27" s="60">
        <v>47440</v>
      </c>
      <c r="U27" s="60">
        <v>0</v>
      </c>
      <c r="V27" s="60">
        <v>94880</v>
      </c>
      <c r="W27" s="60">
        <v>469568</v>
      </c>
      <c r="X27" s="60">
        <v>39340000</v>
      </c>
      <c r="Y27" s="60">
        <v>-38870432</v>
      </c>
      <c r="Z27" s="140">
        <v>-98.81</v>
      </c>
      <c r="AA27" s="155">
        <v>39340000</v>
      </c>
    </row>
    <row r="28" spans="1:27" ht="12.75">
      <c r="A28" s="183" t="s">
        <v>39</v>
      </c>
      <c r="B28" s="182"/>
      <c r="C28" s="155">
        <v>40951003</v>
      </c>
      <c r="D28" s="155">
        <v>0</v>
      </c>
      <c r="E28" s="156">
        <v>50123000</v>
      </c>
      <c r="F28" s="60">
        <v>50123000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50123000</v>
      </c>
      <c r="Y28" s="60">
        <v>-50123000</v>
      </c>
      <c r="Z28" s="140">
        <v>-100</v>
      </c>
      <c r="AA28" s="155">
        <v>50123000</v>
      </c>
    </row>
    <row r="29" spans="1:27" ht="12.75">
      <c r="A29" s="183" t="s">
        <v>40</v>
      </c>
      <c r="B29" s="182"/>
      <c r="C29" s="155">
        <v>30521036</v>
      </c>
      <c r="D29" s="155">
        <v>0</v>
      </c>
      <c r="E29" s="156">
        <v>930000</v>
      </c>
      <c r="F29" s="60">
        <v>930000</v>
      </c>
      <c r="G29" s="60">
        <v>0</v>
      </c>
      <c r="H29" s="60">
        <v>4568752</v>
      </c>
      <c r="I29" s="60">
        <v>5252989</v>
      </c>
      <c r="J29" s="60">
        <v>9821741</v>
      </c>
      <c r="K29" s="60">
        <v>5296548</v>
      </c>
      <c r="L29" s="60">
        <v>3717337</v>
      </c>
      <c r="M29" s="60">
        <v>5560436</v>
      </c>
      <c r="N29" s="60">
        <v>14574321</v>
      </c>
      <c r="O29" s="60">
        <v>5341547</v>
      </c>
      <c r="P29" s="60">
        <v>4192714</v>
      </c>
      <c r="Q29" s="60">
        <v>5730919</v>
      </c>
      <c r="R29" s="60">
        <v>15265180</v>
      </c>
      <c r="S29" s="60">
        <v>6004059</v>
      </c>
      <c r="T29" s="60">
        <v>6004059</v>
      </c>
      <c r="U29" s="60">
        <v>0</v>
      </c>
      <c r="V29" s="60">
        <v>12008118</v>
      </c>
      <c r="W29" s="60">
        <v>51669360</v>
      </c>
      <c r="X29" s="60">
        <v>930000</v>
      </c>
      <c r="Y29" s="60">
        <v>50739360</v>
      </c>
      <c r="Z29" s="140">
        <v>5455.85</v>
      </c>
      <c r="AA29" s="155">
        <v>930000</v>
      </c>
    </row>
    <row r="30" spans="1:27" ht="12.75">
      <c r="A30" s="183" t="s">
        <v>119</v>
      </c>
      <c r="B30" s="182"/>
      <c r="C30" s="155">
        <v>82341359</v>
      </c>
      <c r="D30" s="155">
        <v>0</v>
      </c>
      <c r="E30" s="156">
        <v>90000000</v>
      </c>
      <c r="F30" s="60">
        <v>90000000</v>
      </c>
      <c r="G30" s="60">
        <v>0</v>
      </c>
      <c r="H30" s="60">
        <v>4806027</v>
      </c>
      <c r="I30" s="60">
        <v>15979115</v>
      </c>
      <c r="J30" s="60">
        <v>20785142</v>
      </c>
      <c r="K30" s="60">
        <v>11866515</v>
      </c>
      <c r="L30" s="60">
        <v>12010345</v>
      </c>
      <c r="M30" s="60">
        <v>7391829</v>
      </c>
      <c r="N30" s="60">
        <v>31268689</v>
      </c>
      <c r="O30" s="60">
        <v>9351170</v>
      </c>
      <c r="P30" s="60">
        <v>7047555</v>
      </c>
      <c r="Q30" s="60">
        <v>9102308</v>
      </c>
      <c r="R30" s="60">
        <v>25501033</v>
      </c>
      <c r="S30" s="60">
        <v>18962114</v>
      </c>
      <c r="T30" s="60">
        <v>18962114</v>
      </c>
      <c r="U30" s="60">
        <v>0</v>
      </c>
      <c r="V30" s="60">
        <v>37924228</v>
      </c>
      <c r="W30" s="60">
        <v>115479092</v>
      </c>
      <c r="X30" s="60">
        <v>90000000</v>
      </c>
      <c r="Y30" s="60">
        <v>25479092</v>
      </c>
      <c r="Z30" s="140">
        <v>28.31</v>
      </c>
      <c r="AA30" s="155">
        <v>90000000</v>
      </c>
    </row>
    <row r="31" spans="1:27" ht="12.75">
      <c r="A31" s="183" t="s">
        <v>120</v>
      </c>
      <c r="B31" s="182"/>
      <c r="C31" s="155">
        <v>18905456</v>
      </c>
      <c r="D31" s="155">
        <v>0</v>
      </c>
      <c r="E31" s="156">
        <v>34150000</v>
      </c>
      <c r="F31" s="60">
        <v>34150000</v>
      </c>
      <c r="G31" s="60">
        <v>14215</v>
      </c>
      <c r="H31" s="60">
        <v>472123</v>
      </c>
      <c r="I31" s="60">
        <v>3061355</v>
      </c>
      <c r="J31" s="60">
        <v>3547693</v>
      </c>
      <c r="K31" s="60">
        <v>230854</v>
      </c>
      <c r="L31" s="60">
        <v>294873</v>
      </c>
      <c r="M31" s="60">
        <v>837178</v>
      </c>
      <c r="N31" s="60">
        <v>1362905</v>
      </c>
      <c r="O31" s="60">
        <v>662978</v>
      </c>
      <c r="P31" s="60">
        <v>303026</v>
      </c>
      <c r="Q31" s="60">
        <v>969582</v>
      </c>
      <c r="R31" s="60">
        <v>1935586</v>
      </c>
      <c r="S31" s="60">
        <v>729909</v>
      </c>
      <c r="T31" s="60">
        <v>729909</v>
      </c>
      <c r="U31" s="60">
        <v>0</v>
      </c>
      <c r="V31" s="60">
        <v>1459818</v>
      </c>
      <c r="W31" s="60">
        <v>8306002</v>
      </c>
      <c r="X31" s="60">
        <v>34150000</v>
      </c>
      <c r="Y31" s="60">
        <v>-25843998</v>
      </c>
      <c r="Z31" s="140">
        <v>-75.68</v>
      </c>
      <c r="AA31" s="155">
        <v>34150000</v>
      </c>
    </row>
    <row r="32" spans="1:27" ht="12.75">
      <c r="A32" s="183" t="s">
        <v>121</v>
      </c>
      <c r="B32" s="182"/>
      <c r="C32" s="155">
        <v>1586366</v>
      </c>
      <c r="D32" s="155">
        <v>0</v>
      </c>
      <c r="E32" s="156">
        <v>25000000</v>
      </c>
      <c r="F32" s="60">
        <v>25000000</v>
      </c>
      <c r="G32" s="60">
        <v>0</v>
      </c>
      <c r="H32" s="60">
        <v>792508</v>
      </c>
      <c r="I32" s="60">
        <v>309388</v>
      </c>
      <c r="J32" s="60">
        <v>1101896</v>
      </c>
      <c r="K32" s="60">
        <v>1113870</v>
      </c>
      <c r="L32" s="60">
        <v>831579</v>
      </c>
      <c r="M32" s="60">
        <v>8632071</v>
      </c>
      <c r="N32" s="60">
        <v>10577520</v>
      </c>
      <c r="O32" s="60">
        <v>338492</v>
      </c>
      <c r="P32" s="60">
        <v>2924091</v>
      </c>
      <c r="Q32" s="60">
        <v>2147889</v>
      </c>
      <c r="R32" s="60">
        <v>5410472</v>
      </c>
      <c r="S32" s="60">
        <v>114525</v>
      </c>
      <c r="T32" s="60">
        <v>114525</v>
      </c>
      <c r="U32" s="60">
        <v>0</v>
      </c>
      <c r="V32" s="60">
        <v>229050</v>
      </c>
      <c r="W32" s="60">
        <v>17318938</v>
      </c>
      <c r="X32" s="60">
        <v>25000000</v>
      </c>
      <c r="Y32" s="60">
        <v>-7681062</v>
      </c>
      <c r="Z32" s="140">
        <v>-30.72</v>
      </c>
      <c r="AA32" s="155">
        <v>25000000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11000000</v>
      </c>
      <c r="F33" s="60">
        <v>11000000</v>
      </c>
      <c r="G33" s="60">
        <v>16216</v>
      </c>
      <c r="H33" s="60">
        <v>28852</v>
      </c>
      <c r="I33" s="60">
        <v>23186</v>
      </c>
      <c r="J33" s="60">
        <v>68254</v>
      </c>
      <c r="K33" s="60">
        <v>52478</v>
      </c>
      <c r="L33" s="60">
        <v>23416</v>
      </c>
      <c r="M33" s="60">
        <v>43316</v>
      </c>
      <c r="N33" s="60">
        <v>119210</v>
      </c>
      <c r="O33" s="60">
        <v>26063</v>
      </c>
      <c r="P33" s="60">
        <v>34245</v>
      </c>
      <c r="Q33" s="60">
        <v>29245</v>
      </c>
      <c r="R33" s="60">
        <v>89553</v>
      </c>
      <c r="S33" s="60">
        <v>29827</v>
      </c>
      <c r="T33" s="60">
        <v>29827</v>
      </c>
      <c r="U33" s="60">
        <v>0</v>
      </c>
      <c r="V33" s="60">
        <v>59654</v>
      </c>
      <c r="W33" s="60">
        <v>336671</v>
      </c>
      <c r="X33" s="60">
        <v>11000000</v>
      </c>
      <c r="Y33" s="60">
        <v>-10663329</v>
      </c>
      <c r="Z33" s="140">
        <v>-96.94</v>
      </c>
      <c r="AA33" s="155">
        <v>11000000</v>
      </c>
    </row>
    <row r="34" spans="1:27" ht="12.75">
      <c r="A34" s="183" t="s">
        <v>43</v>
      </c>
      <c r="B34" s="182"/>
      <c r="C34" s="155">
        <v>82838886</v>
      </c>
      <c r="D34" s="155">
        <v>0</v>
      </c>
      <c r="E34" s="156">
        <v>18000000</v>
      </c>
      <c r="F34" s="60">
        <v>18000000</v>
      </c>
      <c r="G34" s="60">
        <v>419045</v>
      </c>
      <c r="H34" s="60">
        <v>1309894</v>
      </c>
      <c r="I34" s="60">
        <v>643746</v>
      </c>
      <c r="J34" s="60">
        <v>2372685</v>
      </c>
      <c r="K34" s="60">
        <v>2215585</v>
      </c>
      <c r="L34" s="60">
        <v>1710736</v>
      </c>
      <c r="M34" s="60">
        <v>695645</v>
      </c>
      <c r="N34" s="60">
        <v>4621966</v>
      </c>
      <c r="O34" s="60">
        <v>289456</v>
      </c>
      <c r="P34" s="60">
        <v>1402303</v>
      </c>
      <c r="Q34" s="60">
        <v>1291069</v>
      </c>
      <c r="R34" s="60">
        <v>2982828</v>
      </c>
      <c r="S34" s="60">
        <v>646442</v>
      </c>
      <c r="T34" s="60">
        <v>646442</v>
      </c>
      <c r="U34" s="60">
        <v>0</v>
      </c>
      <c r="V34" s="60">
        <v>1292884</v>
      </c>
      <c r="W34" s="60">
        <v>11270363</v>
      </c>
      <c r="X34" s="60">
        <v>18000000</v>
      </c>
      <c r="Y34" s="60">
        <v>-6729637</v>
      </c>
      <c r="Z34" s="140">
        <v>-37.39</v>
      </c>
      <c r="AA34" s="155">
        <v>18000000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444658437</v>
      </c>
      <c r="D36" s="188">
        <f>SUM(D25:D35)</f>
        <v>0</v>
      </c>
      <c r="E36" s="189">
        <f t="shared" si="1"/>
        <v>467243000</v>
      </c>
      <c r="F36" s="190">
        <f t="shared" si="1"/>
        <v>467243000</v>
      </c>
      <c r="G36" s="190">
        <f t="shared" si="1"/>
        <v>16055536</v>
      </c>
      <c r="H36" s="190">
        <f t="shared" si="1"/>
        <v>29456792</v>
      </c>
      <c r="I36" s="190">
        <f t="shared" si="1"/>
        <v>41897397</v>
      </c>
      <c r="J36" s="190">
        <f t="shared" si="1"/>
        <v>87409725</v>
      </c>
      <c r="K36" s="190">
        <f t="shared" si="1"/>
        <v>36393677</v>
      </c>
      <c r="L36" s="190">
        <f t="shared" si="1"/>
        <v>36627997</v>
      </c>
      <c r="M36" s="190">
        <f t="shared" si="1"/>
        <v>38867584</v>
      </c>
      <c r="N36" s="190">
        <f t="shared" si="1"/>
        <v>111889258</v>
      </c>
      <c r="O36" s="190">
        <f t="shared" si="1"/>
        <v>32516200</v>
      </c>
      <c r="P36" s="190">
        <f t="shared" si="1"/>
        <v>30961246</v>
      </c>
      <c r="Q36" s="190">
        <f t="shared" si="1"/>
        <v>34668316</v>
      </c>
      <c r="R36" s="190">
        <f t="shared" si="1"/>
        <v>98145762</v>
      </c>
      <c r="S36" s="190">
        <f t="shared" si="1"/>
        <v>43626359</v>
      </c>
      <c r="T36" s="190">
        <f t="shared" si="1"/>
        <v>43626359</v>
      </c>
      <c r="U36" s="190">
        <f t="shared" si="1"/>
        <v>0</v>
      </c>
      <c r="V36" s="190">
        <f t="shared" si="1"/>
        <v>87252718</v>
      </c>
      <c r="W36" s="190">
        <f t="shared" si="1"/>
        <v>384697463</v>
      </c>
      <c r="X36" s="190">
        <f t="shared" si="1"/>
        <v>467243000</v>
      </c>
      <c r="Y36" s="190">
        <f t="shared" si="1"/>
        <v>-82545537</v>
      </c>
      <c r="Z36" s="191">
        <f>+IF(X36&lt;&gt;0,+(Y36/X36)*100,0)</f>
        <v>-17.666511215791356</v>
      </c>
      <c r="AA36" s="188">
        <f>SUM(AA25:AA35)</f>
        <v>467243000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101015656</v>
      </c>
      <c r="D38" s="199">
        <f>+D22-D36</f>
        <v>0</v>
      </c>
      <c r="E38" s="200">
        <f t="shared" si="2"/>
        <v>29400000</v>
      </c>
      <c r="F38" s="106">
        <f t="shared" si="2"/>
        <v>29889000</v>
      </c>
      <c r="G38" s="106">
        <f t="shared" si="2"/>
        <v>43390769</v>
      </c>
      <c r="H38" s="106">
        <f t="shared" si="2"/>
        <v>16438462</v>
      </c>
      <c r="I38" s="106">
        <f t="shared" si="2"/>
        <v>1917788</v>
      </c>
      <c r="J38" s="106">
        <f t="shared" si="2"/>
        <v>61747019</v>
      </c>
      <c r="K38" s="106">
        <f t="shared" si="2"/>
        <v>978086</v>
      </c>
      <c r="L38" s="106">
        <f t="shared" si="2"/>
        <v>4813351</v>
      </c>
      <c r="M38" s="106">
        <f t="shared" si="2"/>
        <v>16936727</v>
      </c>
      <c r="N38" s="106">
        <f t="shared" si="2"/>
        <v>22728164</v>
      </c>
      <c r="O38" s="106">
        <f t="shared" si="2"/>
        <v>6027992</v>
      </c>
      <c r="P38" s="106">
        <f t="shared" si="2"/>
        <v>5738100</v>
      </c>
      <c r="Q38" s="106">
        <f t="shared" si="2"/>
        <v>5876032</v>
      </c>
      <c r="R38" s="106">
        <f t="shared" si="2"/>
        <v>17642124</v>
      </c>
      <c r="S38" s="106">
        <f t="shared" si="2"/>
        <v>20101367</v>
      </c>
      <c r="T38" s="106">
        <f t="shared" si="2"/>
        <v>20101367</v>
      </c>
      <c r="U38" s="106">
        <f t="shared" si="2"/>
        <v>0</v>
      </c>
      <c r="V38" s="106">
        <f t="shared" si="2"/>
        <v>40202734</v>
      </c>
      <c r="W38" s="106">
        <f t="shared" si="2"/>
        <v>142320041</v>
      </c>
      <c r="X38" s="106">
        <f>IF(F22=F36,0,X22-X36)</f>
        <v>29399819</v>
      </c>
      <c r="Y38" s="106">
        <f t="shared" si="2"/>
        <v>112920222</v>
      </c>
      <c r="Z38" s="201">
        <f>+IF(X38&lt;&gt;0,+(Y38/X38)*100,0)</f>
        <v>384.08475235850943</v>
      </c>
      <c r="AA38" s="199">
        <f>+AA22-AA36</f>
        <v>29889000</v>
      </c>
    </row>
    <row r="39" spans="1:27" ht="12.75">
      <c r="A39" s="181" t="s">
        <v>46</v>
      </c>
      <c r="B39" s="185"/>
      <c r="C39" s="155">
        <v>19133000</v>
      </c>
      <c r="D39" s="155">
        <v>0</v>
      </c>
      <c r="E39" s="156">
        <v>45851000</v>
      </c>
      <c r="F39" s="60">
        <v>45851000</v>
      </c>
      <c r="G39" s="60">
        <v>0</v>
      </c>
      <c r="H39" s="60">
        <v>0</v>
      </c>
      <c r="I39" s="60">
        <v>6912000</v>
      </c>
      <c r="J39" s="60">
        <v>6912000</v>
      </c>
      <c r="K39" s="60">
        <v>8613000</v>
      </c>
      <c r="L39" s="60">
        <v>0</v>
      </c>
      <c r="M39" s="60">
        <v>13462000</v>
      </c>
      <c r="N39" s="60">
        <v>22075000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28987000</v>
      </c>
      <c r="X39" s="60">
        <v>45851000</v>
      </c>
      <c r="Y39" s="60">
        <v>-16864000</v>
      </c>
      <c r="Z39" s="140">
        <v>-36.78</v>
      </c>
      <c r="AA39" s="155">
        <v>45851000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120148656</v>
      </c>
      <c r="D42" s="206">
        <f>SUM(D38:D41)</f>
        <v>0</v>
      </c>
      <c r="E42" s="207">
        <f t="shared" si="3"/>
        <v>75251000</v>
      </c>
      <c r="F42" s="88">
        <f t="shared" si="3"/>
        <v>75740000</v>
      </c>
      <c r="G42" s="88">
        <f t="shared" si="3"/>
        <v>43390769</v>
      </c>
      <c r="H42" s="88">
        <f t="shared" si="3"/>
        <v>16438462</v>
      </c>
      <c r="I42" s="88">
        <f t="shared" si="3"/>
        <v>8829788</v>
      </c>
      <c r="J42" s="88">
        <f t="shared" si="3"/>
        <v>68659019</v>
      </c>
      <c r="K42" s="88">
        <f t="shared" si="3"/>
        <v>9591086</v>
      </c>
      <c r="L42" s="88">
        <f t="shared" si="3"/>
        <v>4813351</v>
      </c>
      <c r="M42" s="88">
        <f t="shared" si="3"/>
        <v>30398727</v>
      </c>
      <c r="N42" s="88">
        <f t="shared" si="3"/>
        <v>44803164</v>
      </c>
      <c r="O42" s="88">
        <f t="shared" si="3"/>
        <v>6027992</v>
      </c>
      <c r="P42" s="88">
        <f t="shared" si="3"/>
        <v>5738100</v>
      </c>
      <c r="Q42" s="88">
        <f t="shared" si="3"/>
        <v>5876032</v>
      </c>
      <c r="R42" s="88">
        <f t="shared" si="3"/>
        <v>17642124</v>
      </c>
      <c r="S42" s="88">
        <f t="shared" si="3"/>
        <v>20101367</v>
      </c>
      <c r="T42" s="88">
        <f t="shared" si="3"/>
        <v>20101367</v>
      </c>
      <c r="U42" s="88">
        <f t="shared" si="3"/>
        <v>0</v>
      </c>
      <c r="V42" s="88">
        <f t="shared" si="3"/>
        <v>40202734</v>
      </c>
      <c r="W42" s="88">
        <f t="shared" si="3"/>
        <v>171307041</v>
      </c>
      <c r="X42" s="88">
        <f t="shared" si="3"/>
        <v>75250819</v>
      </c>
      <c r="Y42" s="88">
        <f t="shared" si="3"/>
        <v>96056222</v>
      </c>
      <c r="Z42" s="208">
        <f>+IF(X42&lt;&gt;0,+(Y42/X42)*100,0)</f>
        <v>127.64807516579985</v>
      </c>
      <c r="AA42" s="206">
        <f>SUM(AA38:AA41)</f>
        <v>75740000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120148656</v>
      </c>
      <c r="D44" s="210">
        <f>+D42-D43</f>
        <v>0</v>
      </c>
      <c r="E44" s="211">
        <f t="shared" si="4"/>
        <v>75251000</v>
      </c>
      <c r="F44" s="77">
        <f t="shared" si="4"/>
        <v>75740000</v>
      </c>
      <c r="G44" s="77">
        <f t="shared" si="4"/>
        <v>43390769</v>
      </c>
      <c r="H44" s="77">
        <f t="shared" si="4"/>
        <v>16438462</v>
      </c>
      <c r="I44" s="77">
        <f t="shared" si="4"/>
        <v>8829788</v>
      </c>
      <c r="J44" s="77">
        <f t="shared" si="4"/>
        <v>68659019</v>
      </c>
      <c r="K44" s="77">
        <f t="shared" si="4"/>
        <v>9591086</v>
      </c>
      <c r="L44" s="77">
        <f t="shared" si="4"/>
        <v>4813351</v>
      </c>
      <c r="M44" s="77">
        <f t="shared" si="4"/>
        <v>30398727</v>
      </c>
      <c r="N44" s="77">
        <f t="shared" si="4"/>
        <v>44803164</v>
      </c>
      <c r="O44" s="77">
        <f t="shared" si="4"/>
        <v>6027992</v>
      </c>
      <c r="P44" s="77">
        <f t="shared" si="4"/>
        <v>5738100</v>
      </c>
      <c r="Q44" s="77">
        <f t="shared" si="4"/>
        <v>5876032</v>
      </c>
      <c r="R44" s="77">
        <f t="shared" si="4"/>
        <v>17642124</v>
      </c>
      <c r="S44" s="77">
        <f t="shared" si="4"/>
        <v>20101367</v>
      </c>
      <c r="T44" s="77">
        <f t="shared" si="4"/>
        <v>20101367</v>
      </c>
      <c r="U44" s="77">
        <f t="shared" si="4"/>
        <v>0</v>
      </c>
      <c r="V44" s="77">
        <f t="shared" si="4"/>
        <v>40202734</v>
      </c>
      <c r="W44" s="77">
        <f t="shared" si="4"/>
        <v>171307041</v>
      </c>
      <c r="X44" s="77">
        <f t="shared" si="4"/>
        <v>75250819</v>
      </c>
      <c r="Y44" s="77">
        <f t="shared" si="4"/>
        <v>96056222</v>
      </c>
      <c r="Z44" s="212">
        <f>+IF(X44&lt;&gt;0,+(Y44/X44)*100,0)</f>
        <v>127.64807516579985</v>
      </c>
      <c r="AA44" s="210">
        <f>+AA42-AA43</f>
        <v>75740000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120148656</v>
      </c>
      <c r="D46" s="206">
        <f>SUM(D44:D45)</f>
        <v>0</v>
      </c>
      <c r="E46" s="207">
        <f t="shared" si="5"/>
        <v>75251000</v>
      </c>
      <c r="F46" s="88">
        <f t="shared" si="5"/>
        <v>75740000</v>
      </c>
      <c r="G46" s="88">
        <f t="shared" si="5"/>
        <v>43390769</v>
      </c>
      <c r="H46" s="88">
        <f t="shared" si="5"/>
        <v>16438462</v>
      </c>
      <c r="I46" s="88">
        <f t="shared" si="5"/>
        <v>8829788</v>
      </c>
      <c r="J46" s="88">
        <f t="shared" si="5"/>
        <v>68659019</v>
      </c>
      <c r="K46" s="88">
        <f t="shared" si="5"/>
        <v>9591086</v>
      </c>
      <c r="L46" s="88">
        <f t="shared" si="5"/>
        <v>4813351</v>
      </c>
      <c r="M46" s="88">
        <f t="shared" si="5"/>
        <v>30398727</v>
      </c>
      <c r="N46" s="88">
        <f t="shared" si="5"/>
        <v>44803164</v>
      </c>
      <c r="O46" s="88">
        <f t="shared" si="5"/>
        <v>6027992</v>
      </c>
      <c r="P46" s="88">
        <f t="shared" si="5"/>
        <v>5738100</v>
      </c>
      <c r="Q46" s="88">
        <f t="shared" si="5"/>
        <v>5876032</v>
      </c>
      <c r="R46" s="88">
        <f t="shared" si="5"/>
        <v>17642124</v>
      </c>
      <c r="S46" s="88">
        <f t="shared" si="5"/>
        <v>20101367</v>
      </c>
      <c r="T46" s="88">
        <f t="shared" si="5"/>
        <v>20101367</v>
      </c>
      <c r="U46" s="88">
        <f t="shared" si="5"/>
        <v>0</v>
      </c>
      <c r="V46" s="88">
        <f t="shared" si="5"/>
        <v>40202734</v>
      </c>
      <c r="W46" s="88">
        <f t="shared" si="5"/>
        <v>171307041</v>
      </c>
      <c r="X46" s="88">
        <f t="shared" si="5"/>
        <v>75250819</v>
      </c>
      <c r="Y46" s="88">
        <f t="shared" si="5"/>
        <v>96056222</v>
      </c>
      <c r="Z46" s="208">
        <f>+IF(X46&lt;&gt;0,+(Y46/X46)*100,0)</f>
        <v>127.64807516579985</v>
      </c>
      <c r="AA46" s="206">
        <f>SUM(AA44:AA45)</f>
        <v>75740000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120148656</v>
      </c>
      <c r="D48" s="217">
        <f>SUM(D46:D47)</f>
        <v>0</v>
      </c>
      <c r="E48" s="218">
        <f t="shared" si="6"/>
        <v>75251000</v>
      </c>
      <c r="F48" s="219">
        <f t="shared" si="6"/>
        <v>75740000</v>
      </c>
      <c r="G48" s="219">
        <f t="shared" si="6"/>
        <v>43390769</v>
      </c>
      <c r="H48" s="220">
        <f t="shared" si="6"/>
        <v>16438462</v>
      </c>
      <c r="I48" s="220">
        <f t="shared" si="6"/>
        <v>8829788</v>
      </c>
      <c r="J48" s="220">
        <f t="shared" si="6"/>
        <v>68659019</v>
      </c>
      <c r="K48" s="220">
        <f t="shared" si="6"/>
        <v>9591086</v>
      </c>
      <c r="L48" s="220">
        <f t="shared" si="6"/>
        <v>4813351</v>
      </c>
      <c r="M48" s="219">
        <f t="shared" si="6"/>
        <v>30398727</v>
      </c>
      <c r="N48" s="219">
        <f t="shared" si="6"/>
        <v>44803164</v>
      </c>
      <c r="O48" s="220">
        <f t="shared" si="6"/>
        <v>6027992</v>
      </c>
      <c r="P48" s="220">
        <f t="shared" si="6"/>
        <v>5738100</v>
      </c>
      <c r="Q48" s="220">
        <f t="shared" si="6"/>
        <v>5876032</v>
      </c>
      <c r="R48" s="220">
        <f t="shared" si="6"/>
        <v>17642124</v>
      </c>
      <c r="S48" s="220">
        <f t="shared" si="6"/>
        <v>20101367</v>
      </c>
      <c r="T48" s="219">
        <f t="shared" si="6"/>
        <v>20101367</v>
      </c>
      <c r="U48" s="219">
        <f t="shared" si="6"/>
        <v>0</v>
      </c>
      <c r="V48" s="220">
        <f t="shared" si="6"/>
        <v>40202734</v>
      </c>
      <c r="W48" s="220">
        <f t="shared" si="6"/>
        <v>171307041</v>
      </c>
      <c r="X48" s="220">
        <f t="shared" si="6"/>
        <v>75250819</v>
      </c>
      <c r="Y48" s="220">
        <f t="shared" si="6"/>
        <v>96056222</v>
      </c>
      <c r="Z48" s="221">
        <f>+IF(X48&lt;&gt;0,+(Y48/X48)*100,0)</f>
        <v>127.64807516579985</v>
      </c>
      <c r="AA48" s="222">
        <f>SUM(AA46:AA47)</f>
        <v>75740000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35851000</v>
      </c>
      <c r="F15" s="100">
        <f t="shared" si="2"/>
        <v>35851000</v>
      </c>
      <c r="G15" s="100">
        <f t="shared" si="2"/>
        <v>262923</v>
      </c>
      <c r="H15" s="100">
        <f t="shared" si="2"/>
        <v>1000000</v>
      </c>
      <c r="I15" s="100">
        <f t="shared" si="2"/>
        <v>6913267</v>
      </c>
      <c r="J15" s="100">
        <f t="shared" si="2"/>
        <v>8176190</v>
      </c>
      <c r="K15" s="100">
        <f t="shared" si="2"/>
        <v>9521009</v>
      </c>
      <c r="L15" s="100">
        <f t="shared" si="2"/>
        <v>6529715</v>
      </c>
      <c r="M15" s="100">
        <f t="shared" si="2"/>
        <v>7492114</v>
      </c>
      <c r="N15" s="100">
        <f t="shared" si="2"/>
        <v>23542838</v>
      </c>
      <c r="O15" s="100">
        <f t="shared" si="2"/>
        <v>732703</v>
      </c>
      <c r="P15" s="100">
        <f t="shared" si="2"/>
        <v>0</v>
      </c>
      <c r="Q15" s="100">
        <f t="shared" si="2"/>
        <v>3767688</v>
      </c>
      <c r="R15" s="100">
        <f t="shared" si="2"/>
        <v>4500391</v>
      </c>
      <c r="S15" s="100">
        <f t="shared" si="2"/>
        <v>2185074</v>
      </c>
      <c r="T15" s="100">
        <f t="shared" si="2"/>
        <v>789805</v>
      </c>
      <c r="U15" s="100">
        <f t="shared" si="2"/>
        <v>0</v>
      </c>
      <c r="V15" s="100">
        <f t="shared" si="2"/>
        <v>2974879</v>
      </c>
      <c r="W15" s="100">
        <f t="shared" si="2"/>
        <v>39194298</v>
      </c>
      <c r="X15" s="100">
        <f t="shared" si="2"/>
        <v>35851000</v>
      </c>
      <c r="Y15" s="100">
        <f t="shared" si="2"/>
        <v>3343298</v>
      </c>
      <c r="Z15" s="137">
        <f>+IF(X15&lt;&gt;0,+(Y15/X15)*100,0)</f>
        <v>9.325536247245545</v>
      </c>
      <c r="AA15" s="102">
        <f>SUM(AA16:AA18)</f>
        <v>35851000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35851000</v>
      </c>
      <c r="F17" s="60">
        <v>35851000</v>
      </c>
      <c r="G17" s="60">
        <v>262923</v>
      </c>
      <c r="H17" s="60">
        <v>1000000</v>
      </c>
      <c r="I17" s="60">
        <v>6913267</v>
      </c>
      <c r="J17" s="60">
        <v>8176190</v>
      </c>
      <c r="K17" s="60">
        <v>9521009</v>
      </c>
      <c r="L17" s="60">
        <v>6529715</v>
      </c>
      <c r="M17" s="60">
        <v>7492114</v>
      </c>
      <c r="N17" s="60">
        <v>23542838</v>
      </c>
      <c r="O17" s="60">
        <v>732703</v>
      </c>
      <c r="P17" s="60"/>
      <c r="Q17" s="60">
        <v>3767688</v>
      </c>
      <c r="R17" s="60">
        <v>4500391</v>
      </c>
      <c r="S17" s="60">
        <v>2185074</v>
      </c>
      <c r="T17" s="60">
        <v>789805</v>
      </c>
      <c r="U17" s="60"/>
      <c r="V17" s="60">
        <v>2974879</v>
      </c>
      <c r="W17" s="60">
        <v>39194298</v>
      </c>
      <c r="X17" s="60">
        <v>35851000</v>
      </c>
      <c r="Y17" s="60">
        <v>3343298</v>
      </c>
      <c r="Z17" s="140">
        <v>9.33</v>
      </c>
      <c r="AA17" s="62">
        <v>35851000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10000000</v>
      </c>
      <c r="F19" s="100">
        <f t="shared" si="3"/>
        <v>10000000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10000000</v>
      </c>
      <c r="Y19" s="100">
        <f t="shared" si="3"/>
        <v>-10000000</v>
      </c>
      <c r="Z19" s="137">
        <f>+IF(X19&lt;&gt;0,+(Y19/X19)*100,0)</f>
        <v>-100</v>
      </c>
      <c r="AA19" s="102">
        <f>SUM(AA20:AA23)</f>
        <v>10000000</v>
      </c>
    </row>
    <row r="20" spans="1:27" ht="12.75">
      <c r="A20" s="138" t="s">
        <v>89</v>
      </c>
      <c r="B20" s="136"/>
      <c r="C20" s="155"/>
      <c r="D20" s="155"/>
      <c r="E20" s="156">
        <v>10000000</v>
      </c>
      <c r="F20" s="60">
        <v>10000000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10000000</v>
      </c>
      <c r="Y20" s="60">
        <v>-10000000</v>
      </c>
      <c r="Z20" s="140">
        <v>-100</v>
      </c>
      <c r="AA20" s="62">
        <v>10000000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45851000</v>
      </c>
      <c r="F25" s="219">
        <f t="shared" si="4"/>
        <v>45851000</v>
      </c>
      <c r="G25" s="219">
        <f t="shared" si="4"/>
        <v>262923</v>
      </c>
      <c r="H25" s="219">
        <f t="shared" si="4"/>
        <v>1000000</v>
      </c>
      <c r="I25" s="219">
        <f t="shared" si="4"/>
        <v>6913267</v>
      </c>
      <c r="J25" s="219">
        <f t="shared" si="4"/>
        <v>8176190</v>
      </c>
      <c r="K25" s="219">
        <f t="shared" si="4"/>
        <v>9521009</v>
      </c>
      <c r="L25" s="219">
        <f t="shared" si="4"/>
        <v>6529715</v>
      </c>
      <c r="M25" s="219">
        <f t="shared" si="4"/>
        <v>7492114</v>
      </c>
      <c r="N25" s="219">
        <f t="shared" si="4"/>
        <v>23542838</v>
      </c>
      <c r="O25" s="219">
        <f t="shared" si="4"/>
        <v>732703</v>
      </c>
      <c r="P25" s="219">
        <f t="shared" si="4"/>
        <v>0</v>
      </c>
      <c r="Q25" s="219">
        <f t="shared" si="4"/>
        <v>3767688</v>
      </c>
      <c r="R25" s="219">
        <f t="shared" si="4"/>
        <v>4500391</v>
      </c>
      <c r="S25" s="219">
        <f t="shared" si="4"/>
        <v>2185074</v>
      </c>
      <c r="T25" s="219">
        <f t="shared" si="4"/>
        <v>789805</v>
      </c>
      <c r="U25" s="219">
        <f t="shared" si="4"/>
        <v>0</v>
      </c>
      <c r="V25" s="219">
        <f t="shared" si="4"/>
        <v>2974879</v>
      </c>
      <c r="W25" s="219">
        <f t="shared" si="4"/>
        <v>39194298</v>
      </c>
      <c r="X25" s="219">
        <f t="shared" si="4"/>
        <v>45851000</v>
      </c>
      <c r="Y25" s="219">
        <f t="shared" si="4"/>
        <v>-6656702</v>
      </c>
      <c r="Z25" s="231">
        <f>+IF(X25&lt;&gt;0,+(Y25/X25)*100,0)</f>
        <v>-14.51811738020981</v>
      </c>
      <c r="AA25" s="232">
        <f>+AA5+AA9+AA15+AA19+AA24</f>
        <v>45851000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45851000</v>
      </c>
      <c r="F28" s="60">
        <v>45851000</v>
      </c>
      <c r="G28" s="60">
        <v>262923</v>
      </c>
      <c r="H28" s="60">
        <v>1000000</v>
      </c>
      <c r="I28" s="60">
        <v>6913267</v>
      </c>
      <c r="J28" s="60">
        <v>8176190</v>
      </c>
      <c r="K28" s="60">
        <v>9521009</v>
      </c>
      <c r="L28" s="60">
        <v>6529715</v>
      </c>
      <c r="M28" s="60">
        <v>7492114</v>
      </c>
      <c r="N28" s="60">
        <v>23542838</v>
      </c>
      <c r="O28" s="60">
        <v>732703</v>
      </c>
      <c r="P28" s="60"/>
      <c r="Q28" s="60">
        <v>3767688</v>
      </c>
      <c r="R28" s="60">
        <v>4500391</v>
      </c>
      <c r="S28" s="60">
        <v>2185074</v>
      </c>
      <c r="T28" s="60">
        <v>789805</v>
      </c>
      <c r="U28" s="60"/>
      <c r="V28" s="60">
        <v>2974879</v>
      </c>
      <c r="W28" s="60">
        <v>39194298</v>
      </c>
      <c r="X28" s="60">
        <v>45851000</v>
      </c>
      <c r="Y28" s="60">
        <v>-6656702</v>
      </c>
      <c r="Z28" s="140">
        <v>-14.52</v>
      </c>
      <c r="AA28" s="155">
        <v>45851000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45851000</v>
      </c>
      <c r="F32" s="77">
        <f t="shared" si="5"/>
        <v>45851000</v>
      </c>
      <c r="G32" s="77">
        <f t="shared" si="5"/>
        <v>262923</v>
      </c>
      <c r="H32" s="77">
        <f t="shared" si="5"/>
        <v>1000000</v>
      </c>
      <c r="I32" s="77">
        <f t="shared" si="5"/>
        <v>6913267</v>
      </c>
      <c r="J32" s="77">
        <f t="shared" si="5"/>
        <v>8176190</v>
      </c>
      <c r="K32" s="77">
        <f t="shared" si="5"/>
        <v>9521009</v>
      </c>
      <c r="L32" s="77">
        <f t="shared" si="5"/>
        <v>6529715</v>
      </c>
      <c r="M32" s="77">
        <f t="shared" si="5"/>
        <v>7492114</v>
      </c>
      <c r="N32" s="77">
        <f t="shared" si="5"/>
        <v>23542838</v>
      </c>
      <c r="O32" s="77">
        <f t="shared" si="5"/>
        <v>732703</v>
      </c>
      <c r="P32" s="77">
        <f t="shared" si="5"/>
        <v>0</v>
      </c>
      <c r="Q32" s="77">
        <f t="shared" si="5"/>
        <v>3767688</v>
      </c>
      <c r="R32" s="77">
        <f t="shared" si="5"/>
        <v>4500391</v>
      </c>
      <c r="S32" s="77">
        <f t="shared" si="5"/>
        <v>2185074</v>
      </c>
      <c r="T32" s="77">
        <f t="shared" si="5"/>
        <v>789805</v>
      </c>
      <c r="U32" s="77">
        <f t="shared" si="5"/>
        <v>0</v>
      </c>
      <c r="V32" s="77">
        <f t="shared" si="5"/>
        <v>2974879</v>
      </c>
      <c r="W32" s="77">
        <f t="shared" si="5"/>
        <v>39194298</v>
      </c>
      <c r="X32" s="77">
        <f t="shared" si="5"/>
        <v>45851000</v>
      </c>
      <c r="Y32" s="77">
        <f t="shared" si="5"/>
        <v>-6656702</v>
      </c>
      <c r="Z32" s="212">
        <f>+IF(X32&lt;&gt;0,+(Y32/X32)*100,0)</f>
        <v>-14.51811738020981</v>
      </c>
      <c r="AA32" s="79">
        <f>SUM(AA28:AA31)</f>
        <v>45851000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45851000</v>
      </c>
      <c r="F36" s="220">
        <f t="shared" si="6"/>
        <v>45851000</v>
      </c>
      <c r="G36" s="220">
        <f t="shared" si="6"/>
        <v>262923</v>
      </c>
      <c r="H36" s="220">
        <f t="shared" si="6"/>
        <v>1000000</v>
      </c>
      <c r="I36" s="220">
        <f t="shared" si="6"/>
        <v>6913267</v>
      </c>
      <c r="J36" s="220">
        <f t="shared" si="6"/>
        <v>8176190</v>
      </c>
      <c r="K36" s="220">
        <f t="shared" si="6"/>
        <v>9521009</v>
      </c>
      <c r="L36" s="220">
        <f t="shared" si="6"/>
        <v>6529715</v>
      </c>
      <c r="M36" s="220">
        <f t="shared" si="6"/>
        <v>7492114</v>
      </c>
      <c r="N36" s="220">
        <f t="shared" si="6"/>
        <v>23542838</v>
      </c>
      <c r="O36" s="220">
        <f t="shared" si="6"/>
        <v>732703</v>
      </c>
      <c r="P36" s="220">
        <f t="shared" si="6"/>
        <v>0</v>
      </c>
      <c r="Q36" s="220">
        <f t="shared" si="6"/>
        <v>3767688</v>
      </c>
      <c r="R36" s="220">
        <f t="shared" si="6"/>
        <v>4500391</v>
      </c>
      <c r="S36" s="220">
        <f t="shared" si="6"/>
        <v>2185074</v>
      </c>
      <c r="T36" s="220">
        <f t="shared" si="6"/>
        <v>789805</v>
      </c>
      <c r="U36" s="220">
        <f t="shared" si="6"/>
        <v>0</v>
      </c>
      <c r="V36" s="220">
        <f t="shared" si="6"/>
        <v>2974879</v>
      </c>
      <c r="W36" s="220">
        <f t="shared" si="6"/>
        <v>39194298</v>
      </c>
      <c r="X36" s="220">
        <f t="shared" si="6"/>
        <v>45851000</v>
      </c>
      <c r="Y36" s="220">
        <f t="shared" si="6"/>
        <v>-6656702</v>
      </c>
      <c r="Z36" s="221">
        <f>+IF(X36&lt;&gt;0,+(Y36/X36)*100,0)</f>
        <v>-14.51811738020981</v>
      </c>
      <c r="AA36" s="239">
        <f>SUM(AA32:AA35)</f>
        <v>45851000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43168235</v>
      </c>
      <c r="D6" s="155"/>
      <c r="E6" s="59">
        <v>2633000</v>
      </c>
      <c r="F6" s="60">
        <v>2632500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2632500</v>
      </c>
      <c r="Y6" s="60">
        <v>-2632500</v>
      </c>
      <c r="Z6" s="140">
        <v>-100</v>
      </c>
      <c r="AA6" s="62">
        <v>2632500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348936971</v>
      </c>
      <c r="D8" s="155"/>
      <c r="E8" s="59">
        <v>105306000</v>
      </c>
      <c r="F8" s="60">
        <v>105306000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105306000</v>
      </c>
      <c r="Y8" s="60">
        <v>-105306000</v>
      </c>
      <c r="Z8" s="140">
        <v>-100</v>
      </c>
      <c r="AA8" s="62">
        <v>105306000</v>
      </c>
    </row>
    <row r="9" spans="1:27" ht="12.75">
      <c r="A9" s="249" t="s">
        <v>146</v>
      </c>
      <c r="B9" s="182"/>
      <c r="C9" s="155">
        <v>53123079</v>
      </c>
      <c r="D9" s="155"/>
      <c r="E9" s="59">
        <v>1207000</v>
      </c>
      <c r="F9" s="60">
        <v>1207370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1207370</v>
      </c>
      <c r="Y9" s="60">
        <v>-1207370</v>
      </c>
      <c r="Z9" s="140">
        <v>-100</v>
      </c>
      <c r="AA9" s="62">
        <v>1207370</v>
      </c>
    </row>
    <row r="10" spans="1:27" ht="12.75">
      <c r="A10" s="249" t="s">
        <v>147</v>
      </c>
      <c r="B10" s="182"/>
      <c r="C10" s="155"/>
      <c r="D10" s="155"/>
      <c r="E10" s="59">
        <v>208701000</v>
      </c>
      <c r="F10" s="60">
        <v>208701441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208701441</v>
      </c>
      <c r="Y10" s="159">
        <v>-208701441</v>
      </c>
      <c r="Z10" s="141">
        <v>-100</v>
      </c>
      <c r="AA10" s="225">
        <v>208701441</v>
      </c>
    </row>
    <row r="11" spans="1:27" ht="12.75">
      <c r="A11" s="249" t="s">
        <v>148</v>
      </c>
      <c r="B11" s="182"/>
      <c r="C11" s="155">
        <v>1509338</v>
      </c>
      <c r="D11" s="155"/>
      <c r="E11" s="59">
        <v>3565000</v>
      </c>
      <c r="F11" s="60">
        <v>3565080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3565080</v>
      </c>
      <c r="Y11" s="60">
        <v>-3565080</v>
      </c>
      <c r="Z11" s="140">
        <v>-100</v>
      </c>
      <c r="AA11" s="62">
        <v>3565080</v>
      </c>
    </row>
    <row r="12" spans="1:27" ht="12.75">
      <c r="A12" s="250" t="s">
        <v>56</v>
      </c>
      <c r="B12" s="251"/>
      <c r="C12" s="168">
        <f aca="true" t="shared" si="0" ref="C12:Y12">SUM(C6:C11)</f>
        <v>446737623</v>
      </c>
      <c r="D12" s="168">
        <f>SUM(D6:D11)</f>
        <v>0</v>
      </c>
      <c r="E12" s="72">
        <f t="shared" si="0"/>
        <v>321412000</v>
      </c>
      <c r="F12" s="73">
        <f t="shared" si="0"/>
        <v>321412391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321412391</v>
      </c>
      <c r="Y12" s="73">
        <f t="shared" si="0"/>
        <v>-321412391</v>
      </c>
      <c r="Z12" s="170">
        <f>+IF(X12&lt;&gt;0,+(Y12/X12)*100,0)</f>
        <v>-100</v>
      </c>
      <c r="AA12" s="74">
        <f>SUM(AA6:AA11)</f>
        <v>321412391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104569063</v>
      </c>
      <c r="D17" s="155"/>
      <c r="E17" s="59">
        <v>97353000</v>
      </c>
      <c r="F17" s="60">
        <v>97352872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97352872</v>
      </c>
      <c r="Y17" s="60">
        <v>-97352872</v>
      </c>
      <c r="Z17" s="140">
        <v>-100</v>
      </c>
      <c r="AA17" s="62">
        <v>97352872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869673552</v>
      </c>
      <c r="D19" s="155"/>
      <c r="E19" s="59">
        <v>718861000</v>
      </c>
      <c r="F19" s="60">
        <v>718861000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718861000</v>
      </c>
      <c r="Y19" s="60">
        <v>-718861000</v>
      </c>
      <c r="Z19" s="140">
        <v>-100</v>
      </c>
      <c r="AA19" s="62">
        <v>718861000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193870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506794</v>
      </c>
      <c r="D23" s="155"/>
      <c r="E23" s="59">
        <v>507000</v>
      </c>
      <c r="F23" s="60">
        <v>507000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507000</v>
      </c>
      <c r="Y23" s="159">
        <v>-507000</v>
      </c>
      <c r="Z23" s="141">
        <v>-100</v>
      </c>
      <c r="AA23" s="225">
        <v>507000</v>
      </c>
    </row>
    <row r="24" spans="1:27" ht="12.75">
      <c r="A24" s="250" t="s">
        <v>57</v>
      </c>
      <c r="B24" s="253"/>
      <c r="C24" s="168">
        <f aca="true" t="shared" si="1" ref="C24:Y24">SUM(C15:C23)</f>
        <v>974943279</v>
      </c>
      <c r="D24" s="168">
        <f>SUM(D15:D23)</f>
        <v>0</v>
      </c>
      <c r="E24" s="76">
        <f t="shared" si="1"/>
        <v>816721000</v>
      </c>
      <c r="F24" s="77">
        <f t="shared" si="1"/>
        <v>816720872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816720872</v>
      </c>
      <c r="Y24" s="77">
        <f t="shared" si="1"/>
        <v>-816720872</v>
      </c>
      <c r="Z24" s="212">
        <f>+IF(X24&lt;&gt;0,+(Y24/X24)*100,0)</f>
        <v>-100</v>
      </c>
      <c r="AA24" s="79">
        <f>SUM(AA15:AA23)</f>
        <v>816720872</v>
      </c>
    </row>
    <row r="25" spans="1:27" ht="12.75">
      <c r="A25" s="250" t="s">
        <v>159</v>
      </c>
      <c r="B25" s="251"/>
      <c r="C25" s="168">
        <f aca="true" t="shared" si="2" ref="C25:Y25">+C12+C24</f>
        <v>1421680902</v>
      </c>
      <c r="D25" s="168">
        <f>+D12+D24</f>
        <v>0</v>
      </c>
      <c r="E25" s="72">
        <f t="shared" si="2"/>
        <v>1138133000</v>
      </c>
      <c r="F25" s="73">
        <f t="shared" si="2"/>
        <v>1138133263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1138133263</v>
      </c>
      <c r="Y25" s="73">
        <f t="shared" si="2"/>
        <v>-1138133263</v>
      </c>
      <c r="Z25" s="170">
        <f>+IF(X25&lt;&gt;0,+(Y25/X25)*100,0)</f>
        <v>-100</v>
      </c>
      <c r="AA25" s="74">
        <f>+AA12+AA24</f>
        <v>1138133263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2839593</v>
      </c>
      <c r="D31" s="155"/>
      <c r="E31" s="59">
        <v>3500000</v>
      </c>
      <c r="F31" s="60">
        <v>3500000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3500000</v>
      </c>
      <c r="Y31" s="60">
        <v>-3500000</v>
      </c>
      <c r="Z31" s="140">
        <v>-100</v>
      </c>
      <c r="AA31" s="62">
        <v>3500000</v>
      </c>
    </row>
    <row r="32" spans="1:27" ht="12.75">
      <c r="A32" s="249" t="s">
        <v>164</v>
      </c>
      <c r="B32" s="182"/>
      <c r="C32" s="155">
        <v>496812839</v>
      </c>
      <c r="D32" s="155"/>
      <c r="E32" s="59">
        <v>210600000</v>
      </c>
      <c r="F32" s="60">
        <v>210600000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210600000</v>
      </c>
      <c r="Y32" s="60">
        <v>-210600000</v>
      </c>
      <c r="Z32" s="140">
        <v>-100</v>
      </c>
      <c r="AA32" s="62">
        <v>210600000</v>
      </c>
    </row>
    <row r="33" spans="1:27" ht="12.75">
      <c r="A33" s="249" t="s">
        <v>165</v>
      </c>
      <c r="B33" s="182"/>
      <c r="C33" s="155">
        <v>20060946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519713378</v>
      </c>
      <c r="D34" s="168">
        <f>SUM(D29:D33)</f>
        <v>0</v>
      </c>
      <c r="E34" s="72">
        <f t="shared" si="3"/>
        <v>214100000</v>
      </c>
      <c r="F34" s="73">
        <f t="shared" si="3"/>
        <v>214100000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214100000</v>
      </c>
      <c r="Y34" s="73">
        <f t="shared" si="3"/>
        <v>-214100000</v>
      </c>
      <c r="Z34" s="170">
        <f>+IF(X34&lt;&gt;0,+(Y34/X34)*100,0)</f>
        <v>-100</v>
      </c>
      <c r="AA34" s="74">
        <f>SUM(AA29:AA33)</f>
        <v>214100000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27032000</v>
      </c>
      <c r="D38" s="155"/>
      <c r="E38" s="59">
        <v>39096000</v>
      </c>
      <c r="F38" s="60">
        <v>39096000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39096000</v>
      </c>
      <c r="Y38" s="60">
        <v>-39096000</v>
      </c>
      <c r="Z38" s="140">
        <v>-100</v>
      </c>
      <c r="AA38" s="62">
        <v>39096000</v>
      </c>
    </row>
    <row r="39" spans="1:27" ht="12.75">
      <c r="A39" s="250" t="s">
        <v>59</v>
      </c>
      <c r="B39" s="253"/>
      <c r="C39" s="168">
        <f aca="true" t="shared" si="4" ref="C39:Y39">SUM(C37:C38)</f>
        <v>27032000</v>
      </c>
      <c r="D39" s="168">
        <f>SUM(D37:D38)</f>
        <v>0</v>
      </c>
      <c r="E39" s="76">
        <f t="shared" si="4"/>
        <v>39096000</v>
      </c>
      <c r="F39" s="77">
        <f t="shared" si="4"/>
        <v>39096000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39096000</v>
      </c>
      <c r="Y39" s="77">
        <f t="shared" si="4"/>
        <v>-39096000</v>
      </c>
      <c r="Z39" s="212">
        <f>+IF(X39&lt;&gt;0,+(Y39/X39)*100,0)</f>
        <v>-100</v>
      </c>
      <c r="AA39" s="79">
        <f>SUM(AA37:AA38)</f>
        <v>39096000</v>
      </c>
    </row>
    <row r="40" spans="1:27" ht="12.75">
      <c r="A40" s="250" t="s">
        <v>167</v>
      </c>
      <c r="B40" s="251"/>
      <c r="C40" s="168">
        <f aca="true" t="shared" si="5" ref="C40:Y40">+C34+C39</f>
        <v>546745378</v>
      </c>
      <c r="D40" s="168">
        <f>+D34+D39</f>
        <v>0</v>
      </c>
      <c r="E40" s="72">
        <f t="shared" si="5"/>
        <v>253196000</v>
      </c>
      <c r="F40" s="73">
        <f t="shared" si="5"/>
        <v>253196000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253196000</v>
      </c>
      <c r="Y40" s="73">
        <f t="shared" si="5"/>
        <v>-253196000</v>
      </c>
      <c r="Z40" s="170">
        <f>+IF(X40&lt;&gt;0,+(Y40/X40)*100,0)</f>
        <v>-100</v>
      </c>
      <c r="AA40" s="74">
        <f>+AA34+AA39</f>
        <v>253196000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874935524</v>
      </c>
      <c r="D42" s="257">
        <f>+D25-D40</f>
        <v>0</v>
      </c>
      <c r="E42" s="258">
        <f t="shared" si="6"/>
        <v>884937000</v>
      </c>
      <c r="F42" s="259">
        <f t="shared" si="6"/>
        <v>884937263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884937263</v>
      </c>
      <c r="Y42" s="259">
        <f t="shared" si="6"/>
        <v>-884937263</v>
      </c>
      <c r="Z42" s="260">
        <f>+IF(X42&lt;&gt;0,+(Y42/X42)*100,0)</f>
        <v>-100</v>
      </c>
      <c r="AA42" s="261">
        <f>+AA25-AA40</f>
        <v>884937263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874935524</v>
      </c>
      <c r="D45" s="155"/>
      <c r="E45" s="59">
        <v>884937000</v>
      </c>
      <c r="F45" s="60">
        <v>884937263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884937263</v>
      </c>
      <c r="Y45" s="60">
        <v>-884937263</v>
      </c>
      <c r="Z45" s="139">
        <v>-100</v>
      </c>
      <c r="AA45" s="62">
        <v>884937263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874935524</v>
      </c>
      <c r="D48" s="217">
        <f>SUM(D45:D47)</f>
        <v>0</v>
      </c>
      <c r="E48" s="264">
        <f t="shared" si="7"/>
        <v>884937000</v>
      </c>
      <c r="F48" s="219">
        <f t="shared" si="7"/>
        <v>884937263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884937263</v>
      </c>
      <c r="Y48" s="219">
        <f t="shared" si="7"/>
        <v>-884937263</v>
      </c>
      <c r="Z48" s="265">
        <f>+IF(X48&lt;&gt;0,+(Y48/X48)*100,0)</f>
        <v>-100</v>
      </c>
      <c r="AA48" s="232">
        <f>SUM(AA45:AA47)</f>
        <v>884937263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33000000</v>
      </c>
      <c r="F6" s="60">
        <v>55000000</v>
      </c>
      <c r="G6" s="60">
        <v>3809642</v>
      </c>
      <c r="H6" s="60">
        <v>2779231</v>
      </c>
      <c r="I6" s="60">
        <v>3809642</v>
      </c>
      <c r="J6" s="60">
        <v>10398515</v>
      </c>
      <c r="K6" s="60">
        <v>3815618</v>
      </c>
      <c r="L6" s="60">
        <v>2656023</v>
      </c>
      <c r="M6" s="60">
        <v>1808343</v>
      </c>
      <c r="N6" s="60">
        <v>8279984</v>
      </c>
      <c r="O6" s="60">
        <v>4189805</v>
      </c>
      <c r="P6" s="60">
        <v>2370713</v>
      </c>
      <c r="Q6" s="60">
        <v>3440062</v>
      </c>
      <c r="R6" s="60">
        <v>10000580</v>
      </c>
      <c r="S6" s="60">
        <v>2989165</v>
      </c>
      <c r="T6" s="60">
        <v>2738514</v>
      </c>
      <c r="U6" s="60"/>
      <c r="V6" s="60">
        <v>5727679</v>
      </c>
      <c r="W6" s="60">
        <v>34406758</v>
      </c>
      <c r="X6" s="60">
        <v>55000000</v>
      </c>
      <c r="Y6" s="60">
        <v>-20593242</v>
      </c>
      <c r="Z6" s="140">
        <v>-37.44</v>
      </c>
      <c r="AA6" s="62">
        <v>55000000</v>
      </c>
    </row>
    <row r="7" spans="1:27" ht="12.75">
      <c r="A7" s="249" t="s">
        <v>32</v>
      </c>
      <c r="B7" s="182"/>
      <c r="C7" s="155"/>
      <c r="D7" s="155"/>
      <c r="E7" s="59">
        <v>215149997</v>
      </c>
      <c r="F7" s="60">
        <v>287250001</v>
      </c>
      <c r="G7" s="60">
        <v>15000277</v>
      </c>
      <c r="H7" s="60">
        <v>13391693</v>
      </c>
      <c r="I7" s="60">
        <v>15000277</v>
      </c>
      <c r="J7" s="60">
        <v>43392247</v>
      </c>
      <c r="K7" s="60">
        <v>13012974</v>
      </c>
      <c r="L7" s="60">
        <v>12576695</v>
      </c>
      <c r="M7" s="60">
        <v>11827926</v>
      </c>
      <c r="N7" s="60">
        <v>37417595</v>
      </c>
      <c r="O7" s="60">
        <v>15852038</v>
      </c>
      <c r="P7" s="60">
        <v>10690309</v>
      </c>
      <c r="Q7" s="60">
        <v>13157530</v>
      </c>
      <c r="R7" s="60">
        <v>39699877</v>
      </c>
      <c r="S7" s="60">
        <v>11949214</v>
      </c>
      <c r="T7" s="60">
        <v>14111599</v>
      </c>
      <c r="U7" s="60"/>
      <c r="V7" s="60">
        <v>26060813</v>
      </c>
      <c r="W7" s="60">
        <v>146570532</v>
      </c>
      <c r="X7" s="60">
        <v>287250001</v>
      </c>
      <c r="Y7" s="60">
        <v>-140679469</v>
      </c>
      <c r="Z7" s="140">
        <v>-48.97</v>
      </c>
      <c r="AA7" s="62">
        <v>287250001</v>
      </c>
    </row>
    <row r="8" spans="1:27" ht="12.75">
      <c r="A8" s="249" t="s">
        <v>178</v>
      </c>
      <c r="B8" s="182"/>
      <c r="C8" s="155">
        <v>37979541</v>
      </c>
      <c r="D8" s="155"/>
      <c r="E8" s="59">
        <v>8500000</v>
      </c>
      <c r="F8" s="60">
        <v>8500000</v>
      </c>
      <c r="G8" s="60">
        <v>208373</v>
      </c>
      <c r="H8" s="60">
        <v>145200</v>
      </c>
      <c r="I8" s="60">
        <v>75792</v>
      </c>
      <c r="J8" s="60">
        <v>429365</v>
      </c>
      <c r="K8" s="60">
        <v>165820</v>
      </c>
      <c r="L8" s="60">
        <v>343181</v>
      </c>
      <c r="M8" s="60">
        <v>305265</v>
      </c>
      <c r="N8" s="60">
        <v>814266</v>
      </c>
      <c r="O8" s="60">
        <v>68098</v>
      </c>
      <c r="P8" s="60">
        <v>128326</v>
      </c>
      <c r="Q8" s="60">
        <v>181753</v>
      </c>
      <c r="R8" s="60">
        <v>378177</v>
      </c>
      <c r="S8" s="60">
        <v>94472</v>
      </c>
      <c r="T8" s="60">
        <v>140303</v>
      </c>
      <c r="U8" s="60"/>
      <c r="V8" s="60">
        <v>234775</v>
      </c>
      <c r="W8" s="60">
        <v>1856583</v>
      </c>
      <c r="X8" s="60">
        <v>8500000</v>
      </c>
      <c r="Y8" s="60">
        <v>-6643417</v>
      </c>
      <c r="Z8" s="140">
        <v>-78.16</v>
      </c>
      <c r="AA8" s="62">
        <v>8500000</v>
      </c>
    </row>
    <row r="9" spans="1:27" ht="12.75">
      <c r="A9" s="249" t="s">
        <v>179</v>
      </c>
      <c r="B9" s="182"/>
      <c r="C9" s="155"/>
      <c r="D9" s="155"/>
      <c r="E9" s="59">
        <v>116893000</v>
      </c>
      <c r="F9" s="60">
        <v>117382000</v>
      </c>
      <c r="G9" s="60">
        <v>46839000</v>
      </c>
      <c r="H9" s="60">
        <v>2695000</v>
      </c>
      <c r="I9" s="60"/>
      <c r="J9" s="60">
        <v>49534000</v>
      </c>
      <c r="K9" s="60">
        <v>839000</v>
      </c>
      <c r="L9" s="60"/>
      <c r="M9" s="60">
        <v>37471000</v>
      </c>
      <c r="N9" s="60">
        <v>38310000</v>
      </c>
      <c r="O9" s="60">
        <v>1295000</v>
      </c>
      <c r="P9" s="60"/>
      <c r="Q9" s="60">
        <v>28103000</v>
      </c>
      <c r="R9" s="60">
        <v>29398000</v>
      </c>
      <c r="S9" s="60"/>
      <c r="T9" s="60"/>
      <c r="U9" s="60"/>
      <c r="V9" s="60"/>
      <c r="W9" s="60">
        <v>117242000</v>
      </c>
      <c r="X9" s="60">
        <v>117382000</v>
      </c>
      <c r="Y9" s="60">
        <v>-140000</v>
      </c>
      <c r="Z9" s="140">
        <v>-0.12</v>
      </c>
      <c r="AA9" s="62">
        <v>117382000</v>
      </c>
    </row>
    <row r="10" spans="1:27" ht="12.75">
      <c r="A10" s="249" t="s">
        <v>180</v>
      </c>
      <c r="B10" s="182"/>
      <c r="C10" s="155"/>
      <c r="D10" s="155"/>
      <c r="E10" s="59">
        <v>45851000</v>
      </c>
      <c r="F10" s="60">
        <v>45851000</v>
      </c>
      <c r="G10" s="60"/>
      <c r="H10" s="60"/>
      <c r="I10" s="60">
        <v>6912000</v>
      </c>
      <c r="J10" s="60">
        <v>6912000</v>
      </c>
      <c r="K10" s="60">
        <v>8613000</v>
      </c>
      <c r="L10" s="60"/>
      <c r="M10" s="60"/>
      <c r="N10" s="60">
        <v>8613000</v>
      </c>
      <c r="O10" s="60">
        <v>15280110</v>
      </c>
      <c r="P10" s="60"/>
      <c r="Q10" s="60">
        <v>21864000</v>
      </c>
      <c r="R10" s="60">
        <v>37144110</v>
      </c>
      <c r="S10" s="60"/>
      <c r="T10" s="60"/>
      <c r="U10" s="60"/>
      <c r="V10" s="60"/>
      <c r="W10" s="60">
        <v>52669110</v>
      </c>
      <c r="X10" s="60">
        <v>45851000</v>
      </c>
      <c r="Y10" s="60">
        <v>6818110</v>
      </c>
      <c r="Z10" s="140">
        <v>14.87</v>
      </c>
      <c r="AA10" s="62">
        <v>45851000</v>
      </c>
    </row>
    <row r="11" spans="1:27" ht="12.75">
      <c r="A11" s="249" t="s">
        <v>181</v>
      </c>
      <c r="B11" s="182"/>
      <c r="C11" s="155"/>
      <c r="D11" s="155"/>
      <c r="E11" s="59">
        <v>5500000</v>
      </c>
      <c r="F11" s="60">
        <v>29000000</v>
      </c>
      <c r="G11" s="60">
        <v>4216707</v>
      </c>
      <c r="H11" s="60">
        <v>4281210</v>
      </c>
      <c r="I11" s="60">
        <v>4270426</v>
      </c>
      <c r="J11" s="60">
        <v>12768343</v>
      </c>
      <c r="K11" s="60">
        <v>4287980</v>
      </c>
      <c r="L11" s="60">
        <v>4773697</v>
      </c>
      <c r="M11" s="60">
        <v>4934355</v>
      </c>
      <c r="N11" s="60">
        <v>13996032</v>
      </c>
      <c r="O11" s="60">
        <v>5061848</v>
      </c>
      <c r="P11" s="60">
        <v>5185097</v>
      </c>
      <c r="Q11" s="60">
        <v>5269103</v>
      </c>
      <c r="R11" s="60">
        <v>15516048</v>
      </c>
      <c r="S11" s="60">
        <v>5218680</v>
      </c>
      <c r="T11" s="60">
        <v>5218680</v>
      </c>
      <c r="U11" s="60"/>
      <c r="V11" s="60">
        <v>10437360</v>
      </c>
      <c r="W11" s="60">
        <v>52717783</v>
      </c>
      <c r="X11" s="60">
        <v>29000000</v>
      </c>
      <c r="Y11" s="60">
        <v>23717783</v>
      </c>
      <c r="Z11" s="140">
        <v>81.79</v>
      </c>
      <c r="AA11" s="62">
        <v>29000000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-415849993</v>
      </c>
      <c r="F14" s="60">
        <v>-391903000</v>
      </c>
      <c r="G14" s="60">
        <v>-69923912</v>
      </c>
      <c r="H14" s="60">
        <v>-19150157</v>
      </c>
      <c r="I14" s="60">
        <v>-20642107</v>
      </c>
      <c r="J14" s="60">
        <v>-109716176</v>
      </c>
      <c r="K14" s="60">
        <v>-24468443</v>
      </c>
      <c r="L14" s="60">
        <v>-32836566</v>
      </c>
      <c r="M14" s="60">
        <v>-33253552</v>
      </c>
      <c r="N14" s="60">
        <v>-90558561</v>
      </c>
      <c r="O14" s="60">
        <v>-17656903</v>
      </c>
      <c r="P14" s="60">
        <v>-26732979</v>
      </c>
      <c r="Q14" s="60">
        <v>-28864595</v>
      </c>
      <c r="R14" s="60">
        <v>-73254477</v>
      </c>
      <c r="S14" s="60">
        <v>-18582919</v>
      </c>
      <c r="T14" s="60">
        <v>-18582919</v>
      </c>
      <c r="U14" s="60"/>
      <c r="V14" s="60">
        <v>-37165838</v>
      </c>
      <c r="W14" s="60">
        <v>-310695052</v>
      </c>
      <c r="X14" s="60">
        <v>-391903000</v>
      </c>
      <c r="Y14" s="60">
        <v>81207948</v>
      </c>
      <c r="Z14" s="140">
        <v>-20.72</v>
      </c>
      <c r="AA14" s="62">
        <v>-391903000</v>
      </c>
    </row>
    <row r="15" spans="1:27" ht="12.75">
      <c r="A15" s="249" t="s">
        <v>40</v>
      </c>
      <c r="B15" s="182"/>
      <c r="C15" s="155">
        <v>-30521036</v>
      </c>
      <c r="D15" s="155"/>
      <c r="E15" s="59">
        <v>-930000</v>
      </c>
      <c r="F15" s="60">
        <v>-39340000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-39340000</v>
      </c>
      <c r="Y15" s="60">
        <v>39340000</v>
      </c>
      <c r="Z15" s="140">
        <v>-100</v>
      </c>
      <c r="AA15" s="62">
        <v>-39340000</v>
      </c>
    </row>
    <row r="16" spans="1:27" ht="12.75">
      <c r="A16" s="249" t="s">
        <v>42</v>
      </c>
      <c r="B16" s="182"/>
      <c r="C16" s="155"/>
      <c r="D16" s="155"/>
      <c r="E16" s="59">
        <v>-11000000</v>
      </c>
      <c r="F16" s="60">
        <v>-36000000</v>
      </c>
      <c r="G16" s="60">
        <v>-16216</v>
      </c>
      <c r="H16" s="60">
        <v>-28852</v>
      </c>
      <c r="I16" s="60">
        <v>-23186</v>
      </c>
      <c r="J16" s="60">
        <v>-68254</v>
      </c>
      <c r="K16" s="60">
        <v>-52478</v>
      </c>
      <c r="L16" s="60">
        <v>-23416</v>
      </c>
      <c r="M16" s="60">
        <v>-43316</v>
      </c>
      <c r="N16" s="60">
        <v>-119210</v>
      </c>
      <c r="O16" s="60">
        <v>-26063</v>
      </c>
      <c r="P16" s="60">
        <v>-34245</v>
      </c>
      <c r="Q16" s="60">
        <v>-29245</v>
      </c>
      <c r="R16" s="60">
        <v>-89553</v>
      </c>
      <c r="S16" s="60">
        <v>-29827</v>
      </c>
      <c r="T16" s="60">
        <v>-29827</v>
      </c>
      <c r="U16" s="60"/>
      <c r="V16" s="60">
        <v>-59654</v>
      </c>
      <c r="W16" s="60">
        <v>-336671</v>
      </c>
      <c r="X16" s="60">
        <v>-36000000</v>
      </c>
      <c r="Y16" s="60">
        <v>35663329</v>
      </c>
      <c r="Z16" s="140">
        <v>-99.06</v>
      </c>
      <c r="AA16" s="62">
        <v>-36000000</v>
      </c>
    </row>
    <row r="17" spans="1:27" ht="12.75">
      <c r="A17" s="250" t="s">
        <v>185</v>
      </c>
      <c r="B17" s="251"/>
      <c r="C17" s="168">
        <f aca="true" t="shared" si="0" ref="C17:Y17">SUM(C6:C16)</f>
        <v>7458505</v>
      </c>
      <c r="D17" s="168">
        <f t="shared" si="0"/>
        <v>0</v>
      </c>
      <c r="E17" s="72">
        <f t="shared" si="0"/>
        <v>-2885996</v>
      </c>
      <c r="F17" s="73">
        <f t="shared" si="0"/>
        <v>75740001</v>
      </c>
      <c r="G17" s="73">
        <f t="shared" si="0"/>
        <v>133871</v>
      </c>
      <c r="H17" s="73">
        <f t="shared" si="0"/>
        <v>4113325</v>
      </c>
      <c r="I17" s="73">
        <f t="shared" si="0"/>
        <v>9402844</v>
      </c>
      <c r="J17" s="73">
        <f t="shared" si="0"/>
        <v>13650040</v>
      </c>
      <c r="K17" s="73">
        <f t="shared" si="0"/>
        <v>6213471</v>
      </c>
      <c r="L17" s="73">
        <f t="shared" si="0"/>
        <v>-12510386</v>
      </c>
      <c r="M17" s="73">
        <f t="shared" si="0"/>
        <v>23050021</v>
      </c>
      <c r="N17" s="73">
        <f t="shared" si="0"/>
        <v>16753106</v>
      </c>
      <c r="O17" s="73">
        <f t="shared" si="0"/>
        <v>24063933</v>
      </c>
      <c r="P17" s="73">
        <f t="shared" si="0"/>
        <v>-8392779</v>
      </c>
      <c r="Q17" s="73">
        <f t="shared" si="0"/>
        <v>43121608</v>
      </c>
      <c r="R17" s="73">
        <f t="shared" si="0"/>
        <v>58792762</v>
      </c>
      <c r="S17" s="73">
        <f t="shared" si="0"/>
        <v>1638785</v>
      </c>
      <c r="T17" s="73">
        <f t="shared" si="0"/>
        <v>3596350</v>
      </c>
      <c r="U17" s="73">
        <f t="shared" si="0"/>
        <v>0</v>
      </c>
      <c r="V17" s="73">
        <f t="shared" si="0"/>
        <v>5235135</v>
      </c>
      <c r="W17" s="73">
        <f t="shared" si="0"/>
        <v>94431043</v>
      </c>
      <c r="X17" s="73">
        <f t="shared" si="0"/>
        <v>75740001</v>
      </c>
      <c r="Y17" s="73">
        <f t="shared" si="0"/>
        <v>18691042</v>
      </c>
      <c r="Z17" s="170">
        <f>+IF(X17&lt;&gt;0,+(Y17/X17)*100,0)</f>
        <v>24.677900387141534</v>
      </c>
      <c r="AA17" s="74">
        <f>SUM(AA6:AA16)</f>
        <v>75740001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-45851000</v>
      </c>
      <c r="F26" s="60">
        <v>-45851000</v>
      </c>
      <c r="G26" s="60"/>
      <c r="H26" s="60">
        <v>-1000000</v>
      </c>
      <c r="I26" s="60">
        <v>-6913267</v>
      </c>
      <c r="J26" s="60">
        <v>-7913267</v>
      </c>
      <c r="K26" s="60">
        <v>-9521009</v>
      </c>
      <c r="L26" s="60"/>
      <c r="M26" s="60"/>
      <c r="N26" s="60">
        <v>-9521009</v>
      </c>
      <c r="O26" s="60"/>
      <c r="P26" s="60"/>
      <c r="Q26" s="60">
        <v>-3767688</v>
      </c>
      <c r="R26" s="60">
        <v>-3767688</v>
      </c>
      <c r="S26" s="60">
        <v>-2185074</v>
      </c>
      <c r="T26" s="60">
        <v>-789805</v>
      </c>
      <c r="U26" s="60"/>
      <c r="V26" s="60">
        <v>-2974879</v>
      </c>
      <c r="W26" s="60">
        <v>-24176843</v>
      </c>
      <c r="X26" s="60">
        <v>-45851000</v>
      </c>
      <c r="Y26" s="60">
        <v>21674157</v>
      </c>
      <c r="Z26" s="140">
        <v>-47.27</v>
      </c>
      <c r="AA26" s="62">
        <v>-45851000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-45851000</v>
      </c>
      <c r="F27" s="73">
        <f t="shared" si="1"/>
        <v>-45851000</v>
      </c>
      <c r="G27" s="73">
        <f t="shared" si="1"/>
        <v>0</v>
      </c>
      <c r="H27" s="73">
        <f t="shared" si="1"/>
        <v>-1000000</v>
      </c>
      <c r="I27" s="73">
        <f t="shared" si="1"/>
        <v>-6913267</v>
      </c>
      <c r="J27" s="73">
        <f t="shared" si="1"/>
        <v>-7913267</v>
      </c>
      <c r="K27" s="73">
        <f t="shared" si="1"/>
        <v>-9521009</v>
      </c>
      <c r="L27" s="73">
        <f t="shared" si="1"/>
        <v>0</v>
      </c>
      <c r="M27" s="73">
        <f t="shared" si="1"/>
        <v>0</v>
      </c>
      <c r="N27" s="73">
        <f t="shared" si="1"/>
        <v>-9521009</v>
      </c>
      <c r="O27" s="73">
        <f t="shared" si="1"/>
        <v>0</v>
      </c>
      <c r="P27" s="73">
        <f t="shared" si="1"/>
        <v>0</v>
      </c>
      <c r="Q27" s="73">
        <f t="shared" si="1"/>
        <v>-3767688</v>
      </c>
      <c r="R27" s="73">
        <f t="shared" si="1"/>
        <v>-3767688</v>
      </c>
      <c r="S27" s="73">
        <f t="shared" si="1"/>
        <v>-2185074</v>
      </c>
      <c r="T27" s="73">
        <f t="shared" si="1"/>
        <v>-789805</v>
      </c>
      <c r="U27" s="73">
        <f t="shared" si="1"/>
        <v>0</v>
      </c>
      <c r="V27" s="73">
        <f t="shared" si="1"/>
        <v>-2974879</v>
      </c>
      <c r="W27" s="73">
        <f t="shared" si="1"/>
        <v>-24176843</v>
      </c>
      <c r="X27" s="73">
        <f t="shared" si="1"/>
        <v>-45851000</v>
      </c>
      <c r="Y27" s="73">
        <f t="shared" si="1"/>
        <v>21674157</v>
      </c>
      <c r="Z27" s="170">
        <f>+IF(X27&lt;&gt;0,+(Y27/X27)*100,0)</f>
        <v>-47.27084905454625</v>
      </c>
      <c r="AA27" s="74">
        <f>SUM(AA21:AA26)</f>
        <v>-45851000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7458505</v>
      </c>
      <c r="D38" s="153">
        <f>+D17+D27+D36</f>
        <v>0</v>
      </c>
      <c r="E38" s="99">
        <f t="shared" si="3"/>
        <v>-48736996</v>
      </c>
      <c r="F38" s="100">
        <f t="shared" si="3"/>
        <v>29889001</v>
      </c>
      <c r="G38" s="100">
        <f t="shared" si="3"/>
        <v>133871</v>
      </c>
      <c r="H38" s="100">
        <f t="shared" si="3"/>
        <v>3113325</v>
      </c>
      <c r="I38" s="100">
        <f t="shared" si="3"/>
        <v>2489577</v>
      </c>
      <c r="J38" s="100">
        <f t="shared" si="3"/>
        <v>5736773</v>
      </c>
      <c r="K38" s="100">
        <f t="shared" si="3"/>
        <v>-3307538</v>
      </c>
      <c r="L38" s="100">
        <f t="shared" si="3"/>
        <v>-12510386</v>
      </c>
      <c r="M38" s="100">
        <f t="shared" si="3"/>
        <v>23050021</v>
      </c>
      <c r="N38" s="100">
        <f t="shared" si="3"/>
        <v>7232097</v>
      </c>
      <c r="O38" s="100">
        <f t="shared" si="3"/>
        <v>24063933</v>
      </c>
      <c r="P38" s="100">
        <f t="shared" si="3"/>
        <v>-8392779</v>
      </c>
      <c r="Q38" s="100">
        <f t="shared" si="3"/>
        <v>39353920</v>
      </c>
      <c r="R38" s="100">
        <f t="shared" si="3"/>
        <v>55025074</v>
      </c>
      <c r="S38" s="100">
        <f t="shared" si="3"/>
        <v>-546289</v>
      </c>
      <c r="T38" s="100">
        <f t="shared" si="3"/>
        <v>2806545</v>
      </c>
      <c r="U38" s="100">
        <f t="shared" si="3"/>
        <v>0</v>
      </c>
      <c r="V38" s="100">
        <f t="shared" si="3"/>
        <v>2260256</v>
      </c>
      <c r="W38" s="100">
        <f t="shared" si="3"/>
        <v>70254200</v>
      </c>
      <c r="X38" s="100">
        <f t="shared" si="3"/>
        <v>29889001</v>
      </c>
      <c r="Y38" s="100">
        <f t="shared" si="3"/>
        <v>40365199</v>
      </c>
      <c r="Z38" s="137">
        <f>+IF(X38&lt;&gt;0,+(Y38/X38)*100,0)</f>
        <v>135.05034510855683</v>
      </c>
      <c r="AA38" s="102">
        <f>+AA17+AA27+AA36</f>
        <v>29889001</v>
      </c>
    </row>
    <row r="39" spans="1:27" ht="12.75">
      <c r="A39" s="249" t="s">
        <v>200</v>
      </c>
      <c r="B39" s="182"/>
      <c r="C39" s="153">
        <v>66650284</v>
      </c>
      <c r="D39" s="153"/>
      <c r="E39" s="99">
        <v>2500000</v>
      </c>
      <c r="F39" s="100"/>
      <c r="G39" s="100">
        <v>692092</v>
      </c>
      <c r="H39" s="100">
        <v>825963</v>
      </c>
      <c r="I39" s="100">
        <v>3939288</v>
      </c>
      <c r="J39" s="100">
        <v>692092</v>
      </c>
      <c r="K39" s="100">
        <v>6428865</v>
      </c>
      <c r="L39" s="100">
        <v>3121327</v>
      </c>
      <c r="M39" s="100">
        <v>-9389059</v>
      </c>
      <c r="N39" s="100">
        <v>6428865</v>
      </c>
      <c r="O39" s="100">
        <v>13660962</v>
      </c>
      <c r="P39" s="100">
        <v>37724895</v>
      </c>
      <c r="Q39" s="100">
        <v>29332116</v>
      </c>
      <c r="R39" s="100">
        <v>13660962</v>
      </c>
      <c r="S39" s="100">
        <v>68686036</v>
      </c>
      <c r="T39" s="100">
        <v>68139747</v>
      </c>
      <c r="U39" s="100"/>
      <c r="V39" s="100">
        <v>68686036</v>
      </c>
      <c r="W39" s="100">
        <v>692092</v>
      </c>
      <c r="X39" s="100"/>
      <c r="Y39" s="100">
        <v>692092</v>
      </c>
      <c r="Z39" s="137"/>
      <c r="AA39" s="102"/>
    </row>
    <row r="40" spans="1:27" ht="12.75">
      <c r="A40" s="269" t="s">
        <v>201</v>
      </c>
      <c r="B40" s="256"/>
      <c r="C40" s="257">
        <v>74108789</v>
      </c>
      <c r="D40" s="257"/>
      <c r="E40" s="258">
        <v>-46236996</v>
      </c>
      <c r="F40" s="259">
        <v>29889001</v>
      </c>
      <c r="G40" s="259">
        <v>825963</v>
      </c>
      <c r="H40" s="259">
        <v>3939288</v>
      </c>
      <c r="I40" s="259">
        <v>6428865</v>
      </c>
      <c r="J40" s="259">
        <v>6428865</v>
      </c>
      <c r="K40" s="259">
        <v>3121327</v>
      </c>
      <c r="L40" s="259">
        <v>-9389059</v>
      </c>
      <c r="M40" s="259">
        <v>13660962</v>
      </c>
      <c r="N40" s="259">
        <v>13660962</v>
      </c>
      <c r="O40" s="259">
        <v>37724895</v>
      </c>
      <c r="P40" s="259">
        <v>29332116</v>
      </c>
      <c r="Q40" s="259">
        <v>68686036</v>
      </c>
      <c r="R40" s="259">
        <v>37724895</v>
      </c>
      <c r="S40" s="259">
        <v>68139747</v>
      </c>
      <c r="T40" s="259">
        <v>70946292</v>
      </c>
      <c r="U40" s="259"/>
      <c r="V40" s="259">
        <v>70946292</v>
      </c>
      <c r="W40" s="259">
        <v>70946292</v>
      </c>
      <c r="X40" s="259">
        <v>29889001</v>
      </c>
      <c r="Y40" s="259">
        <v>41057291</v>
      </c>
      <c r="Z40" s="260">
        <v>137.37</v>
      </c>
      <c r="AA40" s="261">
        <v>29889001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45851000</v>
      </c>
      <c r="F5" s="106">
        <f t="shared" si="0"/>
        <v>45851000</v>
      </c>
      <c r="G5" s="106">
        <f t="shared" si="0"/>
        <v>262923</v>
      </c>
      <c r="H5" s="106">
        <f t="shared" si="0"/>
        <v>1000000</v>
      </c>
      <c r="I5" s="106">
        <f t="shared" si="0"/>
        <v>6913267</v>
      </c>
      <c r="J5" s="106">
        <f t="shared" si="0"/>
        <v>8176190</v>
      </c>
      <c r="K5" s="106">
        <f t="shared" si="0"/>
        <v>9521009</v>
      </c>
      <c r="L5" s="106">
        <f t="shared" si="0"/>
        <v>6529715</v>
      </c>
      <c r="M5" s="106">
        <f t="shared" si="0"/>
        <v>7492114</v>
      </c>
      <c r="N5" s="106">
        <f t="shared" si="0"/>
        <v>23542838</v>
      </c>
      <c r="O5" s="106">
        <f t="shared" si="0"/>
        <v>732703</v>
      </c>
      <c r="P5" s="106">
        <f t="shared" si="0"/>
        <v>0</v>
      </c>
      <c r="Q5" s="106">
        <f t="shared" si="0"/>
        <v>3767688</v>
      </c>
      <c r="R5" s="106">
        <f t="shared" si="0"/>
        <v>4500391</v>
      </c>
      <c r="S5" s="106">
        <f t="shared" si="0"/>
        <v>2185074</v>
      </c>
      <c r="T5" s="106">
        <f t="shared" si="0"/>
        <v>789805</v>
      </c>
      <c r="U5" s="106">
        <f t="shared" si="0"/>
        <v>0</v>
      </c>
      <c r="V5" s="106">
        <f t="shared" si="0"/>
        <v>2974879</v>
      </c>
      <c r="W5" s="106">
        <f t="shared" si="0"/>
        <v>39194298</v>
      </c>
      <c r="X5" s="106">
        <f t="shared" si="0"/>
        <v>45851000</v>
      </c>
      <c r="Y5" s="106">
        <f t="shared" si="0"/>
        <v>-6656702</v>
      </c>
      <c r="Z5" s="201">
        <f>+IF(X5&lt;&gt;0,+(Y5/X5)*100,0)</f>
        <v>-14.51811738020981</v>
      </c>
      <c r="AA5" s="199">
        <f>SUM(AA11:AA18)</f>
        <v>45851000</v>
      </c>
    </row>
    <row r="6" spans="1:27" ht="12.75">
      <c r="A6" s="291" t="s">
        <v>206</v>
      </c>
      <c r="B6" s="142"/>
      <c r="C6" s="62"/>
      <c r="D6" s="156"/>
      <c r="E6" s="60">
        <v>35851000</v>
      </c>
      <c r="F6" s="60">
        <v>35851000</v>
      </c>
      <c r="G6" s="60">
        <v>262923</v>
      </c>
      <c r="H6" s="60">
        <v>1000000</v>
      </c>
      <c r="I6" s="60">
        <v>6913267</v>
      </c>
      <c r="J6" s="60">
        <v>8176190</v>
      </c>
      <c r="K6" s="60">
        <v>9521009</v>
      </c>
      <c r="L6" s="60">
        <v>6529715</v>
      </c>
      <c r="M6" s="60">
        <v>7492114</v>
      </c>
      <c r="N6" s="60">
        <v>23542838</v>
      </c>
      <c r="O6" s="60">
        <v>732703</v>
      </c>
      <c r="P6" s="60"/>
      <c r="Q6" s="60">
        <v>3767688</v>
      </c>
      <c r="R6" s="60">
        <v>4500391</v>
      </c>
      <c r="S6" s="60">
        <v>2185074</v>
      </c>
      <c r="T6" s="60">
        <v>789805</v>
      </c>
      <c r="U6" s="60"/>
      <c r="V6" s="60">
        <v>2974879</v>
      </c>
      <c r="W6" s="60">
        <v>39194298</v>
      </c>
      <c r="X6" s="60">
        <v>35851000</v>
      </c>
      <c r="Y6" s="60">
        <v>3343298</v>
      </c>
      <c r="Z6" s="140">
        <v>9.33</v>
      </c>
      <c r="AA6" s="155">
        <v>35851000</v>
      </c>
    </row>
    <row r="7" spans="1:27" ht="12.75">
      <c r="A7" s="291" t="s">
        <v>207</v>
      </c>
      <c r="B7" s="142"/>
      <c r="C7" s="62"/>
      <c r="D7" s="156"/>
      <c r="E7" s="60">
        <v>10000000</v>
      </c>
      <c r="F7" s="60">
        <v>10000000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10000000</v>
      </c>
      <c r="Y7" s="60">
        <v>-10000000</v>
      </c>
      <c r="Z7" s="140">
        <v>-100</v>
      </c>
      <c r="AA7" s="155">
        <v>10000000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45851000</v>
      </c>
      <c r="F11" s="295">
        <f t="shared" si="1"/>
        <v>45851000</v>
      </c>
      <c r="G11" s="295">
        <f t="shared" si="1"/>
        <v>262923</v>
      </c>
      <c r="H11" s="295">
        <f t="shared" si="1"/>
        <v>1000000</v>
      </c>
      <c r="I11" s="295">
        <f t="shared" si="1"/>
        <v>6913267</v>
      </c>
      <c r="J11" s="295">
        <f t="shared" si="1"/>
        <v>8176190</v>
      </c>
      <c r="K11" s="295">
        <f t="shared" si="1"/>
        <v>9521009</v>
      </c>
      <c r="L11" s="295">
        <f t="shared" si="1"/>
        <v>6529715</v>
      </c>
      <c r="M11" s="295">
        <f t="shared" si="1"/>
        <v>7492114</v>
      </c>
      <c r="N11" s="295">
        <f t="shared" si="1"/>
        <v>23542838</v>
      </c>
      <c r="O11" s="295">
        <f t="shared" si="1"/>
        <v>732703</v>
      </c>
      <c r="P11" s="295">
        <f t="shared" si="1"/>
        <v>0</v>
      </c>
      <c r="Q11" s="295">
        <f t="shared" si="1"/>
        <v>3767688</v>
      </c>
      <c r="R11" s="295">
        <f t="shared" si="1"/>
        <v>4500391</v>
      </c>
      <c r="S11" s="295">
        <f t="shared" si="1"/>
        <v>2185074</v>
      </c>
      <c r="T11" s="295">
        <f t="shared" si="1"/>
        <v>789805</v>
      </c>
      <c r="U11" s="295">
        <f t="shared" si="1"/>
        <v>0</v>
      </c>
      <c r="V11" s="295">
        <f t="shared" si="1"/>
        <v>2974879</v>
      </c>
      <c r="W11" s="295">
        <f t="shared" si="1"/>
        <v>39194298</v>
      </c>
      <c r="X11" s="295">
        <f t="shared" si="1"/>
        <v>45851000</v>
      </c>
      <c r="Y11" s="295">
        <f t="shared" si="1"/>
        <v>-6656702</v>
      </c>
      <c r="Z11" s="296">
        <f>+IF(X11&lt;&gt;0,+(Y11/X11)*100,0)</f>
        <v>-14.51811738020981</v>
      </c>
      <c r="AA11" s="297">
        <f>SUM(AA6:AA10)</f>
        <v>45851000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35851000</v>
      </c>
      <c r="F36" s="60">
        <f t="shared" si="4"/>
        <v>35851000</v>
      </c>
      <c r="G36" s="60">
        <f t="shared" si="4"/>
        <v>262923</v>
      </c>
      <c r="H36" s="60">
        <f t="shared" si="4"/>
        <v>1000000</v>
      </c>
      <c r="I36" s="60">
        <f t="shared" si="4"/>
        <v>6913267</v>
      </c>
      <c r="J36" s="60">
        <f t="shared" si="4"/>
        <v>8176190</v>
      </c>
      <c r="K36" s="60">
        <f t="shared" si="4"/>
        <v>9521009</v>
      </c>
      <c r="L36" s="60">
        <f t="shared" si="4"/>
        <v>6529715</v>
      </c>
      <c r="M36" s="60">
        <f t="shared" si="4"/>
        <v>7492114</v>
      </c>
      <c r="N36" s="60">
        <f t="shared" si="4"/>
        <v>23542838</v>
      </c>
      <c r="O36" s="60">
        <f t="shared" si="4"/>
        <v>732703</v>
      </c>
      <c r="P36" s="60">
        <f t="shared" si="4"/>
        <v>0</v>
      </c>
      <c r="Q36" s="60">
        <f t="shared" si="4"/>
        <v>3767688</v>
      </c>
      <c r="R36" s="60">
        <f t="shared" si="4"/>
        <v>4500391</v>
      </c>
      <c r="S36" s="60">
        <f t="shared" si="4"/>
        <v>2185074</v>
      </c>
      <c r="T36" s="60">
        <f t="shared" si="4"/>
        <v>789805</v>
      </c>
      <c r="U36" s="60">
        <f t="shared" si="4"/>
        <v>0</v>
      </c>
      <c r="V36" s="60">
        <f t="shared" si="4"/>
        <v>2974879</v>
      </c>
      <c r="W36" s="60">
        <f t="shared" si="4"/>
        <v>39194298</v>
      </c>
      <c r="X36" s="60">
        <f t="shared" si="4"/>
        <v>35851000</v>
      </c>
      <c r="Y36" s="60">
        <f t="shared" si="4"/>
        <v>3343298</v>
      </c>
      <c r="Z36" s="140">
        <f aca="true" t="shared" si="5" ref="Z36:Z49">+IF(X36&lt;&gt;0,+(Y36/X36)*100,0)</f>
        <v>9.325536247245545</v>
      </c>
      <c r="AA36" s="155">
        <f>AA6+AA21</f>
        <v>35851000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10000000</v>
      </c>
      <c r="F37" s="60">
        <f t="shared" si="4"/>
        <v>10000000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10000000</v>
      </c>
      <c r="Y37" s="60">
        <f t="shared" si="4"/>
        <v>-10000000</v>
      </c>
      <c r="Z37" s="140">
        <f t="shared" si="5"/>
        <v>-100</v>
      </c>
      <c r="AA37" s="155">
        <f>AA7+AA22</f>
        <v>10000000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45851000</v>
      </c>
      <c r="F41" s="295">
        <f t="shared" si="6"/>
        <v>45851000</v>
      </c>
      <c r="G41" s="295">
        <f t="shared" si="6"/>
        <v>262923</v>
      </c>
      <c r="H41" s="295">
        <f t="shared" si="6"/>
        <v>1000000</v>
      </c>
      <c r="I41" s="295">
        <f t="shared" si="6"/>
        <v>6913267</v>
      </c>
      <c r="J41" s="295">
        <f t="shared" si="6"/>
        <v>8176190</v>
      </c>
      <c r="K41" s="295">
        <f t="shared" si="6"/>
        <v>9521009</v>
      </c>
      <c r="L41" s="295">
        <f t="shared" si="6"/>
        <v>6529715</v>
      </c>
      <c r="M41" s="295">
        <f t="shared" si="6"/>
        <v>7492114</v>
      </c>
      <c r="N41" s="295">
        <f t="shared" si="6"/>
        <v>23542838</v>
      </c>
      <c r="O41" s="295">
        <f t="shared" si="6"/>
        <v>732703</v>
      </c>
      <c r="P41" s="295">
        <f t="shared" si="6"/>
        <v>0</v>
      </c>
      <c r="Q41" s="295">
        <f t="shared" si="6"/>
        <v>3767688</v>
      </c>
      <c r="R41" s="295">
        <f t="shared" si="6"/>
        <v>4500391</v>
      </c>
      <c r="S41" s="295">
        <f t="shared" si="6"/>
        <v>2185074</v>
      </c>
      <c r="T41" s="295">
        <f t="shared" si="6"/>
        <v>789805</v>
      </c>
      <c r="U41" s="295">
        <f t="shared" si="6"/>
        <v>0</v>
      </c>
      <c r="V41" s="295">
        <f t="shared" si="6"/>
        <v>2974879</v>
      </c>
      <c r="W41" s="295">
        <f t="shared" si="6"/>
        <v>39194298</v>
      </c>
      <c r="X41" s="295">
        <f t="shared" si="6"/>
        <v>45851000</v>
      </c>
      <c r="Y41" s="295">
        <f t="shared" si="6"/>
        <v>-6656702</v>
      </c>
      <c r="Z41" s="296">
        <f t="shared" si="5"/>
        <v>-14.51811738020981</v>
      </c>
      <c r="AA41" s="297">
        <f>SUM(AA36:AA40)</f>
        <v>45851000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45851000</v>
      </c>
      <c r="F49" s="220">
        <f t="shared" si="9"/>
        <v>45851000</v>
      </c>
      <c r="G49" s="220">
        <f t="shared" si="9"/>
        <v>262923</v>
      </c>
      <c r="H49" s="220">
        <f t="shared" si="9"/>
        <v>1000000</v>
      </c>
      <c r="I49" s="220">
        <f t="shared" si="9"/>
        <v>6913267</v>
      </c>
      <c r="J49" s="220">
        <f t="shared" si="9"/>
        <v>8176190</v>
      </c>
      <c r="K49" s="220">
        <f t="shared" si="9"/>
        <v>9521009</v>
      </c>
      <c r="L49" s="220">
        <f t="shared" si="9"/>
        <v>6529715</v>
      </c>
      <c r="M49" s="220">
        <f t="shared" si="9"/>
        <v>7492114</v>
      </c>
      <c r="N49" s="220">
        <f t="shared" si="9"/>
        <v>23542838</v>
      </c>
      <c r="O49" s="220">
        <f t="shared" si="9"/>
        <v>732703</v>
      </c>
      <c r="P49" s="220">
        <f t="shared" si="9"/>
        <v>0</v>
      </c>
      <c r="Q49" s="220">
        <f t="shared" si="9"/>
        <v>3767688</v>
      </c>
      <c r="R49" s="220">
        <f t="shared" si="9"/>
        <v>4500391</v>
      </c>
      <c r="S49" s="220">
        <f t="shared" si="9"/>
        <v>2185074</v>
      </c>
      <c r="T49" s="220">
        <f t="shared" si="9"/>
        <v>789805</v>
      </c>
      <c r="U49" s="220">
        <f t="shared" si="9"/>
        <v>0</v>
      </c>
      <c r="V49" s="220">
        <f t="shared" si="9"/>
        <v>2974879</v>
      </c>
      <c r="W49" s="220">
        <f t="shared" si="9"/>
        <v>39194298</v>
      </c>
      <c r="X49" s="220">
        <f t="shared" si="9"/>
        <v>45851000</v>
      </c>
      <c r="Y49" s="220">
        <f t="shared" si="9"/>
        <v>-6656702</v>
      </c>
      <c r="Z49" s="221">
        <f t="shared" si="5"/>
        <v>-14.51811738020981</v>
      </c>
      <c r="AA49" s="222">
        <f>SUM(AA41:AA48)</f>
        <v>45851000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18905456</v>
      </c>
      <c r="D51" s="129">
        <f t="shared" si="10"/>
        <v>0</v>
      </c>
      <c r="E51" s="54">
        <f t="shared" si="10"/>
        <v>34150627</v>
      </c>
      <c r="F51" s="54">
        <f t="shared" si="10"/>
        <v>34151000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34151000</v>
      </c>
      <c r="Y51" s="54">
        <f t="shared" si="10"/>
        <v>-34151000</v>
      </c>
      <c r="Z51" s="184">
        <f>+IF(X51&lt;&gt;0,+(Y51/X51)*100,0)</f>
        <v>-100</v>
      </c>
      <c r="AA51" s="130">
        <f>SUM(AA57:AA61)</f>
        <v>34151000</v>
      </c>
    </row>
    <row r="52" spans="1:27" ht="12.75">
      <c r="A52" s="310" t="s">
        <v>206</v>
      </c>
      <c r="B52" s="142"/>
      <c r="C52" s="62">
        <v>18905456</v>
      </c>
      <c r="D52" s="156"/>
      <c r="E52" s="60">
        <v>16871000</v>
      </c>
      <c r="F52" s="60">
        <v>16871000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16871000</v>
      </c>
      <c r="Y52" s="60">
        <v>-16871000</v>
      </c>
      <c r="Z52" s="140">
        <v>-100</v>
      </c>
      <c r="AA52" s="155">
        <v>16871000</v>
      </c>
    </row>
    <row r="53" spans="1:27" ht="12.75">
      <c r="A53" s="310" t="s">
        <v>207</v>
      </c>
      <c r="B53" s="142"/>
      <c r="C53" s="62"/>
      <c r="D53" s="156"/>
      <c r="E53" s="60">
        <v>7171000</v>
      </c>
      <c r="F53" s="60">
        <v>7171000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7171000</v>
      </c>
      <c r="Y53" s="60">
        <v>-7171000</v>
      </c>
      <c r="Z53" s="140">
        <v>-100</v>
      </c>
      <c r="AA53" s="155">
        <v>7171000</v>
      </c>
    </row>
    <row r="54" spans="1:27" ht="12.75">
      <c r="A54" s="310" t="s">
        <v>208</v>
      </c>
      <c r="B54" s="142"/>
      <c r="C54" s="62"/>
      <c r="D54" s="156"/>
      <c r="E54" s="60">
        <v>1641627</v>
      </c>
      <c r="F54" s="60">
        <v>1642000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1642000</v>
      </c>
      <c r="Y54" s="60">
        <v>-1642000</v>
      </c>
      <c r="Z54" s="140">
        <v>-100</v>
      </c>
      <c r="AA54" s="155">
        <v>1642000</v>
      </c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>
        <v>8467000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8467000</v>
      </c>
      <c r="Y56" s="60">
        <v>-8467000</v>
      </c>
      <c r="Z56" s="140">
        <v>-100</v>
      </c>
      <c r="AA56" s="155">
        <v>8467000</v>
      </c>
    </row>
    <row r="57" spans="1:27" ht="12.75">
      <c r="A57" s="138" t="s">
        <v>211</v>
      </c>
      <c r="B57" s="142"/>
      <c r="C57" s="293">
        <f aca="true" t="shared" si="11" ref="C57:Y57">SUM(C52:C56)</f>
        <v>18905456</v>
      </c>
      <c r="D57" s="294">
        <f t="shared" si="11"/>
        <v>0</v>
      </c>
      <c r="E57" s="295">
        <f t="shared" si="11"/>
        <v>25683627</v>
      </c>
      <c r="F57" s="295">
        <f t="shared" si="11"/>
        <v>34151000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34151000</v>
      </c>
      <c r="Y57" s="295">
        <f t="shared" si="11"/>
        <v>-34151000</v>
      </c>
      <c r="Z57" s="296">
        <f>+IF(X57&lt;&gt;0,+(Y57/X57)*100,0)</f>
        <v>-100</v>
      </c>
      <c r="AA57" s="297">
        <f>SUM(AA52:AA56)</f>
        <v>34151000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8467000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45851000</v>
      </c>
      <c r="F5" s="358">
        <f t="shared" si="0"/>
        <v>45851000</v>
      </c>
      <c r="G5" s="358">
        <f t="shared" si="0"/>
        <v>262923</v>
      </c>
      <c r="H5" s="356">
        <f t="shared" si="0"/>
        <v>1000000</v>
      </c>
      <c r="I5" s="356">
        <f t="shared" si="0"/>
        <v>6913267</v>
      </c>
      <c r="J5" s="358">
        <f t="shared" si="0"/>
        <v>8176190</v>
      </c>
      <c r="K5" s="358">
        <f t="shared" si="0"/>
        <v>9521009</v>
      </c>
      <c r="L5" s="356">
        <f t="shared" si="0"/>
        <v>6529715</v>
      </c>
      <c r="M5" s="356">
        <f t="shared" si="0"/>
        <v>7492114</v>
      </c>
      <c r="N5" s="358">
        <f t="shared" si="0"/>
        <v>23542838</v>
      </c>
      <c r="O5" s="358">
        <f t="shared" si="0"/>
        <v>732703</v>
      </c>
      <c r="P5" s="356">
        <f t="shared" si="0"/>
        <v>0</v>
      </c>
      <c r="Q5" s="356">
        <f t="shared" si="0"/>
        <v>3767688</v>
      </c>
      <c r="R5" s="358">
        <f t="shared" si="0"/>
        <v>4500391</v>
      </c>
      <c r="S5" s="358">
        <f t="shared" si="0"/>
        <v>2185074</v>
      </c>
      <c r="T5" s="356">
        <f t="shared" si="0"/>
        <v>789805</v>
      </c>
      <c r="U5" s="356">
        <f t="shared" si="0"/>
        <v>0</v>
      </c>
      <c r="V5" s="358">
        <f t="shared" si="0"/>
        <v>2974879</v>
      </c>
      <c r="W5" s="358">
        <f t="shared" si="0"/>
        <v>39194298</v>
      </c>
      <c r="X5" s="356">
        <f t="shared" si="0"/>
        <v>45851000</v>
      </c>
      <c r="Y5" s="358">
        <f t="shared" si="0"/>
        <v>-6656702</v>
      </c>
      <c r="Z5" s="359">
        <f>+IF(X5&lt;&gt;0,+(Y5/X5)*100,0)</f>
        <v>-14.51811738020981</v>
      </c>
      <c r="AA5" s="360">
        <f>+AA6+AA8+AA11+AA13+AA15</f>
        <v>45851000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35851000</v>
      </c>
      <c r="F6" s="59">
        <f t="shared" si="1"/>
        <v>35851000</v>
      </c>
      <c r="G6" s="59">
        <f t="shared" si="1"/>
        <v>262923</v>
      </c>
      <c r="H6" s="60">
        <f t="shared" si="1"/>
        <v>1000000</v>
      </c>
      <c r="I6" s="60">
        <f t="shared" si="1"/>
        <v>6913267</v>
      </c>
      <c r="J6" s="59">
        <f t="shared" si="1"/>
        <v>8176190</v>
      </c>
      <c r="K6" s="59">
        <f t="shared" si="1"/>
        <v>9521009</v>
      </c>
      <c r="L6" s="60">
        <f t="shared" si="1"/>
        <v>6529715</v>
      </c>
      <c r="M6" s="60">
        <f t="shared" si="1"/>
        <v>7492114</v>
      </c>
      <c r="N6" s="59">
        <f t="shared" si="1"/>
        <v>23542838</v>
      </c>
      <c r="O6" s="59">
        <f t="shared" si="1"/>
        <v>732703</v>
      </c>
      <c r="P6" s="60">
        <f t="shared" si="1"/>
        <v>0</v>
      </c>
      <c r="Q6" s="60">
        <f t="shared" si="1"/>
        <v>3767688</v>
      </c>
      <c r="R6" s="59">
        <f t="shared" si="1"/>
        <v>4500391</v>
      </c>
      <c r="S6" s="59">
        <f t="shared" si="1"/>
        <v>2185074</v>
      </c>
      <c r="T6" s="60">
        <f t="shared" si="1"/>
        <v>789805</v>
      </c>
      <c r="U6" s="60">
        <f t="shared" si="1"/>
        <v>0</v>
      </c>
      <c r="V6" s="59">
        <f t="shared" si="1"/>
        <v>2974879</v>
      </c>
      <c r="W6" s="59">
        <f t="shared" si="1"/>
        <v>39194298</v>
      </c>
      <c r="X6" s="60">
        <f t="shared" si="1"/>
        <v>35851000</v>
      </c>
      <c r="Y6" s="59">
        <f t="shared" si="1"/>
        <v>3343298</v>
      </c>
      <c r="Z6" s="61">
        <f>+IF(X6&lt;&gt;0,+(Y6/X6)*100,0)</f>
        <v>9.325536247245545</v>
      </c>
      <c r="AA6" s="62">
        <f t="shared" si="1"/>
        <v>35851000</v>
      </c>
    </row>
    <row r="7" spans="1:27" ht="12.75">
      <c r="A7" s="291" t="s">
        <v>230</v>
      </c>
      <c r="B7" s="142"/>
      <c r="C7" s="60"/>
      <c r="D7" s="340"/>
      <c r="E7" s="60">
        <v>35851000</v>
      </c>
      <c r="F7" s="59">
        <v>35851000</v>
      </c>
      <c r="G7" s="59">
        <v>262923</v>
      </c>
      <c r="H7" s="60">
        <v>1000000</v>
      </c>
      <c r="I7" s="60">
        <v>6913267</v>
      </c>
      <c r="J7" s="59">
        <v>8176190</v>
      </c>
      <c r="K7" s="59">
        <v>9521009</v>
      </c>
      <c r="L7" s="60">
        <v>6529715</v>
      </c>
      <c r="M7" s="60">
        <v>7492114</v>
      </c>
      <c r="N7" s="59">
        <v>23542838</v>
      </c>
      <c r="O7" s="59">
        <v>732703</v>
      </c>
      <c r="P7" s="60"/>
      <c r="Q7" s="60">
        <v>3767688</v>
      </c>
      <c r="R7" s="59">
        <v>4500391</v>
      </c>
      <c r="S7" s="59">
        <v>2185074</v>
      </c>
      <c r="T7" s="60">
        <v>789805</v>
      </c>
      <c r="U7" s="60"/>
      <c r="V7" s="59">
        <v>2974879</v>
      </c>
      <c r="W7" s="59">
        <v>39194298</v>
      </c>
      <c r="X7" s="60">
        <v>35851000</v>
      </c>
      <c r="Y7" s="59">
        <v>3343298</v>
      </c>
      <c r="Z7" s="61">
        <v>9.33</v>
      </c>
      <c r="AA7" s="62">
        <v>35851000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10000000</v>
      </c>
      <c r="F8" s="59">
        <f t="shared" si="2"/>
        <v>10000000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10000000</v>
      </c>
      <c r="Y8" s="59">
        <f t="shared" si="2"/>
        <v>-10000000</v>
      </c>
      <c r="Z8" s="61">
        <f>+IF(X8&lt;&gt;0,+(Y8/X8)*100,0)</f>
        <v>-100</v>
      </c>
      <c r="AA8" s="62">
        <f>SUM(AA9:AA10)</f>
        <v>10000000</v>
      </c>
    </row>
    <row r="9" spans="1:27" ht="12.75">
      <c r="A9" s="291" t="s">
        <v>231</v>
      </c>
      <c r="B9" s="142"/>
      <c r="C9" s="60"/>
      <c r="D9" s="340"/>
      <c r="E9" s="60">
        <v>10000000</v>
      </c>
      <c r="F9" s="59">
        <v>10000000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10000000</v>
      </c>
      <c r="Y9" s="59">
        <v>-10000000</v>
      </c>
      <c r="Z9" s="61">
        <v>-100</v>
      </c>
      <c r="AA9" s="62">
        <v>10000000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45851000</v>
      </c>
      <c r="F60" s="264">
        <f t="shared" si="14"/>
        <v>45851000</v>
      </c>
      <c r="G60" s="264">
        <f t="shared" si="14"/>
        <v>262923</v>
      </c>
      <c r="H60" s="219">
        <f t="shared" si="14"/>
        <v>1000000</v>
      </c>
      <c r="I60" s="219">
        <f t="shared" si="14"/>
        <v>6913267</v>
      </c>
      <c r="J60" s="264">
        <f t="shared" si="14"/>
        <v>8176190</v>
      </c>
      <c r="K60" s="264">
        <f t="shared" si="14"/>
        <v>9521009</v>
      </c>
      <c r="L60" s="219">
        <f t="shared" si="14"/>
        <v>6529715</v>
      </c>
      <c r="M60" s="219">
        <f t="shared" si="14"/>
        <v>7492114</v>
      </c>
      <c r="N60" s="264">
        <f t="shared" si="14"/>
        <v>23542838</v>
      </c>
      <c r="O60" s="264">
        <f t="shared" si="14"/>
        <v>732703</v>
      </c>
      <c r="P60" s="219">
        <f t="shared" si="14"/>
        <v>0</v>
      </c>
      <c r="Q60" s="219">
        <f t="shared" si="14"/>
        <v>3767688</v>
      </c>
      <c r="R60" s="264">
        <f t="shared" si="14"/>
        <v>4500391</v>
      </c>
      <c r="S60" s="264">
        <f t="shared" si="14"/>
        <v>2185074</v>
      </c>
      <c r="T60" s="219">
        <f t="shared" si="14"/>
        <v>789805</v>
      </c>
      <c r="U60" s="219">
        <f t="shared" si="14"/>
        <v>0</v>
      </c>
      <c r="V60" s="264">
        <f t="shared" si="14"/>
        <v>2974879</v>
      </c>
      <c r="W60" s="264">
        <f t="shared" si="14"/>
        <v>39194298</v>
      </c>
      <c r="X60" s="219">
        <f t="shared" si="14"/>
        <v>45851000</v>
      </c>
      <c r="Y60" s="264">
        <f t="shared" si="14"/>
        <v>-6656702</v>
      </c>
      <c r="Z60" s="337">
        <f>+IF(X60&lt;&gt;0,+(Y60/X60)*100,0)</f>
        <v>-14.51811738020981</v>
      </c>
      <c r="AA60" s="232">
        <f>+AA57+AA54+AA51+AA40+AA37+AA34+AA22+AA5</f>
        <v>45851000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2019-08-06T13:44:29Z</dcterms:created>
  <dcterms:modified xsi:type="dcterms:W3CDTF">2019-08-06T13:44:34Z</dcterms:modified>
  <cp:category/>
  <cp:version/>
  <cp:contentType/>
  <cp:contentStatus/>
</cp:coreProperties>
</file>