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<sst xmlns="http://schemas.openxmlformats.org/spreadsheetml/2006/main" count="859" uniqueCount="304">
  <si>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Free State: Xhariep(DC16) - Table C1 Schedule Quarterly Budget Statement Summary for 4th Quarter ended 30 June 2019 (Figures Finalised as at 2019/07/31)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</si>
  <si>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</si>
  <si>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</si>
  <si>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</si>
  <si>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</si>
  <si>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</si>
  <si>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</si>
  <si>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</si>
  <si>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</si>
  <si>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</si>
  <si>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</si>
  <si>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</si>
  <si>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</si>
  <si>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</si>
  <si>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</si>
  <si>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</si>
  <si>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</si>
  <si>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</si>
  <si>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</si>
  <si>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</si>
  <si>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</si>
  <si>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</si>
  <si>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</si>
  <si>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</si>
  <si>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</si>
  <si>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</si>
  <si>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</si>
  <si>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</si>
  <si>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</si>
  <si>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</si>
  <si>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</si>
  <si>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</si>
  <si>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</si>
  <si>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</si>
  <si>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</si>
  <si>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</si>
  <si>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</si>
  <si>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</si>
  <si>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</si>
  <si>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</si>
  <si>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</si>
  <si>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</si>
  <si>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</si>
  <si>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</si>
  <si>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</si>
  <si>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</si>
  <si>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</si>
  <si>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</si>
  <si>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</si>
  <si>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</si>
  <si>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</si>
  <si>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</si>
  <si>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</si>
  <si>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</si>
  <si>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</si>
  <si>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</si>
  <si>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</si>
  <si>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</si>
  <si>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</si>
  <si>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</si>
  <si>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</si>
  <si>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</si>
  <si>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</si>
  <si>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</si>
  <si>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</si>
  <si>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</si>
  <si>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</si>
  <si>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</si>
  <si>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</si>
  <si>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</si>
  <si>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Xhariep(DC16) - Table C2 Quarterly Budget Statement - Financial Performance (standard classification) for 4th Quarter ended 30 June 2019 (Figures Finalised as at 2019/07/31)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</si>
  <si>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</si>
  <si>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</si>
  <si>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</si>
  <si>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</si>
  <si>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</si>
  <si>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</si>
  <si>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</si>
  <si>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</si>
  <si>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</si>
  <si>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</si>
  <si>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</si>
  <si>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</si>
  <si>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</si>
  <si>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</si>
  <si>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</si>
  <si>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</si>
  <si>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</si>
  <si>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</si>
  <si>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</si>
  <si>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</si>
  <si>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</si>
  <si>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</si>
  <si>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</si>
  <si>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</si>
  <si>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</si>
  <si>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</si>
  <si>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</si>
  <si>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</si>
  <si>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</si>
  <si>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Xhariep(DC16) - Table C4 Quarterly Budget Statement - Financial Performance (rev and expend) ( All ) for 4th Quarter ended 30 June 2019 (Figures Finalised as at 2019/07/31)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</si>
  <si>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</si>
  <si>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</si>
  <si>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</si>
  <si>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</si>
  <si>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</si>
  <si>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</si>
  <si>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</si>
  <si>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</si>
  <si>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</si>
  <si>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</si>
  <si>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</si>
  <si>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</si>
  <si>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</si>
  <si>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</si>
  <si>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</si>
  <si>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</si>
  <si>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</si>
  <si>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</si>
  <si>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</si>
  <si>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</si>
  <si>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</si>
  <si>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</si>
  <si>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</si>
  <si>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</si>
  <si>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</si>
  <si>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</si>
  <si>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</si>
  <si>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</si>
  <si>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Xhariep(DC16) - Table C5 Quarterly Budget Statement - Capital Expenditure by Standard Classification and Funding for 4th Quarter ended 30 June 2019 (Figures Finalised as at 2019/07/31)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</si>
  <si>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</si>
  <si>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</si>
  <si>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</si>
  <si>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</si>
  <si>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</si>
  <si>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</si>
  <si>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</si>
  <si>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</si>
  <si>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</si>
  <si>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</si>
  <si>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Xhariep(DC16) - Table C6 Quarterly Budget Statement - Financial Position for 4th Quarter ended 30 June 2019 (Figures Finalised as at 2019/07/31)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</si>
  <si>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</si>
  <si>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</si>
  <si>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</si>
  <si>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</si>
  <si>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</si>
  <si>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</si>
  <si>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</si>
  <si>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</si>
  <si>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</si>
  <si>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</si>
  <si>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</si>
  <si>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</si>
  <si>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</si>
  <si>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</si>
  <si>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</si>
  <si>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</si>
  <si>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</si>
  <si>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</si>
  <si>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</si>
  <si>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</si>
  <si>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</si>
  <si>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</si>
  <si>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</si>
  <si>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</si>
  <si>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</si>
  <si>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</si>
  <si>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</si>
  <si>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</si>
  <si>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</si>
  <si>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</si>
  <si>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</si>
  <si>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</si>
  <si>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</si>
  <si>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Xhariep(DC16) - Table C7 Quarterly Budget Statement - Cash Flows for 4th Quarter ended 30 June 2019 (Figures Finalised as at 2019/07/31)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</si>
  <si>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</si>
  <si>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</si>
  <si>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</si>
  <si>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</si>
  <si>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</si>
  <si>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</si>
  <si>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</si>
  <si>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</si>
  <si>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</si>
  <si>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</si>
  <si>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</si>
  <si>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</si>
  <si>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</si>
  <si>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</si>
  <si>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</si>
  <si>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</si>
  <si>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</si>
  <si>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</si>
  <si>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</si>
  <si>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</si>
  <si>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</si>
  <si>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</si>
  <si>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</si>
  <si>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</si>
  <si>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</si>
  <si>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</si>
  <si>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</si>
  <si>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Xhariep(DC16) - Table C9 Quarterly Budget Statement - Capital Expenditure by Asset Clas ( All ) for 4th Quarter ended 30 June 2019 (Figures Finalised as at 2019/07/31)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</si>
  <si>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</si>
  <si>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</si>
  <si>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</si>
  <si>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</si>
  <si>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</si>
  <si>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</si>
  <si>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</si>
  <si>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</si>
  <si>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</si>
  <si>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</si>
  <si>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</si>
  <si>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</si>
  <si>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</si>
  <si>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</si>
  <si>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</si>
  <si>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</si>
  <si>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</si>
  <si>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</si>
  <si>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</si>
  <si>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</si>
  <si>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</si>
  <si>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</si>
  <si>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</si>
  <si>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</si>
  <si>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</si>
  <si>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Xhariep(DC16) - Table SC13a Quarterly Budget Statement - Capital Expenditure on New Assets by Asset Class ( All ) for 4th Quarter ended 30 June 2019 (Figures Finalised as at 2019/07/31)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</si>
  <si>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</si>
  <si>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</si>
  <si>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</si>
  <si>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</si>
  <si>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</si>
  <si>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</si>
  <si>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</si>
  <si>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</si>
  <si>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</si>
  <si>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</si>
  <si>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</si>
  <si>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</si>
  <si>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</si>
  <si>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</si>
  <si>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</si>
  <si>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</si>
  <si>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</si>
  <si>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</si>
  <si>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</si>
  <si>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</si>
  <si>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</si>
  <si>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</si>
  <si>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</si>
  <si>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</si>
  <si>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</si>
  <si>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</si>
  <si>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</si>
  <si>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</si>
  <si>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</si>
  <si>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</si>
  <si>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</si>
  <si>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</si>
  <si>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</si>
  <si>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</si>
  <si>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</si>
  <si>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Xhariep(DC16) - Table SC13B Quarterly Budget Statement - Capital Expenditure on Renewal of existing assets by Asset Class ( All ) for 4th Quarter ended 30 June 2019 (Figures Finalised as at 2019/07/31)</t>
  </si>
  <si>
    <t>Capital Expenditure on Renewal of Existing Assets by Asset Class/Sub-class</t>
  </si>
  <si>
    <t>Total Capital Expenditure on Renewal of Existing Assets</t>
  </si>
  <si>
    <t>Free State: Xhariep(DC16) - Table SC13C Quarterly Budget Statement - Repairs and Maintenance Expenditure by Asset Class ( All ) for 4th Quarter ended 30 June 2019 (Figures Finalised as at 2019/07/31)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</si>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</sst>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107598</v>
      </c>
      <c r="C7" s="19">
        <v>0</v>
      </c>
      <c r="D7" s="59">
        <v>0</v>
      </c>
      <c r="E7" s="60">
        <v>0</v>
      </c>
      <c r="F7" s="60">
        <v>20711</v>
      </c>
      <c r="G7" s="60">
        <v>60301</v>
      </c>
      <c r="H7" s="60">
        <v>49028</v>
      </c>
      <c r="I7" s="60">
        <v>130040</v>
      </c>
      <c r="J7" s="60">
        <v>31052</v>
      </c>
      <c r="K7" s="60">
        <v>10166</v>
      </c>
      <c r="L7" s="60">
        <v>28138</v>
      </c>
      <c r="M7" s="60">
        <v>69356</v>
      </c>
      <c r="N7" s="60">
        <v>26803</v>
      </c>
      <c r="O7" s="60">
        <v>8640</v>
      </c>
      <c r="P7" s="60">
        <v>680</v>
      </c>
      <c r="Q7" s="60">
        <v>36123</v>
      </c>
      <c r="R7" s="60">
        <v>3104</v>
      </c>
      <c r="S7" s="60">
        <v>91481</v>
      </c>
      <c r="T7" s="60">
        <v>66290</v>
      </c>
      <c r="U7" s="60">
        <v>160875</v>
      </c>
      <c r="V7" s="60">
        <v>396394</v>
      </c>
      <c r="W7" s="60"/>
      <c r="X7" s="60">
        <v>396394</v>
      </c>
      <c r="Y7" s="61">
        <v>0</v>
      </c>
      <c r="Z7" s="62">
        <v>0</v>
      </c>
    </row>
    <row r="8" spans="1:26" ht="12.75">
      <c r="A8" s="58" t="s">
        <v>34</v>
      </c>
      <c r="B8" s="19">
        <v>59679323</v>
      </c>
      <c r="C8" s="19">
        <v>0</v>
      </c>
      <c r="D8" s="59">
        <v>64761500</v>
      </c>
      <c r="E8" s="60">
        <v>64761500</v>
      </c>
      <c r="F8" s="60">
        <v>18003765</v>
      </c>
      <c r="G8" s="60">
        <v>113762</v>
      </c>
      <c r="H8" s="60">
        <v>119117</v>
      </c>
      <c r="I8" s="60">
        <v>18236644</v>
      </c>
      <c r="J8" s="60">
        <v>477690</v>
      </c>
      <c r="K8" s="60">
        <v>550511</v>
      </c>
      <c r="L8" s="60">
        <v>12921118</v>
      </c>
      <c r="M8" s="60">
        <v>13949319</v>
      </c>
      <c r="N8" s="60">
        <v>94238</v>
      </c>
      <c r="O8" s="60">
        <v>119790</v>
      </c>
      <c r="P8" s="60">
        <v>11099135</v>
      </c>
      <c r="Q8" s="60">
        <v>11313163</v>
      </c>
      <c r="R8" s="60">
        <v>20674547</v>
      </c>
      <c r="S8" s="60">
        <v>452355</v>
      </c>
      <c r="T8" s="60">
        <v>1486803</v>
      </c>
      <c r="U8" s="60">
        <v>22613705</v>
      </c>
      <c r="V8" s="60">
        <v>66112831</v>
      </c>
      <c r="W8" s="60">
        <v>65042004</v>
      </c>
      <c r="X8" s="60">
        <v>1070827</v>
      </c>
      <c r="Y8" s="61">
        <v>1.65</v>
      </c>
      <c r="Z8" s="62">
        <v>64761500</v>
      </c>
    </row>
    <row r="9" spans="1:26" ht="12.75">
      <c r="A9" s="58" t="s">
        <v>35</v>
      </c>
      <c r="B9" s="19">
        <v>1057033</v>
      </c>
      <c r="C9" s="19">
        <v>0</v>
      </c>
      <c r="D9" s="59">
        <v>506543</v>
      </c>
      <c r="E9" s="60">
        <v>506543</v>
      </c>
      <c r="F9" s="60">
        <v>131774</v>
      </c>
      <c r="G9" s="60">
        <v>145766</v>
      </c>
      <c r="H9" s="60">
        <v>99670</v>
      </c>
      <c r="I9" s="60">
        <v>377210</v>
      </c>
      <c r="J9" s="60">
        <v>101169</v>
      </c>
      <c r="K9" s="60">
        <v>101987</v>
      </c>
      <c r="L9" s="60">
        <v>98834</v>
      </c>
      <c r="M9" s="60">
        <v>301990</v>
      </c>
      <c r="N9" s="60">
        <v>160833</v>
      </c>
      <c r="O9" s="60">
        <v>110217</v>
      </c>
      <c r="P9" s="60">
        <v>91295</v>
      </c>
      <c r="Q9" s="60">
        <v>362345</v>
      </c>
      <c r="R9" s="60">
        <v>119114</v>
      </c>
      <c r="S9" s="60">
        <v>99738</v>
      </c>
      <c r="T9" s="60">
        <v>174069</v>
      </c>
      <c r="U9" s="60">
        <v>392921</v>
      </c>
      <c r="V9" s="60">
        <v>1434466</v>
      </c>
      <c r="W9" s="60">
        <v>506544</v>
      </c>
      <c r="X9" s="60">
        <v>927922</v>
      </c>
      <c r="Y9" s="61">
        <v>183.19</v>
      </c>
      <c r="Z9" s="62">
        <v>506543</v>
      </c>
    </row>
    <row r="10" spans="1:26" ht="22.5">
      <c r="A10" s="63" t="s">
        <v>279</v>
      </c>
      <c r="B10" s="64">
        <f>SUM(B5:B9)</f>
        <v>60843954</v>
      </c>
      <c r="C10" s="64">
        <f>SUM(C5:C9)</f>
        <v>0</v>
      </c>
      <c r="D10" s="65">
        <f aca="true" t="shared" si="0" ref="D10:Z10">SUM(D5:D9)</f>
        <v>65268043</v>
      </c>
      <c r="E10" s="66">
        <f t="shared" si="0"/>
        <v>65268043</v>
      </c>
      <c r="F10" s="66">
        <f t="shared" si="0"/>
        <v>18156250</v>
      </c>
      <c r="G10" s="66">
        <f t="shared" si="0"/>
        <v>319829</v>
      </c>
      <c r="H10" s="66">
        <f t="shared" si="0"/>
        <v>267815</v>
      </c>
      <c r="I10" s="66">
        <f t="shared" si="0"/>
        <v>18743894</v>
      </c>
      <c r="J10" s="66">
        <f t="shared" si="0"/>
        <v>609911</v>
      </c>
      <c r="K10" s="66">
        <f t="shared" si="0"/>
        <v>662664</v>
      </c>
      <c r="L10" s="66">
        <f t="shared" si="0"/>
        <v>13048090</v>
      </c>
      <c r="M10" s="66">
        <f t="shared" si="0"/>
        <v>14320665</v>
      </c>
      <c r="N10" s="66">
        <f t="shared" si="0"/>
        <v>281874</v>
      </c>
      <c r="O10" s="66">
        <f t="shared" si="0"/>
        <v>238647</v>
      </c>
      <c r="P10" s="66">
        <f t="shared" si="0"/>
        <v>11191110</v>
      </c>
      <c r="Q10" s="66">
        <f t="shared" si="0"/>
        <v>11711631</v>
      </c>
      <c r="R10" s="66">
        <f t="shared" si="0"/>
        <v>20796765</v>
      </c>
      <c r="S10" s="66">
        <f t="shared" si="0"/>
        <v>643574</v>
      </c>
      <c r="T10" s="66">
        <f t="shared" si="0"/>
        <v>1727162</v>
      </c>
      <c r="U10" s="66">
        <f t="shared" si="0"/>
        <v>23167501</v>
      </c>
      <c r="V10" s="66">
        <f t="shared" si="0"/>
        <v>67943691</v>
      </c>
      <c r="W10" s="66">
        <f t="shared" si="0"/>
        <v>65548548</v>
      </c>
      <c r="X10" s="66">
        <f t="shared" si="0"/>
        <v>2395143</v>
      </c>
      <c r="Y10" s="67">
        <f>+IF(W10&lt;&gt;0,(X10/W10)*100,0)</f>
        <v>3.6539985599681017</v>
      </c>
      <c r="Z10" s="68">
        <f t="shared" si="0"/>
        <v>65268043</v>
      </c>
    </row>
    <row r="11" spans="1:26" ht="12.75">
      <c r="A11" s="58" t="s">
        <v>37</v>
      </c>
      <c r="B11" s="19">
        <v>39451436</v>
      </c>
      <c r="C11" s="19">
        <v>0</v>
      </c>
      <c r="D11" s="59">
        <v>42370383</v>
      </c>
      <c r="E11" s="60">
        <v>42370383</v>
      </c>
      <c r="F11" s="60">
        <v>3010966</v>
      </c>
      <c r="G11" s="60">
        <v>3671058</v>
      </c>
      <c r="H11" s="60">
        <v>3183244</v>
      </c>
      <c r="I11" s="60">
        <v>9865268</v>
      </c>
      <c r="J11" s="60">
        <v>3310071</v>
      </c>
      <c r="K11" s="60">
        <v>3228384</v>
      </c>
      <c r="L11" s="60">
        <v>3239297</v>
      </c>
      <c r="M11" s="60">
        <v>9777752</v>
      </c>
      <c r="N11" s="60">
        <v>3765031</v>
      </c>
      <c r="O11" s="60">
        <v>2646218</v>
      </c>
      <c r="P11" s="60">
        <v>2431723</v>
      </c>
      <c r="Q11" s="60">
        <v>8842972</v>
      </c>
      <c r="R11" s="60">
        <v>3295553</v>
      </c>
      <c r="S11" s="60">
        <v>3258501</v>
      </c>
      <c r="T11" s="60">
        <v>3105669</v>
      </c>
      <c r="U11" s="60">
        <v>9659723</v>
      </c>
      <c r="V11" s="60">
        <v>38145715</v>
      </c>
      <c r="W11" s="60">
        <v>42370380</v>
      </c>
      <c r="X11" s="60">
        <v>-4224665</v>
      </c>
      <c r="Y11" s="61">
        <v>-9.97</v>
      </c>
      <c r="Z11" s="62">
        <v>42370383</v>
      </c>
    </row>
    <row r="12" spans="1:26" ht="12.75">
      <c r="A12" s="58" t="s">
        <v>38</v>
      </c>
      <c r="B12" s="19">
        <v>4496093</v>
      </c>
      <c r="C12" s="19">
        <v>0</v>
      </c>
      <c r="D12" s="59">
        <v>4316949</v>
      </c>
      <c r="E12" s="60">
        <v>4316949</v>
      </c>
      <c r="F12" s="60">
        <v>376277</v>
      </c>
      <c r="G12" s="60">
        <v>380319</v>
      </c>
      <c r="H12" s="60">
        <v>376394</v>
      </c>
      <c r="I12" s="60">
        <v>1132990</v>
      </c>
      <c r="J12" s="60">
        <v>376180</v>
      </c>
      <c r="K12" s="60">
        <v>376258</v>
      </c>
      <c r="L12" s="60">
        <v>376383</v>
      </c>
      <c r="M12" s="60">
        <v>1128821</v>
      </c>
      <c r="N12" s="60">
        <v>433165</v>
      </c>
      <c r="O12" s="60">
        <v>353758</v>
      </c>
      <c r="P12" s="60">
        <v>389631</v>
      </c>
      <c r="Q12" s="60">
        <v>1176554</v>
      </c>
      <c r="R12" s="60">
        <v>389630</v>
      </c>
      <c r="S12" s="60">
        <v>391809</v>
      </c>
      <c r="T12" s="60">
        <v>399498</v>
      </c>
      <c r="U12" s="60">
        <v>1180937</v>
      </c>
      <c r="V12" s="60">
        <v>4619302</v>
      </c>
      <c r="W12" s="60">
        <v>4316952</v>
      </c>
      <c r="X12" s="60">
        <v>302350</v>
      </c>
      <c r="Y12" s="61">
        <v>7</v>
      </c>
      <c r="Z12" s="62">
        <v>4316949</v>
      </c>
    </row>
    <row r="13" spans="1:26" ht="12.75">
      <c r="A13" s="58" t="s">
        <v>280</v>
      </c>
      <c r="B13" s="19">
        <v>2404726</v>
      </c>
      <c r="C13" s="19">
        <v>0</v>
      </c>
      <c r="D13" s="59">
        <v>1652450</v>
      </c>
      <c r="E13" s="60">
        <v>1652450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1652448</v>
      </c>
      <c r="X13" s="60">
        <v>-1652448</v>
      </c>
      <c r="Y13" s="61">
        <v>-100</v>
      </c>
      <c r="Z13" s="62">
        <v>1652450</v>
      </c>
    </row>
    <row r="14" spans="1:26" ht="12.75">
      <c r="A14" s="58" t="s">
        <v>40</v>
      </c>
      <c r="B14" s="19">
        <v>357041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10025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13066520</v>
      </c>
      <c r="C17" s="19">
        <v>0</v>
      </c>
      <c r="D17" s="59">
        <v>16928261</v>
      </c>
      <c r="E17" s="60">
        <v>16928261</v>
      </c>
      <c r="F17" s="60">
        <v>1400338</v>
      </c>
      <c r="G17" s="60">
        <v>123240</v>
      </c>
      <c r="H17" s="60">
        <v>358386</v>
      </c>
      <c r="I17" s="60">
        <v>1881964</v>
      </c>
      <c r="J17" s="60">
        <v>364593</v>
      </c>
      <c r="K17" s="60">
        <v>929118</v>
      </c>
      <c r="L17" s="60">
        <v>258453</v>
      </c>
      <c r="M17" s="60">
        <v>1552164</v>
      </c>
      <c r="N17" s="60">
        <v>119944</v>
      </c>
      <c r="O17" s="60">
        <v>160787</v>
      </c>
      <c r="P17" s="60">
        <v>-955311</v>
      </c>
      <c r="Q17" s="60">
        <v>-674580</v>
      </c>
      <c r="R17" s="60">
        <v>354912</v>
      </c>
      <c r="S17" s="60">
        <v>488808</v>
      </c>
      <c r="T17" s="60">
        <v>288220</v>
      </c>
      <c r="U17" s="60">
        <v>1131940</v>
      </c>
      <c r="V17" s="60">
        <v>3891488</v>
      </c>
      <c r="W17" s="60">
        <v>16928268</v>
      </c>
      <c r="X17" s="60">
        <v>-13036780</v>
      </c>
      <c r="Y17" s="61">
        <v>-77.01</v>
      </c>
      <c r="Z17" s="62">
        <v>16928261</v>
      </c>
    </row>
    <row r="18" spans="1:26" ht="12.75">
      <c r="A18" s="70" t="s">
        <v>44</v>
      </c>
      <c r="B18" s="71">
        <f>SUM(B11:B17)</f>
        <v>59785841</v>
      </c>
      <c r="C18" s="71">
        <f>SUM(C11:C17)</f>
        <v>0</v>
      </c>
      <c r="D18" s="72">
        <f aca="true" t="shared" si="1" ref="D18:Z18">SUM(D11:D17)</f>
        <v>65268043</v>
      </c>
      <c r="E18" s="73">
        <f t="shared" si="1"/>
        <v>65268043</v>
      </c>
      <c r="F18" s="73">
        <f t="shared" si="1"/>
        <v>4787581</v>
      </c>
      <c r="G18" s="73">
        <f t="shared" si="1"/>
        <v>4174617</v>
      </c>
      <c r="H18" s="73">
        <f t="shared" si="1"/>
        <v>3918024</v>
      </c>
      <c r="I18" s="73">
        <f t="shared" si="1"/>
        <v>12880222</v>
      </c>
      <c r="J18" s="73">
        <f t="shared" si="1"/>
        <v>4050844</v>
      </c>
      <c r="K18" s="73">
        <f t="shared" si="1"/>
        <v>4533760</v>
      </c>
      <c r="L18" s="73">
        <f t="shared" si="1"/>
        <v>3874133</v>
      </c>
      <c r="M18" s="73">
        <f t="shared" si="1"/>
        <v>12458737</v>
      </c>
      <c r="N18" s="73">
        <f t="shared" si="1"/>
        <v>4318140</v>
      </c>
      <c r="O18" s="73">
        <f t="shared" si="1"/>
        <v>3160763</v>
      </c>
      <c r="P18" s="73">
        <f t="shared" si="1"/>
        <v>1866043</v>
      </c>
      <c r="Q18" s="73">
        <f t="shared" si="1"/>
        <v>9344946</v>
      </c>
      <c r="R18" s="73">
        <f t="shared" si="1"/>
        <v>4040095</v>
      </c>
      <c r="S18" s="73">
        <f t="shared" si="1"/>
        <v>4139118</v>
      </c>
      <c r="T18" s="73">
        <f t="shared" si="1"/>
        <v>3793387</v>
      </c>
      <c r="U18" s="73">
        <f t="shared" si="1"/>
        <v>11972600</v>
      </c>
      <c r="V18" s="73">
        <f t="shared" si="1"/>
        <v>46656505</v>
      </c>
      <c r="W18" s="73">
        <f t="shared" si="1"/>
        <v>65268048</v>
      </c>
      <c r="X18" s="73">
        <f t="shared" si="1"/>
        <v>-18611543</v>
      </c>
      <c r="Y18" s="67">
        <f>+IF(W18&lt;&gt;0,(X18/W18)*100,0)</f>
        <v>-28.515550212257</v>
      </c>
      <c r="Z18" s="74">
        <f t="shared" si="1"/>
        <v>65268043</v>
      </c>
    </row>
    <row r="19" spans="1:26" ht="12.75">
      <c r="A19" s="70" t="s">
        <v>45</v>
      </c>
      <c r="B19" s="75">
        <f>+B10-B18</f>
        <v>1058113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0</v>
      </c>
      <c r="F19" s="77">
        <f t="shared" si="2"/>
        <v>13368669</v>
      </c>
      <c r="G19" s="77">
        <f t="shared" si="2"/>
        <v>-3854788</v>
      </c>
      <c r="H19" s="77">
        <f t="shared" si="2"/>
        <v>-3650209</v>
      </c>
      <c r="I19" s="77">
        <f t="shared" si="2"/>
        <v>5863672</v>
      </c>
      <c r="J19" s="77">
        <f t="shared" si="2"/>
        <v>-3440933</v>
      </c>
      <c r="K19" s="77">
        <f t="shared" si="2"/>
        <v>-3871096</v>
      </c>
      <c r="L19" s="77">
        <f t="shared" si="2"/>
        <v>9173957</v>
      </c>
      <c r="M19" s="77">
        <f t="shared" si="2"/>
        <v>1861928</v>
      </c>
      <c r="N19" s="77">
        <f t="shared" si="2"/>
        <v>-4036266</v>
      </c>
      <c r="O19" s="77">
        <f t="shared" si="2"/>
        <v>-2922116</v>
      </c>
      <c r="P19" s="77">
        <f t="shared" si="2"/>
        <v>9325067</v>
      </c>
      <c r="Q19" s="77">
        <f t="shared" si="2"/>
        <v>2366685</v>
      </c>
      <c r="R19" s="77">
        <f t="shared" si="2"/>
        <v>16756670</v>
      </c>
      <c r="S19" s="77">
        <f t="shared" si="2"/>
        <v>-3495544</v>
      </c>
      <c r="T19" s="77">
        <f t="shared" si="2"/>
        <v>-2066225</v>
      </c>
      <c r="U19" s="77">
        <f t="shared" si="2"/>
        <v>11194901</v>
      </c>
      <c r="V19" s="77">
        <f t="shared" si="2"/>
        <v>21287186</v>
      </c>
      <c r="W19" s="77">
        <f>IF(E10=E18,0,W10-W18)</f>
        <v>0</v>
      </c>
      <c r="X19" s="77">
        <f t="shared" si="2"/>
        <v>21006686</v>
      </c>
      <c r="Y19" s="78">
        <f>+IF(W19&lt;&gt;0,(X19/W19)*100,0)</f>
        <v>0</v>
      </c>
      <c r="Z19" s="79">
        <f t="shared" si="2"/>
        <v>0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-280500</v>
      </c>
      <c r="X20" s="60">
        <v>280500</v>
      </c>
      <c r="Y20" s="61">
        <v>-100</v>
      </c>
      <c r="Z20" s="62">
        <v>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1058113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0</v>
      </c>
      <c r="F22" s="88">
        <f t="shared" si="3"/>
        <v>13368669</v>
      </c>
      <c r="G22" s="88">
        <f t="shared" si="3"/>
        <v>-3854788</v>
      </c>
      <c r="H22" s="88">
        <f t="shared" si="3"/>
        <v>-3650209</v>
      </c>
      <c r="I22" s="88">
        <f t="shared" si="3"/>
        <v>5863672</v>
      </c>
      <c r="J22" s="88">
        <f t="shared" si="3"/>
        <v>-3440933</v>
      </c>
      <c r="K22" s="88">
        <f t="shared" si="3"/>
        <v>-3871096</v>
      </c>
      <c r="L22" s="88">
        <f t="shared" si="3"/>
        <v>9173957</v>
      </c>
      <c r="M22" s="88">
        <f t="shared" si="3"/>
        <v>1861928</v>
      </c>
      <c r="N22" s="88">
        <f t="shared" si="3"/>
        <v>-4036266</v>
      </c>
      <c r="O22" s="88">
        <f t="shared" si="3"/>
        <v>-2922116</v>
      </c>
      <c r="P22" s="88">
        <f t="shared" si="3"/>
        <v>9325067</v>
      </c>
      <c r="Q22" s="88">
        <f t="shared" si="3"/>
        <v>2366685</v>
      </c>
      <c r="R22" s="88">
        <f t="shared" si="3"/>
        <v>16756670</v>
      </c>
      <c r="S22" s="88">
        <f t="shared" si="3"/>
        <v>-3495544</v>
      </c>
      <c r="T22" s="88">
        <f t="shared" si="3"/>
        <v>-2066225</v>
      </c>
      <c r="U22" s="88">
        <f t="shared" si="3"/>
        <v>11194901</v>
      </c>
      <c r="V22" s="88">
        <f t="shared" si="3"/>
        <v>21287186</v>
      </c>
      <c r="W22" s="88">
        <f t="shared" si="3"/>
        <v>-280500</v>
      </c>
      <c r="X22" s="88">
        <f t="shared" si="3"/>
        <v>21287186</v>
      </c>
      <c r="Y22" s="89">
        <f>+IF(W22&lt;&gt;0,(X22/W22)*100,0)</f>
        <v>-7589.014616755793</v>
      </c>
      <c r="Z22" s="90">
        <f t="shared" si="3"/>
        <v>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1058113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0</v>
      </c>
      <c r="F24" s="77">
        <f t="shared" si="4"/>
        <v>13368669</v>
      </c>
      <c r="G24" s="77">
        <f t="shared" si="4"/>
        <v>-3854788</v>
      </c>
      <c r="H24" s="77">
        <f t="shared" si="4"/>
        <v>-3650209</v>
      </c>
      <c r="I24" s="77">
        <f t="shared" si="4"/>
        <v>5863672</v>
      </c>
      <c r="J24" s="77">
        <f t="shared" si="4"/>
        <v>-3440933</v>
      </c>
      <c r="K24" s="77">
        <f t="shared" si="4"/>
        <v>-3871096</v>
      </c>
      <c r="L24" s="77">
        <f t="shared" si="4"/>
        <v>9173957</v>
      </c>
      <c r="M24" s="77">
        <f t="shared" si="4"/>
        <v>1861928</v>
      </c>
      <c r="N24" s="77">
        <f t="shared" si="4"/>
        <v>-4036266</v>
      </c>
      <c r="O24" s="77">
        <f t="shared" si="4"/>
        <v>-2922116</v>
      </c>
      <c r="P24" s="77">
        <f t="shared" si="4"/>
        <v>9325067</v>
      </c>
      <c r="Q24" s="77">
        <f t="shared" si="4"/>
        <v>2366685</v>
      </c>
      <c r="R24" s="77">
        <f t="shared" si="4"/>
        <v>16756670</v>
      </c>
      <c r="S24" s="77">
        <f t="shared" si="4"/>
        <v>-3495544</v>
      </c>
      <c r="T24" s="77">
        <f t="shared" si="4"/>
        <v>-2066225</v>
      </c>
      <c r="U24" s="77">
        <f t="shared" si="4"/>
        <v>11194901</v>
      </c>
      <c r="V24" s="77">
        <f t="shared" si="4"/>
        <v>21287186</v>
      </c>
      <c r="W24" s="77">
        <f t="shared" si="4"/>
        <v>-280500</v>
      </c>
      <c r="X24" s="77">
        <f t="shared" si="4"/>
        <v>21287186</v>
      </c>
      <c r="Y24" s="78">
        <f>+IF(W24&lt;&gt;0,(X24/W24)*100,0)</f>
        <v>-7589.014616755793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1635302</v>
      </c>
      <c r="C27" s="22">
        <v>0</v>
      </c>
      <c r="D27" s="99">
        <v>280500</v>
      </c>
      <c r="E27" s="100">
        <v>280500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32775</v>
      </c>
      <c r="T27" s="100">
        <v>55427</v>
      </c>
      <c r="U27" s="100">
        <v>88202</v>
      </c>
      <c r="V27" s="100">
        <v>88202</v>
      </c>
      <c r="W27" s="100">
        <v>280500</v>
      </c>
      <c r="X27" s="100">
        <v>-192298</v>
      </c>
      <c r="Y27" s="101">
        <v>-68.56</v>
      </c>
      <c r="Z27" s="102">
        <v>280500</v>
      </c>
    </row>
    <row r="28" spans="1:26" ht="12.75">
      <c r="A28" s="103" t="s">
        <v>46</v>
      </c>
      <c r="B28" s="19">
        <v>1635302</v>
      </c>
      <c r="C28" s="19">
        <v>0</v>
      </c>
      <c r="D28" s="59">
        <v>280500</v>
      </c>
      <c r="E28" s="60">
        <v>280500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32775</v>
      </c>
      <c r="T28" s="60">
        <v>55427</v>
      </c>
      <c r="U28" s="60">
        <v>88202</v>
      </c>
      <c r="V28" s="60">
        <v>88202</v>
      </c>
      <c r="W28" s="60">
        <v>280500</v>
      </c>
      <c r="X28" s="60">
        <v>-192298</v>
      </c>
      <c r="Y28" s="61">
        <v>-68.56</v>
      </c>
      <c r="Z28" s="62">
        <v>280500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1635302</v>
      </c>
      <c r="C32" s="22">
        <f>SUM(C28:C31)</f>
        <v>0</v>
      </c>
      <c r="D32" s="99">
        <f aca="true" t="shared" si="5" ref="D32:Z32">SUM(D28:D31)</f>
        <v>280500</v>
      </c>
      <c r="E32" s="100">
        <f t="shared" si="5"/>
        <v>280500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32775</v>
      </c>
      <c r="T32" s="100">
        <f t="shared" si="5"/>
        <v>55427</v>
      </c>
      <c r="U32" s="100">
        <f t="shared" si="5"/>
        <v>88202</v>
      </c>
      <c r="V32" s="100">
        <f t="shared" si="5"/>
        <v>88202</v>
      </c>
      <c r="W32" s="100">
        <f t="shared" si="5"/>
        <v>280500</v>
      </c>
      <c r="X32" s="100">
        <f t="shared" si="5"/>
        <v>-192298</v>
      </c>
      <c r="Y32" s="101">
        <f>+IF(W32&lt;&gt;0,(X32/W32)*100,0)</f>
        <v>-68.55543672014261</v>
      </c>
      <c r="Z32" s="102">
        <f t="shared" si="5"/>
        <v>280500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5773823</v>
      </c>
      <c r="C35" s="19">
        <v>0</v>
      </c>
      <c r="D35" s="59">
        <v>4010000</v>
      </c>
      <c r="E35" s="60">
        <v>4010000</v>
      </c>
      <c r="F35" s="60">
        <v>18822509</v>
      </c>
      <c r="G35" s="60">
        <v>17903591</v>
      </c>
      <c r="H35" s="60">
        <v>13412268</v>
      </c>
      <c r="I35" s="60">
        <v>13412268</v>
      </c>
      <c r="J35" s="60">
        <v>9956208</v>
      </c>
      <c r="K35" s="60">
        <v>4613348</v>
      </c>
      <c r="L35" s="60">
        <v>11340579</v>
      </c>
      <c r="M35" s="60">
        <v>11340579</v>
      </c>
      <c r="N35" s="60">
        <v>8243855</v>
      </c>
      <c r="O35" s="60">
        <v>6178373</v>
      </c>
      <c r="P35" s="60">
        <v>17016263</v>
      </c>
      <c r="Q35" s="60">
        <v>17016263</v>
      </c>
      <c r="R35" s="60">
        <v>26312576</v>
      </c>
      <c r="S35" s="60">
        <v>23419774</v>
      </c>
      <c r="T35" s="60">
        <v>14333339</v>
      </c>
      <c r="U35" s="60">
        <v>14333339</v>
      </c>
      <c r="V35" s="60">
        <v>14333339</v>
      </c>
      <c r="W35" s="60">
        <v>4010000</v>
      </c>
      <c r="X35" s="60">
        <v>10323339</v>
      </c>
      <c r="Y35" s="61">
        <v>257.44</v>
      </c>
      <c r="Z35" s="62">
        <v>4010000</v>
      </c>
    </row>
    <row r="36" spans="1:26" ht="12.75">
      <c r="A36" s="58" t="s">
        <v>57</v>
      </c>
      <c r="B36" s="19">
        <v>15967257</v>
      </c>
      <c r="C36" s="19">
        <v>0</v>
      </c>
      <c r="D36" s="59">
        <v>18257098</v>
      </c>
      <c r="E36" s="60">
        <v>18257098</v>
      </c>
      <c r="F36" s="60">
        <v>17310383</v>
      </c>
      <c r="G36" s="60">
        <v>15747526</v>
      </c>
      <c r="H36" s="60">
        <v>14794652</v>
      </c>
      <c r="I36" s="60">
        <v>14794652</v>
      </c>
      <c r="J36" s="60">
        <v>14391595</v>
      </c>
      <c r="K36" s="60">
        <v>16373064</v>
      </c>
      <c r="L36" s="60">
        <v>16373064</v>
      </c>
      <c r="M36" s="60">
        <v>16373064</v>
      </c>
      <c r="N36" s="60">
        <v>15974819</v>
      </c>
      <c r="O36" s="60">
        <v>15974819</v>
      </c>
      <c r="P36" s="60">
        <v>15974819</v>
      </c>
      <c r="Q36" s="60">
        <v>15974819</v>
      </c>
      <c r="R36" s="60">
        <v>15974819</v>
      </c>
      <c r="S36" s="60">
        <v>15974819</v>
      </c>
      <c r="T36" s="60">
        <v>15974819</v>
      </c>
      <c r="U36" s="60">
        <v>15974819</v>
      </c>
      <c r="V36" s="60">
        <v>15974819</v>
      </c>
      <c r="W36" s="60">
        <v>18257098</v>
      </c>
      <c r="X36" s="60">
        <v>-2282279</v>
      </c>
      <c r="Y36" s="61">
        <v>-12.5</v>
      </c>
      <c r="Z36" s="62">
        <v>18257098</v>
      </c>
    </row>
    <row r="37" spans="1:26" ht="12.75">
      <c r="A37" s="58" t="s">
        <v>58</v>
      </c>
      <c r="B37" s="19">
        <v>16178695</v>
      </c>
      <c r="C37" s="19">
        <v>0</v>
      </c>
      <c r="D37" s="59">
        <v>13159489</v>
      </c>
      <c r="E37" s="60">
        <v>13159489</v>
      </c>
      <c r="F37" s="60">
        <v>25356143</v>
      </c>
      <c r="G37" s="60">
        <v>29574888</v>
      </c>
      <c r="H37" s="60">
        <v>23024376</v>
      </c>
      <c r="I37" s="60">
        <v>23024376</v>
      </c>
      <c r="J37" s="60">
        <v>22596930</v>
      </c>
      <c r="K37" s="60">
        <v>21849656</v>
      </c>
      <c r="L37" s="60">
        <v>19402930</v>
      </c>
      <c r="M37" s="60">
        <v>19402930</v>
      </c>
      <c r="N37" s="60">
        <v>18715633</v>
      </c>
      <c r="O37" s="60">
        <v>20401670</v>
      </c>
      <c r="P37" s="60">
        <v>22566342</v>
      </c>
      <c r="Q37" s="60">
        <v>22566342</v>
      </c>
      <c r="R37" s="60">
        <v>20694120</v>
      </c>
      <c r="S37" s="60">
        <v>22687725</v>
      </c>
      <c r="T37" s="60">
        <v>18108953</v>
      </c>
      <c r="U37" s="60">
        <v>18108953</v>
      </c>
      <c r="V37" s="60">
        <v>18108953</v>
      </c>
      <c r="W37" s="60">
        <v>13159489</v>
      </c>
      <c r="X37" s="60">
        <v>4949464</v>
      </c>
      <c r="Y37" s="61">
        <v>37.61</v>
      </c>
      <c r="Z37" s="62">
        <v>13159489</v>
      </c>
    </row>
    <row r="38" spans="1:26" ht="12.75">
      <c r="A38" s="58" t="s">
        <v>59</v>
      </c>
      <c r="B38" s="19">
        <v>1583155</v>
      </c>
      <c r="C38" s="19">
        <v>0</v>
      </c>
      <c r="D38" s="59">
        <v>2000000</v>
      </c>
      <c r="E38" s="60">
        <v>2000000</v>
      </c>
      <c r="F38" s="60">
        <v>0</v>
      </c>
      <c r="G38" s="60">
        <v>0</v>
      </c>
      <c r="H38" s="60">
        <v>0</v>
      </c>
      <c r="I38" s="60">
        <v>0</v>
      </c>
      <c r="J38" s="60">
        <v>6421916</v>
      </c>
      <c r="K38" s="60">
        <v>5221289</v>
      </c>
      <c r="L38" s="60">
        <v>5221289</v>
      </c>
      <c r="M38" s="60">
        <v>5221289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2000000</v>
      </c>
      <c r="X38" s="60">
        <v>-2000000</v>
      </c>
      <c r="Y38" s="61">
        <v>-100</v>
      </c>
      <c r="Z38" s="62">
        <v>2000000</v>
      </c>
    </row>
    <row r="39" spans="1:26" ht="12.75">
      <c r="A39" s="58" t="s">
        <v>60</v>
      </c>
      <c r="B39" s="19">
        <v>3979230</v>
      </c>
      <c r="C39" s="19">
        <v>0</v>
      </c>
      <c r="D39" s="59">
        <v>7107609</v>
      </c>
      <c r="E39" s="60">
        <v>7107609</v>
      </c>
      <c r="F39" s="60">
        <v>10776749</v>
      </c>
      <c r="G39" s="60">
        <v>4076229</v>
      </c>
      <c r="H39" s="60">
        <v>5182544</v>
      </c>
      <c r="I39" s="60">
        <v>5182544</v>
      </c>
      <c r="J39" s="60">
        <v>-4671043</v>
      </c>
      <c r="K39" s="60">
        <v>-6084533</v>
      </c>
      <c r="L39" s="60">
        <v>3089424</v>
      </c>
      <c r="M39" s="60">
        <v>3089424</v>
      </c>
      <c r="N39" s="60">
        <v>5503041</v>
      </c>
      <c r="O39" s="60">
        <v>1751522</v>
      </c>
      <c r="P39" s="60">
        <v>10424740</v>
      </c>
      <c r="Q39" s="60">
        <v>10424740</v>
      </c>
      <c r="R39" s="60">
        <v>21593275</v>
      </c>
      <c r="S39" s="60">
        <v>16706868</v>
      </c>
      <c r="T39" s="60">
        <v>12199205</v>
      </c>
      <c r="U39" s="60">
        <v>12199205</v>
      </c>
      <c r="V39" s="60">
        <v>12199205</v>
      </c>
      <c r="W39" s="60">
        <v>7107609</v>
      </c>
      <c r="X39" s="60">
        <v>5091596</v>
      </c>
      <c r="Y39" s="61">
        <v>71.64</v>
      </c>
      <c r="Z39" s="62">
        <v>7107609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3096416</v>
      </c>
      <c r="C42" s="19">
        <v>0</v>
      </c>
      <c r="D42" s="59">
        <v>280512</v>
      </c>
      <c r="E42" s="60">
        <v>280512</v>
      </c>
      <c r="F42" s="60">
        <v>11413083</v>
      </c>
      <c r="G42" s="60">
        <v>-2388768</v>
      </c>
      <c r="H42" s="60">
        <v>-4109439</v>
      </c>
      <c r="I42" s="60">
        <v>4914876</v>
      </c>
      <c r="J42" s="60">
        <v>-4299127</v>
      </c>
      <c r="K42" s="60">
        <v>-4046300</v>
      </c>
      <c r="L42" s="60">
        <v>6575791</v>
      </c>
      <c r="M42" s="60">
        <v>-1769636</v>
      </c>
      <c r="N42" s="60">
        <v>-3933983</v>
      </c>
      <c r="O42" s="60">
        <v>-2364594</v>
      </c>
      <c r="P42" s="60">
        <v>4707377</v>
      </c>
      <c r="Q42" s="60">
        <v>-1591200</v>
      </c>
      <c r="R42" s="60">
        <v>14665408</v>
      </c>
      <c r="S42" s="60">
        <v>-3952958</v>
      </c>
      <c r="T42" s="60">
        <v>-8105915</v>
      </c>
      <c r="U42" s="60">
        <v>2606535</v>
      </c>
      <c r="V42" s="60">
        <v>4160575</v>
      </c>
      <c r="W42" s="60">
        <v>280512</v>
      </c>
      <c r="X42" s="60">
        <v>3880063</v>
      </c>
      <c r="Y42" s="61">
        <v>1383.21</v>
      </c>
      <c r="Z42" s="62">
        <v>280512</v>
      </c>
    </row>
    <row r="43" spans="1:26" ht="12.75">
      <c r="A43" s="58" t="s">
        <v>63</v>
      </c>
      <c r="B43" s="19">
        <v>-1635302</v>
      </c>
      <c r="C43" s="19">
        <v>0</v>
      </c>
      <c r="D43" s="59">
        <v>-280500</v>
      </c>
      <c r="E43" s="60">
        <v>-280500</v>
      </c>
      <c r="F43" s="60">
        <v>-10000000</v>
      </c>
      <c r="G43" s="60">
        <v>0</v>
      </c>
      <c r="H43" s="60">
        <v>3000000</v>
      </c>
      <c r="I43" s="60">
        <v>-7000000</v>
      </c>
      <c r="J43" s="60">
        <v>4100000</v>
      </c>
      <c r="K43" s="60">
        <v>3000000</v>
      </c>
      <c r="L43" s="60">
        <v>-6000000</v>
      </c>
      <c r="M43" s="60">
        <v>1100000</v>
      </c>
      <c r="N43" s="60">
        <v>4000000</v>
      </c>
      <c r="O43" s="60">
        <v>2100000</v>
      </c>
      <c r="P43" s="60">
        <v>0</v>
      </c>
      <c r="Q43" s="60">
        <v>6100000</v>
      </c>
      <c r="R43" s="60">
        <v>-15000000</v>
      </c>
      <c r="S43" s="60">
        <v>-32775</v>
      </c>
      <c r="T43" s="60">
        <v>8044573</v>
      </c>
      <c r="U43" s="60">
        <v>-6988202</v>
      </c>
      <c r="V43" s="60">
        <v>-6788202</v>
      </c>
      <c r="W43" s="60">
        <v>-280500</v>
      </c>
      <c r="X43" s="60">
        <v>-6507702</v>
      </c>
      <c r="Y43" s="61">
        <v>2320.04</v>
      </c>
      <c r="Z43" s="62">
        <v>-280500</v>
      </c>
    </row>
    <row r="44" spans="1:26" ht="12.75">
      <c r="A44" s="58" t="s">
        <v>64</v>
      </c>
      <c r="B44" s="19">
        <v>-440904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2908908</v>
      </c>
      <c r="C45" s="22">
        <v>0</v>
      </c>
      <c r="D45" s="99">
        <v>12</v>
      </c>
      <c r="E45" s="100">
        <v>12</v>
      </c>
      <c r="F45" s="100">
        <v>4235513</v>
      </c>
      <c r="G45" s="100">
        <v>1846745</v>
      </c>
      <c r="H45" s="100">
        <v>737306</v>
      </c>
      <c r="I45" s="100">
        <v>737306</v>
      </c>
      <c r="J45" s="100">
        <v>538179</v>
      </c>
      <c r="K45" s="100">
        <v>-508121</v>
      </c>
      <c r="L45" s="100">
        <v>67670</v>
      </c>
      <c r="M45" s="100">
        <v>67670</v>
      </c>
      <c r="N45" s="100">
        <v>133687</v>
      </c>
      <c r="O45" s="100">
        <v>-130907</v>
      </c>
      <c r="P45" s="100">
        <v>4576470</v>
      </c>
      <c r="Q45" s="100">
        <v>133687</v>
      </c>
      <c r="R45" s="100">
        <v>4241878</v>
      </c>
      <c r="S45" s="100">
        <v>256145</v>
      </c>
      <c r="T45" s="100">
        <v>194803</v>
      </c>
      <c r="U45" s="100">
        <v>194803</v>
      </c>
      <c r="V45" s="100">
        <v>194803</v>
      </c>
      <c r="W45" s="100">
        <v>12</v>
      </c>
      <c r="X45" s="100">
        <v>194791</v>
      </c>
      <c r="Y45" s="101">
        <v>1623258.33</v>
      </c>
      <c r="Z45" s="102">
        <v>12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19" t="s">
        <v>275</v>
      </c>
      <c r="R47" s="120"/>
      <c r="S47" s="120"/>
      <c r="T47" s="120"/>
      <c r="U47" s="119" t="s">
        <v>276</v>
      </c>
      <c r="V47" s="119" t="s">
        <v>277</v>
      </c>
      <c r="W47" s="119" t="s">
        <v>278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230828</v>
      </c>
      <c r="C49" s="52">
        <v>0</v>
      </c>
      <c r="D49" s="129">
        <v>0</v>
      </c>
      <c r="E49" s="54">
        <v>157115</v>
      </c>
      <c r="F49" s="54">
        <v>0</v>
      </c>
      <c r="G49" s="54">
        <v>0</v>
      </c>
      <c r="H49" s="54">
        <v>0</v>
      </c>
      <c r="I49" s="54">
        <v>157996</v>
      </c>
      <c r="J49" s="54">
        <v>0</v>
      </c>
      <c r="K49" s="54">
        <v>0</v>
      </c>
      <c r="L49" s="54">
        <v>0</v>
      </c>
      <c r="M49" s="54">
        <v>284781</v>
      </c>
      <c r="N49" s="54">
        <v>0</v>
      </c>
      <c r="O49" s="54">
        <v>0</v>
      </c>
      <c r="P49" s="54">
        <v>0</v>
      </c>
      <c r="Q49" s="54">
        <v>206097</v>
      </c>
      <c r="R49" s="54">
        <v>0</v>
      </c>
      <c r="S49" s="54">
        <v>0</v>
      </c>
      <c r="T49" s="54">
        <v>0</v>
      </c>
      <c r="U49" s="54">
        <v>2900200</v>
      </c>
      <c r="V49" s="54">
        <v>0</v>
      </c>
      <c r="W49" s="54">
        <v>3937017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96579</v>
      </c>
      <c r="C51" s="52">
        <v>0</v>
      </c>
      <c r="D51" s="129">
        <v>142374</v>
      </c>
      <c r="E51" s="54">
        <v>42614</v>
      </c>
      <c r="F51" s="54">
        <v>0</v>
      </c>
      <c r="G51" s="54">
        <v>0</v>
      </c>
      <c r="H51" s="54">
        <v>0</v>
      </c>
      <c r="I51" s="54">
        <v>150074</v>
      </c>
      <c r="J51" s="54">
        <v>0</v>
      </c>
      <c r="K51" s="54">
        <v>0</v>
      </c>
      <c r="L51" s="54">
        <v>0</v>
      </c>
      <c r="M51" s="54">
        <v>123101</v>
      </c>
      <c r="N51" s="54">
        <v>0</v>
      </c>
      <c r="O51" s="54">
        <v>0</v>
      </c>
      <c r="P51" s="54">
        <v>0</v>
      </c>
      <c r="Q51" s="54">
        <v>484066</v>
      </c>
      <c r="R51" s="54">
        <v>0</v>
      </c>
      <c r="S51" s="54">
        <v>0</v>
      </c>
      <c r="T51" s="54">
        <v>0</v>
      </c>
      <c r="U51" s="54">
        <v>707136</v>
      </c>
      <c r="V51" s="54">
        <v>2917077</v>
      </c>
      <c r="W51" s="54">
        <v>4663021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146939</v>
      </c>
      <c r="C67" s="24"/>
      <c r="D67" s="25"/>
      <c r="E67" s="26"/>
      <c r="F67" s="26">
        <v>91552</v>
      </c>
      <c r="G67" s="26">
        <v>47249</v>
      </c>
      <c r="H67" s="26">
        <v>48647</v>
      </c>
      <c r="I67" s="26">
        <v>187448</v>
      </c>
      <c r="J67" s="26">
        <v>55547</v>
      </c>
      <c r="K67" s="26">
        <v>58996</v>
      </c>
      <c r="L67" s="26">
        <v>58564</v>
      </c>
      <c r="M67" s="26">
        <v>173107</v>
      </c>
      <c r="N67" s="26">
        <v>120564</v>
      </c>
      <c r="O67" s="26">
        <v>63503</v>
      </c>
      <c r="P67" s="26">
        <v>51404</v>
      </c>
      <c r="Q67" s="26">
        <v>235471</v>
      </c>
      <c r="R67" s="26">
        <v>58105</v>
      </c>
      <c r="S67" s="26">
        <v>57594</v>
      </c>
      <c r="T67" s="26">
        <v>134827</v>
      </c>
      <c r="U67" s="26">
        <v>250526</v>
      </c>
      <c r="V67" s="26">
        <v>846552</v>
      </c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146939</v>
      </c>
      <c r="C75" s="28"/>
      <c r="D75" s="29"/>
      <c r="E75" s="30"/>
      <c r="F75" s="30">
        <v>91552</v>
      </c>
      <c r="G75" s="30">
        <v>47249</v>
      </c>
      <c r="H75" s="30">
        <v>48647</v>
      </c>
      <c r="I75" s="30">
        <v>187448</v>
      </c>
      <c r="J75" s="30">
        <v>55547</v>
      </c>
      <c r="K75" s="30">
        <v>58996</v>
      </c>
      <c r="L75" s="30">
        <v>58564</v>
      </c>
      <c r="M75" s="30">
        <v>173107</v>
      </c>
      <c r="N75" s="30">
        <v>120564</v>
      </c>
      <c r="O75" s="30">
        <v>63503</v>
      </c>
      <c r="P75" s="30">
        <v>51404</v>
      </c>
      <c r="Q75" s="30">
        <v>235471</v>
      </c>
      <c r="R75" s="30">
        <v>58105</v>
      </c>
      <c r="S75" s="30">
        <v>57594</v>
      </c>
      <c r="T75" s="30">
        <v>134827</v>
      </c>
      <c r="U75" s="30">
        <v>250526</v>
      </c>
      <c r="V75" s="30">
        <v>846552</v>
      </c>
      <c r="W75" s="30"/>
      <c r="X75" s="30"/>
      <c r="Y75" s="29"/>
      <c r="Z75" s="31"/>
    </row>
    <row r="76" spans="1:26" ht="12.75" hidden="1">
      <c r="A76" s="42" t="s">
        <v>288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90000</v>
      </c>
      <c r="F40" s="345">
        <f t="shared" si="9"/>
        <v>90000</v>
      </c>
      <c r="G40" s="345">
        <f t="shared" si="9"/>
        <v>1092</v>
      </c>
      <c r="H40" s="343">
        <f t="shared" si="9"/>
        <v>7829</v>
      </c>
      <c r="I40" s="343">
        <f t="shared" si="9"/>
        <v>211</v>
      </c>
      <c r="J40" s="345">
        <f t="shared" si="9"/>
        <v>9132</v>
      </c>
      <c r="K40" s="345">
        <f t="shared" si="9"/>
        <v>211</v>
      </c>
      <c r="L40" s="343">
        <f t="shared" si="9"/>
        <v>470</v>
      </c>
      <c r="M40" s="343">
        <f t="shared" si="9"/>
        <v>681</v>
      </c>
      <c r="N40" s="345">
        <f t="shared" si="9"/>
        <v>1362</v>
      </c>
      <c r="O40" s="345">
        <f t="shared" si="9"/>
        <v>691</v>
      </c>
      <c r="P40" s="343">
        <f t="shared" si="9"/>
        <v>751</v>
      </c>
      <c r="Q40" s="343">
        <f t="shared" si="9"/>
        <v>422</v>
      </c>
      <c r="R40" s="345">
        <f t="shared" si="9"/>
        <v>1864</v>
      </c>
      <c r="S40" s="345">
        <f t="shared" si="9"/>
        <v>18263</v>
      </c>
      <c r="T40" s="343">
        <f t="shared" si="9"/>
        <v>485</v>
      </c>
      <c r="U40" s="343">
        <f t="shared" si="9"/>
        <v>422</v>
      </c>
      <c r="V40" s="345">
        <f t="shared" si="9"/>
        <v>19170</v>
      </c>
      <c r="W40" s="345">
        <f t="shared" si="9"/>
        <v>31528</v>
      </c>
      <c r="X40" s="343">
        <f t="shared" si="9"/>
        <v>90000</v>
      </c>
      <c r="Y40" s="345">
        <f t="shared" si="9"/>
        <v>-58472</v>
      </c>
      <c r="Z40" s="336">
        <f>+IF(X40&lt;&gt;0,+(Y40/X40)*100,0)</f>
        <v>-64.96888888888888</v>
      </c>
      <c r="AA40" s="350">
        <f>SUM(AA41:AA49)</f>
        <v>90000</v>
      </c>
    </row>
    <row r="41" spans="1:27" ht="12.75">
      <c r="A41" s="361" t="s">
        <v>249</v>
      </c>
      <c r="B41" s="142"/>
      <c r="C41" s="362"/>
      <c r="D41" s="363"/>
      <c r="E41" s="362">
        <v>70000</v>
      </c>
      <c r="F41" s="364">
        <v>70000</v>
      </c>
      <c r="G41" s="364">
        <v>243</v>
      </c>
      <c r="H41" s="362">
        <v>4485</v>
      </c>
      <c r="I41" s="362">
        <v>211</v>
      </c>
      <c r="J41" s="364">
        <v>4939</v>
      </c>
      <c r="K41" s="364">
        <v>211</v>
      </c>
      <c r="L41" s="362"/>
      <c r="M41" s="362">
        <v>681</v>
      </c>
      <c r="N41" s="364">
        <v>892</v>
      </c>
      <c r="O41" s="364"/>
      <c r="P41" s="362">
        <v>751</v>
      </c>
      <c r="Q41" s="362">
        <v>422</v>
      </c>
      <c r="R41" s="364">
        <v>1173</v>
      </c>
      <c r="S41" s="364">
        <v>18263</v>
      </c>
      <c r="T41" s="362">
        <v>485</v>
      </c>
      <c r="U41" s="362">
        <v>422</v>
      </c>
      <c r="V41" s="364">
        <v>19170</v>
      </c>
      <c r="W41" s="364">
        <v>26174</v>
      </c>
      <c r="X41" s="362">
        <v>70000</v>
      </c>
      <c r="Y41" s="364">
        <v>-43826</v>
      </c>
      <c r="Z41" s="365">
        <v>-62.61</v>
      </c>
      <c r="AA41" s="366">
        <v>70000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15000</v>
      </c>
      <c r="F43" s="370">
        <v>15000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15000</v>
      </c>
      <c r="Y43" s="370">
        <v>-15000</v>
      </c>
      <c r="Z43" s="371">
        <v>-100</v>
      </c>
      <c r="AA43" s="303">
        <v>15000</v>
      </c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>
        <v>3344</v>
      </c>
      <c r="I44" s="54"/>
      <c r="J44" s="53">
        <v>3344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3344</v>
      </c>
      <c r="X44" s="54"/>
      <c r="Y44" s="53">
        <v>3344</v>
      </c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>
        <v>691</v>
      </c>
      <c r="P47" s="54"/>
      <c r="Q47" s="54"/>
      <c r="R47" s="53">
        <v>691</v>
      </c>
      <c r="S47" s="53"/>
      <c r="T47" s="54"/>
      <c r="U47" s="54"/>
      <c r="V47" s="53"/>
      <c r="W47" s="53">
        <v>691</v>
      </c>
      <c r="X47" s="54"/>
      <c r="Y47" s="53">
        <v>691</v>
      </c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5000</v>
      </c>
      <c r="F48" s="53">
        <v>5000</v>
      </c>
      <c r="G48" s="53">
        <v>849</v>
      </c>
      <c r="H48" s="54"/>
      <c r="I48" s="54"/>
      <c r="J48" s="53">
        <v>849</v>
      </c>
      <c r="K48" s="53"/>
      <c r="L48" s="54">
        <v>470</v>
      </c>
      <c r="M48" s="54"/>
      <c r="N48" s="53">
        <v>470</v>
      </c>
      <c r="O48" s="53"/>
      <c r="P48" s="54"/>
      <c r="Q48" s="54"/>
      <c r="R48" s="53"/>
      <c r="S48" s="53"/>
      <c r="T48" s="54"/>
      <c r="U48" s="54"/>
      <c r="V48" s="53"/>
      <c r="W48" s="53">
        <v>1319</v>
      </c>
      <c r="X48" s="54">
        <v>5000</v>
      </c>
      <c r="Y48" s="53">
        <v>-3681</v>
      </c>
      <c r="Z48" s="94">
        <v>-73.62</v>
      </c>
      <c r="AA48" s="95">
        <v>5000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90000</v>
      </c>
      <c r="F60" s="264">
        <f t="shared" si="14"/>
        <v>90000</v>
      </c>
      <c r="G60" s="264">
        <f t="shared" si="14"/>
        <v>1092</v>
      </c>
      <c r="H60" s="219">
        <f t="shared" si="14"/>
        <v>7829</v>
      </c>
      <c r="I60" s="219">
        <f t="shared" si="14"/>
        <v>211</v>
      </c>
      <c r="J60" s="264">
        <f t="shared" si="14"/>
        <v>9132</v>
      </c>
      <c r="K60" s="264">
        <f t="shared" si="14"/>
        <v>211</v>
      </c>
      <c r="L60" s="219">
        <f t="shared" si="14"/>
        <v>470</v>
      </c>
      <c r="M60" s="219">
        <f t="shared" si="14"/>
        <v>681</v>
      </c>
      <c r="N60" s="264">
        <f t="shared" si="14"/>
        <v>1362</v>
      </c>
      <c r="O60" s="264">
        <f t="shared" si="14"/>
        <v>691</v>
      </c>
      <c r="P60" s="219">
        <f t="shared" si="14"/>
        <v>751</v>
      </c>
      <c r="Q60" s="219">
        <f t="shared" si="14"/>
        <v>422</v>
      </c>
      <c r="R60" s="264">
        <f t="shared" si="14"/>
        <v>1864</v>
      </c>
      <c r="S60" s="264">
        <f t="shared" si="14"/>
        <v>18263</v>
      </c>
      <c r="T60" s="219">
        <f t="shared" si="14"/>
        <v>485</v>
      </c>
      <c r="U60" s="219">
        <f t="shared" si="14"/>
        <v>422</v>
      </c>
      <c r="V60" s="264">
        <f t="shared" si="14"/>
        <v>19170</v>
      </c>
      <c r="W60" s="264">
        <f t="shared" si="14"/>
        <v>31528</v>
      </c>
      <c r="X60" s="219">
        <f t="shared" si="14"/>
        <v>90000</v>
      </c>
      <c r="Y60" s="264">
        <f t="shared" si="14"/>
        <v>-58472</v>
      </c>
      <c r="Z60" s="337">
        <f>+IF(X60&lt;&gt;0,+(Y60/X60)*100,0)</f>
        <v>-64.96888888888888</v>
      </c>
      <c r="AA60" s="232">
        <f>+AA57+AA54+AA51+AA40+AA37+AA34+AA22+AA5</f>
        <v>90000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46869599</v>
      </c>
      <c r="D5" s="153">
        <f>SUM(D6:D8)</f>
        <v>0</v>
      </c>
      <c r="E5" s="154">
        <f t="shared" si="0"/>
        <v>48859020</v>
      </c>
      <c r="F5" s="100">
        <f t="shared" si="0"/>
        <v>48859020</v>
      </c>
      <c r="G5" s="100">
        <f t="shared" si="0"/>
        <v>14803591</v>
      </c>
      <c r="H5" s="100">
        <f t="shared" si="0"/>
        <v>232750</v>
      </c>
      <c r="I5" s="100">
        <f t="shared" si="0"/>
        <v>173924</v>
      </c>
      <c r="J5" s="100">
        <f t="shared" si="0"/>
        <v>15210265</v>
      </c>
      <c r="K5" s="100">
        <f t="shared" si="0"/>
        <v>288751</v>
      </c>
      <c r="L5" s="100">
        <f t="shared" si="0"/>
        <v>161437</v>
      </c>
      <c r="M5" s="100">
        <f t="shared" si="0"/>
        <v>10477634</v>
      </c>
      <c r="N5" s="100">
        <f t="shared" si="0"/>
        <v>10927822</v>
      </c>
      <c r="O5" s="100">
        <f t="shared" si="0"/>
        <v>236933</v>
      </c>
      <c r="P5" s="100">
        <f t="shared" si="0"/>
        <v>151875</v>
      </c>
      <c r="Q5" s="100">
        <f t="shared" si="0"/>
        <v>8893647</v>
      </c>
      <c r="R5" s="100">
        <f t="shared" si="0"/>
        <v>9282455</v>
      </c>
      <c r="S5" s="100">
        <f t="shared" si="0"/>
        <v>16251975</v>
      </c>
      <c r="T5" s="100">
        <f t="shared" si="0"/>
        <v>534294</v>
      </c>
      <c r="U5" s="100">
        <f t="shared" si="0"/>
        <v>636352</v>
      </c>
      <c r="V5" s="100">
        <f t="shared" si="0"/>
        <v>17422621</v>
      </c>
      <c r="W5" s="100">
        <f t="shared" si="0"/>
        <v>52843163</v>
      </c>
      <c r="X5" s="100">
        <f t="shared" si="0"/>
        <v>49139520</v>
      </c>
      <c r="Y5" s="100">
        <f t="shared" si="0"/>
        <v>3703643</v>
      </c>
      <c r="Z5" s="137">
        <f>+IF(X5&lt;&gt;0,+(Y5/X5)*100,0)</f>
        <v>7.536994663358534</v>
      </c>
      <c r="AA5" s="153">
        <f>SUM(AA6:AA8)</f>
        <v>48859020</v>
      </c>
    </row>
    <row r="6" spans="1:27" ht="12.75">
      <c r="A6" s="138" t="s">
        <v>75</v>
      </c>
      <c r="B6" s="136"/>
      <c r="C6" s="155">
        <v>13700349</v>
      </c>
      <c r="D6" s="155"/>
      <c r="E6" s="156">
        <v>13356805</v>
      </c>
      <c r="F6" s="60">
        <v>13356805</v>
      </c>
      <c r="G6" s="60">
        <v>4424647</v>
      </c>
      <c r="H6" s="60"/>
      <c r="I6" s="60"/>
      <c r="J6" s="60">
        <v>4424647</v>
      </c>
      <c r="K6" s="60"/>
      <c r="L6" s="60"/>
      <c r="M6" s="60">
        <v>3357577</v>
      </c>
      <c r="N6" s="60">
        <v>3357577</v>
      </c>
      <c r="O6" s="60"/>
      <c r="P6" s="60"/>
      <c r="Q6" s="60">
        <v>2837138</v>
      </c>
      <c r="R6" s="60">
        <v>2837138</v>
      </c>
      <c r="S6" s="60">
        <v>5238438</v>
      </c>
      <c r="T6" s="60"/>
      <c r="U6" s="60"/>
      <c r="V6" s="60">
        <v>5238438</v>
      </c>
      <c r="W6" s="60">
        <v>15857800</v>
      </c>
      <c r="X6" s="60">
        <v>13549800</v>
      </c>
      <c r="Y6" s="60">
        <v>2308000</v>
      </c>
      <c r="Z6" s="140">
        <v>17.03</v>
      </c>
      <c r="AA6" s="155">
        <v>13356805</v>
      </c>
    </row>
    <row r="7" spans="1:27" ht="12.75">
      <c r="A7" s="138" t="s">
        <v>76</v>
      </c>
      <c r="B7" s="136"/>
      <c r="C7" s="157">
        <v>14230761</v>
      </c>
      <c r="D7" s="157"/>
      <c r="E7" s="158">
        <v>35502215</v>
      </c>
      <c r="F7" s="159">
        <v>35502215</v>
      </c>
      <c r="G7" s="159">
        <v>4494501</v>
      </c>
      <c r="H7" s="159">
        <v>90149</v>
      </c>
      <c r="I7" s="159">
        <v>85672</v>
      </c>
      <c r="J7" s="159">
        <v>4670322</v>
      </c>
      <c r="K7" s="159">
        <v>143355</v>
      </c>
      <c r="L7" s="159">
        <v>56579</v>
      </c>
      <c r="M7" s="159">
        <v>2656416</v>
      </c>
      <c r="N7" s="159">
        <v>2856350</v>
      </c>
      <c r="O7" s="159">
        <v>62668</v>
      </c>
      <c r="P7" s="159">
        <v>48440</v>
      </c>
      <c r="Q7" s="159">
        <v>2277439</v>
      </c>
      <c r="R7" s="159">
        <v>2388547</v>
      </c>
      <c r="S7" s="159">
        <v>4083970</v>
      </c>
      <c r="T7" s="159">
        <v>436904</v>
      </c>
      <c r="U7" s="159">
        <v>465919</v>
      </c>
      <c r="V7" s="159">
        <v>4986793</v>
      </c>
      <c r="W7" s="159">
        <v>14902012</v>
      </c>
      <c r="X7" s="159">
        <v>35589720</v>
      </c>
      <c r="Y7" s="159">
        <v>-20687708</v>
      </c>
      <c r="Z7" s="141">
        <v>-58.13</v>
      </c>
      <c r="AA7" s="157">
        <v>35502215</v>
      </c>
    </row>
    <row r="8" spans="1:27" ht="12.75">
      <c r="A8" s="138" t="s">
        <v>77</v>
      </c>
      <c r="B8" s="136"/>
      <c r="C8" s="155">
        <v>18938489</v>
      </c>
      <c r="D8" s="155"/>
      <c r="E8" s="156"/>
      <c r="F8" s="60"/>
      <c r="G8" s="60">
        <v>5884443</v>
      </c>
      <c r="H8" s="60">
        <v>142601</v>
      </c>
      <c r="I8" s="60">
        <v>88252</v>
      </c>
      <c r="J8" s="60">
        <v>6115296</v>
      </c>
      <c r="K8" s="60">
        <v>145396</v>
      </c>
      <c r="L8" s="60">
        <v>104858</v>
      </c>
      <c r="M8" s="60">
        <v>4463641</v>
      </c>
      <c r="N8" s="60">
        <v>4713895</v>
      </c>
      <c r="O8" s="60">
        <v>174265</v>
      </c>
      <c r="P8" s="60">
        <v>103435</v>
      </c>
      <c r="Q8" s="60">
        <v>3779070</v>
      </c>
      <c r="R8" s="60">
        <v>4056770</v>
      </c>
      <c r="S8" s="60">
        <v>6929567</v>
      </c>
      <c r="T8" s="60">
        <v>97390</v>
      </c>
      <c r="U8" s="60">
        <v>170433</v>
      </c>
      <c r="V8" s="60">
        <v>7197390</v>
      </c>
      <c r="W8" s="60">
        <v>22083351</v>
      </c>
      <c r="X8" s="60"/>
      <c r="Y8" s="60">
        <v>22083351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13974355</v>
      </c>
      <c r="D15" s="153">
        <f>SUM(D16:D18)</f>
        <v>0</v>
      </c>
      <c r="E15" s="154">
        <f t="shared" si="2"/>
        <v>16409023</v>
      </c>
      <c r="F15" s="100">
        <f t="shared" si="2"/>
        <v>16409023</v>
      </c>
      <c r="G15" s="100">
        <f t="shared" si="2"/>
        <v>3352659</v>
      </c>
      <c r="H15" s="100">
        <f t="shared" si="2"/>
        <v>87079</v>
      </c>
      <c r="I15" s="100">
        <f t="shared" si="2"/>
        <v>93891</v>
      </c>
      <c r="J15" s="100">
        <f t="shared" si="2"/>
        <v>3533629</v>
      </c>
      <c r="K15" s="100">
        <f t="shared" si="2"/>
        <v>321160</v>
      </c>
      <c r="L15" s="100">
        <f t="shared" si="2"/>
        <v>501227</v>
      </c>
      <c r="M15" s="100">
        <f t="shared" si="2"/>
        <v>2570456</v>
      </c>
      <c r="N15" s="100">
        <f t="shared" si="2"/>
        <v>3392843</v>
      </c>
      <c r="O15" s="100">
        <f t="shared" si="2"/>
        <v>44941</v>
      </c>
      <c r="P15" s="100">
        <f t="shared" si="2"/>
        <v>86772</v>
      </c>
      <c r="Q15" s="100">
        <f t="shared" si="2"/>
        <v>2297463</v>
      </c>
      <c r="R15" s="100">
        <f t="shared" si="2"/>
        <v>2429176</v>
      </c>
      <c r="S15" s="100">
        <f t="shared" si="2"/>
        <v>4544790</v>
      </c>
      <c r="T15" s="100">
        <f t="shared" si="2"/>
        <v>109280</v>
      </c>
      <c r="U15" s="100">
        <f t="shared" si="2"/>
        <v>1090810</v>
      </c>
      <c r="V15" s="100">
        <f t="shared" si="2"/>
        <v>5744880</v>
      </c>
      <c r="W15" s="100">
        <f t="shared" si="2"/>
        <v>15100528</v>
      </c>
      <c r="X15" s="100">
        <f t="shared" si="2"/>
        <v>16409028</v>
      </c>
      <c r="Y15" s="100">
        <f t="shared" si="2"/>
        <v>-1308500</v>
      </c>
      <c r="Z15" s="137">
        <f>+IF(X15&lt;&gt;0,+(Y15/X15)*100,0)</f>
        <v>-7.974268798858775</v>
      </c>
      <c r="AA15" s="153">
        <f>SUM(AA16:AA18)</f>
        <v>16409023</v>
      </c>
    </row>
    <row r="16" spans="1:27" ht="12.75">
      <c r="A16" s="138" t="s">
        <v>85</v>
      </c>
      <c r="B16" s="136"/>
      <c r="C16" s="155">
        <v>13974355</v>
      </c>
      <c r="D16" s="155"/>
      <c r="E16" s="156">
        <v>16409023</v>
      </c>
      <c r="F16" s="60">
        <v>16409023</v>
      </c>
      <c r="G16" s="60">
        <v>3352659</v>
      </c>
      <c r="H16" s="60">
        <v>87079</v>
      </c>
      <c r="I16" s="60">
        <v>93891</v>
      </c>
      <c r="J16" s="60">
        <v>3533629</v>
      </c>
      <c r="K16" s="60">
        <v>321160</v>
      </c>
      <c r="L16" s="60">
        <v>501227</v>
      </c>
      <c r="M16" s="60">
        <v>2570456</v>
      </c>
      <c r="N16" s="60">
        <v>3392843</v>
      </c>
      <c r="O16" s="60">
        <v>44941</v>
      </c>
      <c r="P16" s="60">
        <v>86772</v>
      </c>
      <c r="Q16" s="60">
        <v>2297463</v>
      </c>
      <c r="R16" s="60">
        <v>2429176</v>
      </c>
      <c r="S16" s="60">
        <v>4544790</v>
      </c>
      <c r="T16" s="60">
        <v>109280</v>
      </c>
      <c r="U16" s="60">
        <v>1090810</v>
      </c>
      <c r="V16" s="60">
        <v>5744880</v>
      </c>
      <c r="W16" s="60">
        <v>15100528</v>
      </c>
      <c r="X16" s="60">
        <v>16409028</v>
      </c>
      <c r="Y16" s="60">
        <v>-1308500</v>
      </c>
      <c r="Z16" s="140">
        <v>-7.97</v>
      </c>
      <c r="AA16" s="155">
        <v>16409023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60843954</v>
      </c>
      <c r="D25" s="168">
        <f>+D5+D9+D15+D19+D24</f>
        <v>0</v>
      </c>
      <c r="E25" s="169">
        <f t="shared" si="4"/>
        <v>65268043</v>
      </c>
      <c r="F25" s="73">
        <f t="shared" si="4"/>
        <v>65268043</v>
      </c>
      <c r="G25" s="73">
        <f t="shared" si="4"/>
        <v>18156250</v>
      </c>
      <c r="H25" s="73">
        <f t="shared" si="4"/>
        <v>319829</v>
      </c>
      <c r="I25" s="73">
        <f t="shared" si="4"/>
        <v>267815</v>
      </c>
      <c r="J25" s="73">
        <f t="shared" si="4"/>
        <v>18743894</v>
      </c>
      <c r="K25" s="73">
        <f t="shared" si="4"/>
        <v>609911</v>
      </c>
      <c r="L25" s="73">
        <f t="shared" si="4"/>
        <v>662664</v>
      </c>
      <c r="M25" s="73">
        <f t="shared" si="4"/>
        <v>13048090</v>
      </c>
      <c r="N25" s="73">
        <f t="shared" si="4"/>
        <v>14320665</v>
      </c>
      <c r="O25" s="73">
        <f t="shared" si="4"/>
        <v>281874</v>
      </c>
      <c r="P25" s="73">
        <f t="shared" si="4"/>
        <v>238647</v>
      </c>
      <c r="Q25" s="73">
        <f t="shared" si="4"/>
        <v>11191110</v>
      </c>
      <c r="R25" s="73">
        <f t="shared" si="4"/>
        <v>11711631</v>
      </c>
      <c r="S25" s="73">
        <f t="shared" si="4"/>
        <v>20796765</v>
      </c>
      <c r="T25" s="73">
        <f t="shared" si="4"/>
        <v>643574</v>
      </c>
      <c r="U25" s="73">
        <f t="shared" si="4"/>
        <v>1727162</v>
      </c>
      <c r="V25" s="73">
        <f t="shared" si="4"/>
        <v>23167501</v>
      </c>
      <c r="W25" s="73">
        <f t="shared" si="4"/>
        <v>67943691</v>
      </c>
      <c r="X25" s="73">
        <f t="shared" si="4"/>
        <v>65548548</v>
      </c>
      <c r="Y25" s="73">
        <f t="shared" si="4"/>
        <v>2395143</v>
      </c>
      <c r="Z25" s="170">
        <f>+IF(X25&lt;&gt;0,+(Y25/X25)*100,0)</f>
        <v>3.6539985599681017</v>
      </c>
      <c r="AA25" s="168">
        <f>+AA5+AA9+AA15+AA19+AA24</f>
        <v>65268043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46211299</v>
      </c>
      <c r="D28" s="153">
        <f>SUM(D29:D31)</f>
        <v>0</v>
      </c>
      <c r="E28" s="154">
        <f t="shared" si="5"/>
        <v>48859020</v>
      </c>
      <c r="F28" s="100">
        <f t="shared" si="5"/>
        <v>48859020</v>
      </c>
      <c r="G28" s="100">
        <f t="shared" si="5"/>
        <v>3971626</v>
      </c>
      <c r="H28" s="100">
        <f t="shared" si="5"/>
        <v>3120456</v>
      </c>
      <c r="I28" s="100">
        <f t="shared" si="5"/>
        <v>2995364</v>
      </c>
      <c r="J28" s="100">
        <f t="shared" si="5"/>
        <v>10087446</v>
      </c>
      <c r="K28" s="100">
        <f t="shared" si="5"/>
        <v>3025226</v>
      </c>
      <c r="L28" s="100">
        <f t="shared" si="5"/>
        <v>3589051</v>
      </c>
      <c r="M28" s="100">
        <f t="shared" si="5"/>
        <v>2920346</v>
      </c>
      <c r="N28" s="100">
        <f t="shared" si="5"/>
        <v>9534623</v>
      </c>
      <c r="O28" s="100">
        <f t="shared" si="5"/>
        <v>3324434</v>
      </c>
      <c r="P28" s="100">
        <f t="shared" si="5"/>
        <v>2422604</v>
      </c>
      <c r="Q28" s="100">
        <f t="shared" si="5"/>
        <v>1126634</v>
      </c>
      <c r="R28" s="100">
        <f t="shared" si="5"/>
        <v>6873672</v>
      </c>
      <c r="S28" s="100">
        <f t="shared" si="5"/>
        <v>3110072</v>
      </c>
      <c r="T28" s="100">
        <f t="shared" si="5"/>
        <v>3107861</v>
      </c>
      <c r="U28" s="100">
        <f t="shared" si="5"/>
        <v>3054390</v>
      </c>
      <c r="V28" s="100">
        <f t="shared" si="5"/>
        <v>9272323</v>
      </c>
      <c r="W28" s="100">
        <f t="shared" si="5"/>
        <v>35768064</v>
      </c>
      <c r="X28" s="100">
        <f t="shared" si="5"/>
        <v>49139520</v>
      </c>
      <c r="Y28" s="100">
        <f t="shared" si="5"/>
        <v>-13371456</v>
      </c>
      <c r="Z28" s="137">
        <f>+IF(X28&lt;&gt;0,+(Y28/X28)*100,0)</f>
        <v>-27.21120597026589</v>
      </c>
      <c r="AA28" s="153">
        <f>SUM(AA29:AA31)</f>
        <v>48859020</v>
      </c>
    </row>
    <row r="29" spans="1:27" ht="12.75">
      <c r="A29" s="138" t="s">
        <v>75</v>
      </c>
      <c r="B29" s="136"/>
      <c r="C29" s="155">
        <v>13895293</v>
      </c>
      <c r="D29" s="155"/>
      <c r="E29" s="156">
        <v>13356805</v>
      </c>
      <c r="F29" s="60">
        <v>13356805</v>
      </c>
      <c r="G29" s="60">
        <v>818762</v>
      </c>
      <c r="H29" s="60">
        <v>946301</v>
      </c>
      <c r="I29" s="60">
        <v>929343</v>
      </c>
      <c r="J29" s="60">
        <v>2694406</v>
      </c>
      <c r="K29" s="60">
        <v>894791</v>
      </c>
      <c r="L29" s="60">
        <v>1583434</v>
      </c>
      <c r="M29" s="60">
        <v>928824</v>
      </c>
      <c r="N29" s="60">
        <v>3407049</v>
      </c>
      <c r="O29" s="60">
        <v>882262</v>
      </c>
      <c r="P29" s="60">
        <v>747974</v>
      </c>
      <c r="Q29" s="60">
        <v>-349899</v>
      </c>
      <c r="R29" s="60">
        <v>1280337</v>
      </c>
      <c r="S29" s="60">
        <v>867648</v>
      </c>
      <c r="T29" s="60">
        <v>969044</v>
      </c>
      <c r="U29" s="60">
        <v>917773</v>
      </c>
      <c r="V29" s="60">
        <v>2754465</v>
      </c>
      <c r="W29" s="60">
        <v>10136257</v>
      </c>
      <c r="X29" s="60">
        <v>13549800</v>
      </c>
      <c r="Y29" s="60">
        <v>-3413543</v>
      </c>
      <c r="Z29" s="140">
        <v>-25.19</v>
      </c>
      <c r="AA29" s="155">
        <v>13356805</v>
      </c>
    </row>
    <row r="30" spans="1:27" ht="12.75">
      <c r="A30" s="138" t="s">
        <v>76</v>
      </c>
      <c r="B30" s="136"/>
      <c r="C30" s="157">
        <v>10479619</v>
      </c>
      <c r="D30" s="157"/>
      <c r="E30" s="158">
        <v>35502215</v>
      </c>
      <c r="F30" s="159">
        <v>35502215</v>
      </c>
      <c r="G30" s="159">
        <v>1974815</v>
      </c>
      <c r="H30" s="159">
        <v>667200</v>
      </c>
      <c r="I30" s="159">
        <v>691657</v>
      </c>
      <c r="J30" s="159">
        <v>3333672</v>
      </c>
      <c r="K30" s="159">
        <v>784485</v>
      </c>
      <c r="L30" s="159">
        <v>640090</v>
      </c>
      <c r="M30" s="159">
        <v>610887</v>
      </c>
      <c r="N30" s="159">
        <v>2035462</v>
      </c>
      <c r="O30" s="159">
        <v>915457</v>
      </c>
      <c r="P30" s="159">
        <v>621162</v>
      </c>
      <c r="Q30" s="159">
        <v>514375</v>
      </c>
      <c r="R30" s="159">
        <v>2050994</v>
      </c>
      <c r="S30" s="159">
        <v>720291</v>
      </c>
      <c r="T30" s="159">
        <v>752310</v>
      </c>
      <c r="U30" s="159">
        <v>709239</v>
      </c>
      <c r="V30" s="159">
        <v>2181840</v>
      </c>
      <c r="W30" s="159">
        <v>9601968</v>
      </c>
      <c r="X30" s="159">
        <v>35589720</v>
      </c>
      <c r="Y30" s="159">
        <v>-25987752</v>
      </c>
      <c r="Z30" s="141">
        <v>-73.02</v>
      </c>
      <c r="AA30" s="157">
        <v>35502215</v>
      </c>
    </row>
    <row r="31" spans="1:27" ht="12.75">
      <c r="A31" s="138" t="s">
        <v>77</v>
      </c>
      <c r="B31" s="136"/>
      <c r="C31" s="155">
        <v>21836387</v>
      </c>
      <c r="D31" s="155"/>
      <c r="E31" s="156"/>
      <c r="F31" s="60"/>
      <c r="G31" s="60">
        <v>1178049</v>
      </c>
      <c r="H31" s="60">
        <v>1506955</v>
      </c>
      <c r="I31" s="60">
        <v>1374364</v>
      </c>
      <c r="J31" s="60">
        <v>4059368</v>
      </c>
      <c r="K31" s="60">
        <v>1345950</v>
      </c>
      <c r="L31" s="60">
        <v>1365527</v>
      </c>
      <c r="M31" s="60">
        <v>1380635</v>
      </c>
      <c r="N31" s="60">
        <v>4092112</v>
      </c>
      <c r="O31" s="60">
        <v>1526715</v>
      </c>
      <c r="P31" s="60">
        <v>1053468</v>
      </c>
      <c r="Q31" s="60">
        <v>962158</v>
      </c>
      <c r="R31" s="60">
        <v>3542341</v>
      </c>
      <c r="S31" s="60">
        <v>1522133</v>
      </c>
      <c r="T31" s="60">
        <v>1386507</v>
      </c>
      <c r="U31" s="60">
        <v>1427378</v>
      </c>
      <c r="V31" s="60">
        <v>4336018</v>
      </c>
      <c r="W31" s="60">
        <v>16029839</v>
      </c>
      <c r="X31" s="60"/>
      <c r="Y31" s="60">
        <v>16029839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0</v>
      </c>
      <c r="Y32" s="100">
        <f t="shared" si="6"/>
        <v>0</v>
      </c>
      <c r="Z32" s="137">
        <f>+IF(X32&lt;&gt;0,+(Y32/X32)*100,0)</f>
        <v>0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13574542</v>
      </c>
      <c r="D38" s="153">
        <f>SUM(D39:D41)</f>
        <v>0</v>
      </c>
      <c r="E38" s="154">
        <f t="shared" si="7"/>
        <v>16409023</v>
      </c>
      <c r="F38" s="100">
        <f t="shared" si="7"/>
        <v>16409023</v>
      </c>
      <c r="G38" s="100">
        <f t="shared" si="7"/>
        <v>815955</v>
      </c>
      <c r="H38" s="100">
        <f t="shared" si="7"/>
        <v>1054161</v>
      </c>
      <c r="I38" s="100">
        <f t="shared" si="7"/>
        <v>922660</v>
      </c>
      <c r="J38" s="100">
        <f t="shared" si="7"/>
        <v>2792776</v>
      </c>
      <c r="K38" s="100">
        <f t="shared" si="7"/>
        <v>1025618</v>
      </c>
      <c r="L38" s="100">
        <f t="shared" si="7"/>
        <v>944709</v>
      </c>
      <c r="M38" s="100">
        <f t="shared" si="7"/>
        <v>953787</v>
      </c>
      <c r="N38" s="100">
        <f t="shared" si="7"/>
        <v>2924114</v>
      </c>
      <c r="O38" s="100">
        <f t="shared" si="7"/>
        <v>993706</v>
      </c>
      <c r="P38" s="100">
        <f t="shared" si="7"/>
        <v>738159</v>
      </c>
      <c r="Q38" s="100">
        <f t="shared" si="7"/>
        <v>739409</v>
      </c>
      <c r="R38" s="100">
        <f t="shared" si="7"/>
        <v>2471274</v>
      </c>
      <c r="S38" s="100">
        <f t="shared" si="7"/>
        <v>930023</v>
      </c>
      <c r="T38" s="100">
        <f t="shared" si="7"/>
        <v>1031257</v>
      </c>
      <c r="U38" s="100">
        <f t="shared" si="7"/>
        <v>738997</v>
      </c>
      <c r="V38" s="100">
        <f t="shared" si="7"/>
        <v>2700277</v>
      </c>
      <c r="W38" s="100">
        <f t="shared" si="7"/>
        <v>10888441</v>
      </c>
      <c r="X38" s="100">
        <f t="shared" si="7"/>
        <v>16409028</v>
      </c>
      <c r="Y38" s="100">
        <f t="shared" si="7"/>
        <v>-5520587</v>
      </c>
      <c r="Z38" s="137">
        <f>+IF(X38&lt;&gt;0,+(Y38/X38)*100,0)</f>
        <v>-33.643595464643</v>
      </c>
      <c r="AA38" s="153">
        <f>SUM(AA39:AA41)</f>
        <v>16409023</v>
      </c>
    </row>
    <row r="39" spans="1:27" ht="12.75">
      <c r="A39" s="138" t="s">
        <v>85</v>
      </c>
      <c r="B39" s="136"/>
      <c r="C39" s="155">
        <v>13574542</v>
      </c>
      <c r="D39" s="155"/>
      <c r="E39" s="156">
        <v>16409023</v>
      </c>
      <c r="F39" s="60">
        <v>16409023</v>
      </c>
      <c r="G39" s="60">
        <v>815955</v>
      </c>
      <c r="H39" s="60">
        <v>1054161</v>
      </c>
      <c r="I39" s="60">
        <v>922660</v>
      </c>
      <c r="J39" s="60">
        <v>2792776</v>
      </c>
      <c r="K39" s="60">
        <v>1025618</v>
      </c>
      <c r="L39" s="60">
        <v>944709</v>
      </c>
      <c r="M39" s="60">
        <v>953787</v>
      </c>
      <c r="N39" s="60">
        <v>2924114</v>
      </c>
      <c r="O39" s="60">
        <v>993706</v>
      </c>
      <c r="P39" s="60">
        <v>738159</v>
      </c>
      <c r="Q39" s="60">
        <v>739409</v>
      </c>
      <c r="R39" s="60">
        <v>2471274</v>
      </c>
      <c r="S39" s="60">
        <v>930023</v>
      </c>
      <c r="T39" s="60">
        <v>1031257</v>
      </c>
      <c r="U39" s="60">
        <v>738997</v>
      </c>
      <c r="V39" s="60">
        <v>2700277</v>
      </c>
      <c r="W39" s="60">
        <v>10888441</v>
      </c>
      <c r="X39" s="60">
        <v>16409028</v>
      </c>
      <c r="Y39" s="60">
        <v>-5520587</v>
      </c>
      <c r="Z39" s="140">
        <v>-33.64</v>
      </c>
      <c r="AA39" s="155">
        <v>16409023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59785841</v>
      </c>
      <c r="D48" s="168">
        <f>+D28+D32+D38+D42+D47</f>
        <v>0</v>
      </c>
      <c r="E48" s="169">
        <f t="shared" si="9"/>
        <v>65268043</v>
      </c>
      <c r="F48" s="73">
        <f t="shared" si="9"/>
        <v>65268043</v>
      </c>
      <c r="G48" s="73">
        <f t="shared" si="9"/>
        <v>4787581</v>
      </c>
      <c r="H48" s="73">
        <f t="shared" si="9"/>
        <v>4174617</v>
      </c>
      <c r="I48" s="73">
        <f t="shared" si="9"/>
        <v>3918024</v>
      </c>
      <c r="J48" s="73">
        <f t="shared" si="9"/>
        <v>12880222</v>
      </c>
      <c r="K48" s="73">
        <f t="shared" si="9"/>
        <v>4050844</v>
      </c>
      <c r="L48" s="73">
        <f t="shared" si="9"/>
        <v>4533760</v>
      </c>
      <c r="M48" s="73">
        <f t="shared" si="9"/>
        <v>3874133</v>
      </c>
      <c r="N48" s="73">
        <f t="shared" si="9"/>
        <v>12458737</v>
      </c>
      <c r="O48" s="73">
        <f t="shared" si="9"/>
        <v>4318140</v>
      </c>
      <c r="P48" s="73">
        <f t="shared" si="9"/>
        <v>3160763</v>
      </c>
      <c r="Q48" s="73">
        <f t="shared" si="9"/>
        <v>1866043</v>
      </c>
      <c r="R48" s="73">
        <f t="shared" si="9"/>
        <v>9344946</v>
      </c>
      <c r="S48" s="73">
        <f t="shared" si="9"/>
        <v>4040095</v>
      </c>
      <c r="T48" s="73">
        <f t="shared" si="9"/>
        <v>4139118</v>
      </c>
      <c r="U48" s="73">
        <f t="shared" si="9"/>
        <v>3793387</v>
      </c>
      <c r="V48" s="73">
        <f t="shared" si="9"/>
        <v>11972600</v>
      </c>
      <c r="W48" s="73">
        <f t="shared" si="9"/>
        <v>46656505</v>
      </c>
      <c r="X48" s="73">
        <f t="shared" si="9"/>
        <v>65548548</v>
      </c>
      <c r="Y48" s="73">
        <f t="shared" si="9"/>
        <v>-18892043</v>
      </c>
      <c r="Z48" s="170">
        <f>+IF(X48&lt;&gt;0,+(Y48/X48)*100,0)</f>
        <v>-28.821451544586463</v>
      </c>
      <c r="AA48" s="168">
        <f>+AA28+AA32+AA38+AA42+AA47</f>
        <v>65268043</v>
      </c>
    </row>
    <row r="49" spans="1:27" ht="12.75">
      <c r="A49" s="148" t="s">
        <v>49</v>
      </c>
      <c r="B49" s="149"/>
      <c r="C49" s="171">
        <f aca="true" t="shared" si="10" ref="C49:Y49">+C25-C48</f>
        <v>1058113</v>
      </c>
      <c r="D49" s="171">
        <f>+D25-D48</f>
        <v>0</v>
      </c>
      <c r="E49" s="172">
        <f t="shared" si="10"/>
        <v>0</v>
      </c>
      <c r="F49" s="173">
        <f t="shared" si="10"/>
        <v>0</v>
      </c>
      <c r="G49" s="173">
        <f t="shared" si="10"/>
        <v>13368669</v>
      </c>
      <c r="H49" s="173">
        <f t="shared" si="10"/>
        <v>-3854788</v>
      </c>
      <c r="I49" s="173">
        <f t="shared" si="10"/>
        <v>-3650209</v>
      </c>
      <c r="J49" s="173">
        <f t="shared" si="10"/>
        <v>5863672</v>
      </c>
      <c r="K49" s="173">
        <f t="shared" si="10"/>
        <v>-3440933</v>
      </c>
      <c r="L49" s="173">
        <f t="shared" si="10"/>
        <v>-3871096</v>
      </c>
      <c r="M49" s="173">
        <f t="shared" si="10"/>
        <v>9173957</v>
      </c>
      <c r="N49" s="173">
        <f t="shared" si="10"/>
        <v>1861928</v>
      </c>
      <c r="O49" s="173">
        <f t="shared" si="10"/>
        <v>-4036266</v>
      </c>
      <c r="P49" s="173">
        <f t="shared" si="10"/>
        <v>-2922116</v>
      </c>
      <c r="Q49" s="173">
        <f t="shared" si="10"/>
        <v>9325067</v>
      </c>
      <c r="R49" s="173">
        <f t="shared" si="10"/>
        <v>2366685</v>
      </c>
      <c r="S49" s="173">
        <f t="shared" si="10"/>
        <v>16756670</v>
      </c>
      <c r="T49" s="173">
        <f t="shared" si="10"/>
        <v>-3495544</v>
      </c>
      <c r="U49" s="173">
        <f t="shared" si="10"/>
        <v>-2066225</v>
      </c>
      <c r="V49" s="173">
        <f t="shared" si="10"/>
        <v>11194901</v>
      </c>
      <c r="W49" s="173">
        <f t="shared" si="10"/>
        <v>21287186</v>
      </c>
      <c r="X49" s="173">
        <f>IF(F25=F48,0,X25-X48)</f>
        <v>0</v>
      </c>
      <c r="Y49" s="173">
        <f t="shared" si="10"/>
        <v>21287186</v>
      </c>
      <c r="Z49" s="174">
        <f>+IF(X49&lt;&gt;0,+(Y49/X49)*100,0)</f>
        <v>0</v>
      </c>
      <c r="AA49" s="171">
        <f>+AA25-AA48</f>
        <v>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430077</v>
      </c>
      <c r="D12" s="155">
        <v>0</v>
      </c>
      <c r="E12" s="156">
        <v>0</v>
      </c>
      <c r="F12" s="60">
        <v>0</v>
      </c>
      <c r="G12" s="60">
        <v>35606</v>
      </c>
      <c r="H12" s="60">
        <v>35606</v>
      </c>
      <c r="I12" s="60">
        <v>35606</v>
      </c>
      <c r="J12" s="60">
        <v>106818</v>
      </c>
      <c r="K12" s="60">
        <v>35606</v>
      </c>
      <c r="L12" s="60">
        <v>35606</v>
      </c>
      <c r="M12" s="60">
        <v>35606</v>
      </c>
      <c r="N12" s="60">
        <v>106818</v>
      </c>
      <c r="O12" s="60">
        <v>35606</v>
      </c>
      <c r="P12" s="60">
        <v>35606</v>
      </c>
      <c r="Q12" s="60">
        <v>35606</v>
      </c>
      <c r="R12" s="60">
        <v>106818</v>
      </c>
      <c r="S12" s="60">
        <v>35606</v>
      </c>
      <c r="T12" s="60">
        <v>35606</v>
      </c>
      <c r="U12" s="60">
        <v>35606</v>
      </c>
      <c r="V12" s="60">
        <v>106818</v>
      </c>
      <c r="W12" s="60">
        <v>427272</v>
      </c>
      <c r="X12" s="60"/>
      <c r="Y12" s="60">
        <v>427272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107598</v>
      </c>
      <c r="D13" s="155">
        <v>0</v>
      </c>
      <c r="E13" s="156">
        <v>0</v>
      </c>
      <c r="F13" s="60">
        <v>0</v>
      </c>
      <c r="G13" s="60">
        <v>20711</v>
      </c>
      <c r="H13" s="60">
        <v>60301</v>
      </c>
      <c r="I13" s="60">
        <v>49028</v>
      </c>
      <c r="J13" s="60">
        <v>130040</v>
      </c>
      <c r="K13" s="60">
        <v>31052</v>
      </c>
      <c r="L13" s="60">
        <v>10166</v>
      </c>
      <c r="M13" s="60">
        <v>28138</v>
      </c>
      <c r="N13" s="60">
        <v>69356</v>
      </c>
      <c r="O13" s="60">
        <v>26803</v>
      </c>
      <c r="P13" s="60">
        <v>8640</v>
      </c>
      <c r="Q13" s="60">
        <v>680</v>
      </c>
      <c r="R13" s="60">
        <v>36123</v>
      </c>
      <c r="S13" s="60">
        <v>3104</v>
      </c>
      <c r="T13" s="60">
        <v>91481</v>
      </c>
      <c r="U13" s="60">
        <v>66290</v>
      </c>
      <c r="V13" s="60">
        <v>160875</v>
      </c>
      <c r="W13" s="60">
        <v>396394</v>
      </c>
      <c r="X13" s="60"/>
      <c r="Y13" s="60">
        <v>396394</v>
      </c>
      <c r="Z13" s="140">
        <v>0</v>
      </c>
      <c r="AA13" s="155">
        <v>0</v>
      </c>
    </row>
    <row r="14" spans="1:27" ht="12.75">
      <c r="A14" s="181" t="s">
        <v>110</v>
      </c>
      <c r="B14" s="185"/>
      <c r="C14" s="155">
        <v>146939</v>
      </c>
      <c r="D14" s="155">
        <v>0</v>
      </c>
      <c r="E14" s="156">
        <v>0</v>
      </c>
      <c r="F14" s="60">
        <v>0</v>
      </c>
      <c r="G14" s="60">
        <v>91552</v>
      </c>
      <c r="H14" s="60">
        <v>47249</v>
      </c>
      <c r="I14" s="60">
        <v>48647</v>
      </c>
      <c r="J14" s="60">
        <v>187448</v>
      </c>
      <c r="K14" s="60">
        <v>55547</v>
      </c>
      <c r="L14" s="60">
        <v>58996</v>
      </c>
      <c r="M14" s="60">
        <v>58564</v>
      </c>
      <c r="N14" s="60">
        <v>173107</v>
      </c>
      <c r="O14" s="60">
        <v>120564</v>
      </c>
      <c r="P14" s="60">
        <v>63503</v>
      </c>
      <c r="Q14" s="60">
        <v>51404</v>
      </c>
      <c r="R14" s="60">
        <v>235471</v>
      </c>
      <c r="S14" s="60">
        <v>58105</v>
      </c>
      <c r="T14" s="60">
        <v>57594</v>
      </c>
      <c r="U14" s="60">
        <v>134827</v>
      </c>
      <c r="V14" s="60">
        <v>250526</v>
      </c>
      <c r="W14" s="60">
        <v>846552</v>
      </c>
      <c r="X14" s="60"/>
      <c r="Y14" s="60">
        <v>846552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59679323</v>
      </c>
      <c r="D19" s="155">
        <v>0</v>
      </c>
      <c r="E19" s="156">
        <v>64761500</v>
      </c>
      <c r="F19" s="60">
        <v>64761500</v>
      </c>
      <c r="G19" s="60">
        <v>18003765</v>
      </c>
      <c r="H19" s="60">
        <v>113762</v>
      </c>
      <c r="I19" s="60">
        <v>119117</v>
      </c>
      <c r="J19" s="60">
        <v>18236644</v>
      </c>
      <c r="K19" s="60">
        <v>477690</v>
      </c>
      <c r="L19" s="60">
        <v>550511</v>
      </c>
      <c r="M19" s="60">
        <v>12921118</v>
      </c>
      <c r="N19" s="60">
        <v>13949319</v>
      </c>
      <c r="O19" s="60">
        <v>94238</v>
      </c>
      <c r="P19" s="60">
        <v>119790</v>
      </c>
      <c r="Q19" s="60">
        <v>11099135</v>
      </c>
      <c r="R19" s="60">
        <v>11313163</v>
      </c>
      <c r="S19" s="60">
        <v>20674547</v>
      </c>
      <c r="T19" s="60">
        <v>452355</v>
      </c>
      <c r="U19" s="60">
        <v>1486803</v>
      </c>
      <c r="V19" s="60">
        <v>22613705</v>
      </c>
      <c r="W19" s="60">
        <v>66112831</v>
      </c>
      <c r="X19" s="60">
        <v>65042004</v>
      </c>
      <c r="Y19" s="60">
        <v>1070827</v>
      </c>
      <c r="Z19" s="140">
        <v>1.65</v>
      </c>
      <c r="AA19" s="155">
        <v>64761500</v>
      </c>
    </row>
    <row r="20" spans="1:27" ht="12.75">
      <c r="A20" s="181" t="s">
        <v>35</v>
      </c>
      <c r="B20" s="185"/>
      <c r="C20" s="155">
        <v>480017</v>
      </c>
      <c r="D20" s="155">
        <v>0</v>
      </c>
      <c r="E20" s="156">
        <v>506543</v>
      </c>
      <c r="F20" s="54">
        <v>506543</v>
      </c>
      <c r="G20" s="54">
        <v>4616</v>
      </c>
      <c r="H20" s="54">
        <v>62911</v>
      </c>
      <c r="I20" s="54">
        <v>15417</v>
      </c>
      <c r="J20" s="54">
        <v>82944</v>
      </c>
      <c r="K20" s="54">
        <v>10016</v>
      </c>
      <c r="L20" s="54">
        <v>7385</v>
      </c>
      <c r="M20" s="54">
        <v>4664</v>
      </c>
      <c r="N20" s="54">
        <v>22065</v>
      </c>
      <c r="O20" s="54">
        <v>4663</v>
      </c>
      <c r="P20" s="54">
        <v>11108</v>
      </c>
      <c r="Q20" s="54">
        <v>4285</v>
      </c>
      <c r="R20" s="54">
        <v>20056</v>
      </c>
      <c r="S20" s="54">
        <v>25403</v>
      </c>
      <c r="T20" s="54">
        <v>6538</v>
      </c>
      <c r="U20" s="54">
        <v>3636</v>
      </c>
      <c r="V20" s="54">
        <v>35577</v>
      </c>
      <c r="W20" s="54">
        <v>160642</v>
      </c>
      <c r="X20" s="54">
        <v>506544</v>
      </c>
      <c r="Y20" s="54">
        <v>-345902</v>
      </c>
      <c r="Z20" s="184">
        <v>-68.29</v>
      </c>
      <c r="AA20" s="130">
        <v>506543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60843954</v>
      </c>
      <c r="D22" s="188">
        <f>SUM(D5:D21)</f>
        <v>0</v>
      </c>
      <c r="E22" s="189">
        <f t="shared" si="0"/>
        <v>65268043</v>
      </c>
      <c r="F22" s="190">
        <f t="shared" si="0"/>
        <v>65268043</v>
      </c>
      <c r="G22" s="190">
        <f t="shared" si="0"/>
        <v>18156250</v>
      </c>
      <c r="H22" s="190">
        <f t="shared" si="0"/>
        <v>319829</v>
      </c>
      <c r="I22" s="190">
        <f t="shared" si="0"/>
        <v>267815</v>
      </c>
      <c r="J22" s="190">
        <f t="shared" si="0"/>
        <v>18743894</v>
      </c>
      <c r="K22" s="190">
        <f t="shared" si="0"/>
        <v>609911</v>
      </c>
      <c r="L22" s="190">
        <f t="shared" si="0"/>
        <v>662664</v>
      </c>
      <c r="M22" s="190">
        <f t="shared" si="0"/>
        <v>13048090</v>
      </c>
      <c r="N22" s="190">
        <f t="shared" si="0"/>
        <v>14320665</v>
      </c>
      <c r="O22" s="190">
        <f t="shared" si="0"/>
        <v>281874</v>
      </c>
      <c r="P22" s="190">
        <f t="shared" si="0"/>
        <v>238647</v>
      </c>
      <c r="Q22" s="190">
        <f t="shared" si="0"/>
        <v>11191110</v>
      </c>
      <c r="R22" s="190">
        <f t="shared" si="0"/>
        <v>11711631</v>
      </c>
      <c r="S22" s="190">
        <f t="shared" si="0"/>
        <v>20796765</v>
      </c>
      <c r="T22" s="190">
        <f t="shared" si="0"/>
        <v>643574</v>
      </c>
      <c r="U22" s="190">
        <f t="shared" si="0"/>
        <v>1727162</v>
      </c>
      <c r="V22" s="190">
        <f t="shared" si="0"/>
        <v>23167501</v>
      </c>
      <c r="W22" s="190">
        <f t="shared" si="0"/>
        <v>67943691</v>
      </c>
      <c r="X22" s="190">
        <f t="shared" si="0"/>
        <v>65548548</v>
      </c>
      <c r="Y22" s="190">
        <f t="shared" si="0"/>
        <v>2395143</v>
      </c>
      <c r="Z22" s="191">
        <f>+IF(X22&lt;&gt;0,+(Y22/X22)*100,0)</f>
        <v>3.6539985599681017</v>
      </c>
      <c r="AA22" s="188">
        <f>SUM(AA5:AA21)</f>
        <v>65268043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39451436</v>
      </c>
      <c r="D25" s="155">
        <v>0</v>
      </c>
      <c r="E25" s="156">
        <v>42370383</v>
      </c>
      <c r="F25" s="60">
        <v>42370383</v>
      </c>
      <c r="G25" s="60">
        <v>3010966</v>
      </c>
      <c r="H25" s="60">
        <v>3671058</v>
      </c>
      <c r="I25" s="60">
        <v>3183244</v>
      </c>
      <c r="J25" s="60">
        <v>9865268</v>
      </c>
      <c r="K25" s="60">
        <v>3310071</v>
      </c>
      <c r="L25" s="60">
        <v>3228384</v>
      </c>
      <c r="M25" s="60">
        <v>3239297</v>
      </c>
      <c r="N25" s="60">
        <v>9777752</v>
      </c>
      <c r="O25" s="60">
        <v>3765031</v>
      </c>
      <c r="P25" s="60">
        <v>2646218</v>
      </c>
      <c r="Q25" s="60">
        <v>2431723</v>
      </c>
      <c r="R25" s="60">
        <v>8842972</v>
      </c>
      <c r="S25" s="60">
        <v>3295553</v>
      </c>
      <c r="T25" s="60">
        <v>3258501</v>
      </c>
      <c r="U25" s="60">
        <v>3105669</v>
      </c>
      <c r="V25" s="60">
        <v>9659723</v>
      </c>
      <c r="W25" s="60">
        <v>38145715</v>
      </c>
      <c r="X25" s="60">
        <v>42370380</v>
      </c>
      <c r="Y25" s="60">
        <v>-4224665</v>
      </c>
      <c r="Z25" s="140">
        <v>-9.97</v>
      </c>
      <c r="AA25" s="155">
        <v>42370383</v>
      </c>
    </row>
    <row r="26" spans="1:27" ht="12.75">
      <c r="A26" s="183" t="s">
        <v>38</v>
      </c>
      <c r="B26" s="182"/>
      <c r="C26" s="155">
        <v>4496093</v>
      </c>
      <c r="D26" s="155">
        <v>0</v>
      </c>
      <c r="E26" s="156">
        <v>4316949</v>
      </c>
      <c r="F26" s="60">
        <v>4316949</v>
      </c>
      <c r="G26" s="60">
        <v>376277</v>
      </c>
      <c r="H26" s="60">
        <v>380319</v>
      </c>
      <c r="I26" s="60">
        <v>376394</v>
      </c>
      <c r="J26" s="60">
        <v>1132990</v>
      </c>
      <c r="K26" s="60">
        <v>376180</v>
      </c>
      <c r="L26" s="60">
        <v>376258</v>
      </c>
      <c r="M26" s="60">
        <v>376383</v>
      </c>
      <c r="N26" s="60">
        <v>1128821</v>
      </c>
      <c r="O26" s="60">
        <v>433165</v>
      </c>
      <c r="P26" s="60">
        <v>353758</v>
      </c>
      <c r="Q26" s="60">
        <v>389631</v>
      </c>
      <c r="R26" s="60">
        <v>1176554</v>
      </c>
      <c r="S26" s="60">
        <v>389630</v>
      </c>
      <c r="T26" s="60">
        <v>391809</v>
      </c>
      <c r="U26" s="60">
        <v>399498</v>
      </c>
      <c r="V26" s="60">
        <v>1180937</v>
      </c>
      <c r="W26" s="60">
        <v>4619302</v>
      </c>
      <c r="X26" s="60">
        <v>4316952</v>
      </c>
      <c r="Y26" s="60">
        <v>302350</v>
      </c>
      <c r="Z26" s="140">
        <v>7</v>
      </c>
      <c r="AA26" s="155">
        <v>4316949</v>
      </c>
    </row>
    <row r="27" spans="1:27" ht="12.75">
      <c r="A27" s="183" t="s">
        <v>118</v>
      </c>
      <c r="B27" s="182"/>
      <c r="C27" s="155">
        <v>554182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2404726</v>
      </c>
      <c r="D28" s="155">
        <v>0</v>
      </c>
      <c r="E28" s="156">
        <v>1652450</v>
      </c>
      <c r="F28" s="60">
        <v>1652450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1652448</v>
      </c>
      <c r="Y28" s="60">
        <v>-1652448</v>
      </c>
      <c r="Z28" s="140">
        <v>-100</v>
      </c>
      <c r="AA28" s="155">
        <v>1652450</v>
      </c>
    </row>
    <row r="29" spans="1:27" ht="12.75">
      <c r="A29" s="183" t="s">
        <v>40</v>
      </c>
      <c r="B29" s="182"/>
      <c r="C29" s="155">
        <v>357041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5705537</v>
      </c>
      <c r="D32" s="155">
        <v>0</v>
      </c>
      <c r="E32" s="156">
        <v>5996000</v>
      </c>
      <c r="F32" s="60">
        <v>5996000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5996004</v>
      </c>
      <c r="Y32" s="60">
        <v>-5996004</v>
      </c>
      <c r="Z32" s="140">
        <v>-100</v>
      </c>
      <c r="AA32" s="155">
        <v>5996000</v>
      </c>
    </row>
    <row r="33" spans="1:27" ht="12.75">
      <c r="A33" s="183" t="s">
        <v>42</v>
      </c>
      <c r="B33" s="182"/>
      <c r="C33" s="155">
        <v>10025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6801256</v>
      </c>
      <c r="D34" s="155">
        <v>0</v>
      </c>
      <c r="E34" s="156">
        <v>10932261</v>
      </c>
      <c r="F34" s="60">
        <v>10932261</v>
      </c>
      <c r="G34" s="60">
        <v>1400338</v>
      </c>
      <c r="H34" s="60">
        <v>123240</v>
      </c>
      <c r="I34" s="60">
        <v>358386</v>
      </c>
      <c r="J34" s="60">
        <v>1881964</v>
      </c>
      <c r="K34" s="60">
        <v>364593</v>
      </c>
      <c r="L34" s="60">
        <v>929118</v>
      </c>
      <c r="M34" s="60">
        <v>258453</v>
      </c>
      <c r="N34" s="60">
        <v>1552164</v>
      </c>
      <c r="O34" s="60">
        <v>119944</v>
      </c>
      <c r="P34" s="60">
        <v>160787</v>
      </c>
      <c r="Q34" s="60">
        <v>-955311</v>
      </c>
      <c r="R34" s="60">
        <v>-674580</v>
      </c>
      <c r="S34" s="60">
        <v>354912</v>
      </c>
      <c r="T34" s="60">
        <v>488808</v>
      </c>
      <c r="U34" s="60">
        <v>288220</v>
      </c>
      <c r="V34" s="60">
        <v>1131940</v>
      </c>
      <c r="W34" s="60">
        <v>3891488</v>
      </c>
      <c r="X34" s="60">
        <v>10932264</v>
      </c>
      <c r="Y34" s="60">
        <v>-7040776</v>
      </c>
      <c r="Z34" s="140">
        <v>-64.4</v>
      </c>
      <c r="AA34" s="155">
        <v>10932261</v>
      </c>
    </row>
    <row r="35" spans="1:27" ht="12.75">
      <c r="A35" s="181" t="s">
        <v>122</v>
      </c>
      <c r="B35" s="185"/>
      <c r="C35" s="155">
        <v>5545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59785841</v>
      </c>
      <c r="D36" s="188">
        <f>SUM(D25:D35)</f>
        <v>0</v>
      </c>
      <c r="E36" s="189">
        <f t="shared" si="1"/>
        <v>65268043</v>
      </c>
      <c r="F36" s="190">
        <f t="shared" si="1"/>
        <v>65268043</v>
      </c>
      <c r="G36" s="190">
        <f t="shared" si="1"/>
        <v>4787581</v>
      </c>
      <c r="H36" s="190">
        <f t="shared" si="1"/>
        <v>4174617</v>
      </c>
      <c r="I36" s="190">
        <f t="shared" si="1"/>
        <v>3918024</v>
      </c>
      <c r="J36" s="190">
        <f t="shared" si="1"/>
        <v>12880222</v>
      </c>
      <c r="K36" s="190">
        <f t="shared" si="1"/>
        <v>4050844</v>
      </c>
      <c r="L36" s="190">
        <f t="shared" si="1"/>
        <v>4533760</v>
      </c>
      <c r="M36" s="190">
        <f t="shared" si="1"/>
        <v>3874133</v>
      </c>
      <c r="N36" s="190">
        <f t="shared" si="1"/>
        <v>12458737</v>
      </c>
      <c r="O36" s="190">
        <f t="shared" si="1"/>
        <v>4318140</v>
      </c>
      <c r="P36" s="190">
        <f t="shared" si="1"/>
        <v>3160763</v>
      </c>
      <c r="Q36" s="190">
        <f t="shared" si="1"/>
        <v>1866043</v>
      </c>
      <c r="R36" s="190">
        <f t="shared" si="1"/>
        <v>9344946</v>
      </c>
      <c r="S36" s="190">
        <f t="shared" si="1"/>
        <v>4040095</v>
      </c>
      <c r="T36" s="190">
        <f t="shared" si="1"/>
        <v>4139118</v>
      </c>
      <c r="U36" s="190">
        <f t="shared" si="1"/>
        <v>3793387</v>
      </c>
      <c r="V36" s="190">
        <f t="shared" si="1"/>
        <v>11972600</v>
      </c>
      <c r="W36" s="190">
        <f t="shared" si="1"/>
        <v>46656505</v>
      </c>
      <c r="X36" s="190">
        <f t="shared" si="1"/>
        <v>65268048</v>
      </c>
      <c r="Y36" s="190">
        <f t="shared" si="1"/>
        <v>-18611543</v>
      </c>
      <c r="Z36" s="191">
        <f>+IF(X36&lt;&gt;0,+(Y36/X36)*100,0)</f>
        <v>-28.515550212257</v>
      </c>
      <c r="AA36" s="188">
        <f>SUM(AA25:AA35)</f>
        <v>65268043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1058113</v>
      </c>
      <c r="D38" s="199">
        <f>+D22-D36</f>
        <v>0</v>
      </c>
      <c r="E38" s="200">
        <f t="shared" si="2"/>
        <v>0</v>
      </c>
      <c r="F38" s="106">
        <f t="shared" si="2"/>
        <v>0</v>
      </c>
      <c r="G38" s="106">
        <f t="shared" si="2"/>
        <v>13368669</v>
      </c>
      <c r="H38" s="106">
        <f t="shared" si="2"/>
        <v>-3854788</v>
      </c>
      <c r="I38" s="106">
        <f t="shared" si="2"/>
        <v>-3650209</v>
      </c>
      <c r="J38" s="106">
        <f t="shared" si="2"/>
        <v>5863672</v>
      </c>
      <c r="K38" s="106">
        <f t="shared" si="2"/>
        <v>-3440933</v>
      </c>
      <c r="L38" s="106">
        <f t="shared" si="2"/>
        <v>-3871096</v>
      </c>
      <c r="M38" s="106">
        <f t="shared" si="2"/>
        <v>9173957</v>
      </c>
      <c r="N38" s="106">
        <f t="shared" si="2"/>
        <v>1861928</v>
      </c>
      <c r="O38" s="106">
        <f t="shared" si="2"/>
        <v>-4036266</v>
      </c>
      <c r="P38" s="106">
        <f t="shared" si="2"/>
        <v>-2922116</v>
      </c>
      <c r="Q38" s="106">
        <f t="shared" si="2"/>
        <v>9325067</v>
      </c>
      <c r="R38" s="106">
        <f t="shared" si="2"/>
        <v>2366685</v>
      </c>
      <c r="S38" s="106">
        <f t="shared" si="2"/>
        <v>16756670</v>
      </c>
      <c r="T38" s="106">
        <f t="shared" si="2"/>
        <v>-3495544</v>
      </c>
      <c r="U38" s="106">
        <f t="shared" si="2"/>
        <v>-2066225</v>
      </c>
      <c r="V38" s="106">
        <f t="shared" si="2"/>
        <v>11194901</v>
      </c>
      <c r="W38" s="106">
        <f t="shared" si="2"/>
        <v>21287186</v>
      </c>
      <c r="X38" s="106">
        <f>IF(F22=F36,0,X22-X36)</f>
        <v>0</v>
      </c>
      <c r="Y38" s="106">
        <f t="shared" si="2"/>
        <v>21006686</v>
      </c>
      <c r="Z38" s="201">
        <f>+IF(X38&lt;&gt;0,+(Y38/X38)*100,0)</f>
        <v>0</v>
      </c>
      <c r="AA38" s="199">
        <f>+AA22-AA36</f>
        <v>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-280500</v>
      </c>
      <c r="Y39" s="60">
        <v>280500</v>
      </c>
      <c r="Z39" s="140">
        <v>-100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1058113</v>
      </c>
      <c r="D42" s="206">
        <f>SUM(D38:D41)</f>
        <v>0</v>
      </c>
      <c r="E42" s="207">
        <f t="shared" si="3"/>
        <v>0</v>
      </c>
      <c r="F42" s="88">
        <f t="shared" si="3"/>
        <v>0</v>
      </c>
      <c r="G42" s="88">
        <f t="shared" si="3"/>
        <v>13368669</v>
      </c>
      <c r="H42" s="88">
        <f t="shared" si="3"/>
        <v>-3854788</v>
      </c>
      <c r="I42" s="88">
        <f t="shared" si="3"/>
        <v>-3650209</v>
      </c>
      <c r="J42" s="88">
        <f t="shared" si="3"/>
        <v>5863672</v>
      </c>
      <c r="K42" s="88">
        <f t="shared" si="3"/>
        <v>-3440933</v>
      </c>
      <c r="L42" s="88">
        <f t="shared" si="3"/>
        <v>-3871096</v>
      </c>
      <c r="M42" s="88">
        <f t="shared" si="3"/>
        <v>9173957</v>
      </c>
      <c r="N42" s="88">
        <f t="shared" si="3"/>
        <v>1861928</v>
      </c>
      <c r="O42" s="88">
        <f t="shared" si="3"/>
        <v>-4036266</v>
      </c>
      <c r="P42" s="88">
        <f t="shared" si="3"/>
        <v>-2922116</v>
      </c>
      <c r="Q42" s="88">
        <f t="shared" si="3"/>
        <v>9325067</v>
      </c>
      <c r="R42" s="88">
        <f t="shared" si="3"/>
        <v>2366685</v>
      </c>
      <c r="S42" s="88">
        <f t="shared" si="3"/>
        <v>16756670</v>
      </c>
      <c r="T42" s="88">
        <f t="shared" si="3"/>
        <v>-3495544</v>
      </c>
      <c r="U42" s="88">
        <f t="shared" si="3"/>
        <v>-2066225</v>
      </c>
      <c r="V42" s="88">
        <f t="shared" si="3"/>
        <v>11194901</v>
      </c>
      <c r="W42" s="88">
        <f t="shared" si="3"/>
        <v>21287186</v>
      </c>
      <c r="X42" s="88">
        <f t="shared" si="3"/>
        <v>-280500</v>
      </c>
      <c r="Y42" s="88">
        <f t="shared" si="3"/>
        <v>21287186</v>
      </c>
      <c r="Z42" s="208">
        <f>+IF(X42&lt;&gt;0,+(Y42/X42)*100,0)</f>
        <v>-7589.014616755793</v>
      </c>
      <c r="AA42" s="206">
        <f>SUM(AA38:AA41)</f>
        <v>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1058113</v>
      </c>
      <c r="D44" s="210">
        <f>+D42-D43</f>
        <v>0</v>
      </c>
      <c r="E44" s="211">
        <f t="shared" si="4"/>
        <v>0</v>
      </c>
      <c r="F44" s="77">
        <f t="shared" si="4"/>
        <v>0</v>
      </c>
      <c r="G44" s="77">
        <f t="shared" si="4"/>
        <v>13368669</v>
      </c>
      <c r="H44" s="77">
        <f t="shared" si="4"/>
        <v>-3854788</v>
      </c>
      <c r="I44" s="77">
        <f t="shared" si="4"/>
        <v>-3650209</v>
      </c>
      <c r="J44" s="77">
        <f t="shared" si="4"/>
        <v>5863672</v>
      </c>
      <c r="K44" s="77">
        <f t="shared" si="4"/>
        <v>-3440933</v>
      </c>
      <c r="L44" s="77">
        <f t="shared" si="4"/>
        <v>-3871096</v>
      </c>
      <c r="M44" s="77">
        <f t="shared" si="4"/>
        <v>9173957</v>
      </c>
      <c r="N44" s="77">
        <f t="shared" si="4"/>
        <v>1861928</v>
      </c>
      <c r="O44" s="77">
        <f t="shared" si="4"/>
        <v>-4036266</v>
      </c>
      <c r="P44" s="77">
        <f t="shared" si="4"/>
        <v>-2922116</v>
      </c>
      <c r="Q44" s="77">
        <f t="shared" si="4"/>
        <v>9325067</v>
      </c>
      <c r="R44" s="77">
        <f t="shared" si="4"/>
        <v>2366685</v>
      </c>
      <c r="S44" s="77">
        <f t="shared" si="4"/>
        <v>16756670</v>
      </c>
      <c r="T44" s="77">
        <f t="shared" si="4"/>
        <v>-3495544</v>
      </c>
      <c r="U44" s="77">
        <f t="shared" si="4"/>
        <v>-2066225</v>
      </c>
      <c r="V44" s="77">
        <f t="shared" si="4"/>
        <v>11194901</v>
      </c>
      <c r="W44" s="77">
        <f t="shared" si="4"/>
        <v>21287186</v>
      </c>
      <c r="X44" s="77">
        <f t="shared" si="4"/>
        <v>-280500</v>
      </c>
      <c r="Y44" s="77">
        <f t="shared" si="4"/>
        <v>21287186</v>
      </c>
      <c r="Z44" s="212">
        <f>+IF(X44&lt;&gt;0,+(Y44/X44)*100,0)</f>
        <v>-7589.014616755793</v>
      </c>
      <c r="AA44" s="210">
        <f>+AA42-AA43</f>
        <v>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1058113</v>
      </c>
      <c r="D46" s="206">
        <f>SUM(D44:D45)</f>
        <v>0</v>
      </c>
      <c r="E46" s="207">
        <f t="shared" si="5"/>
        <v>0</v>
      </c>
      <c r="F46" s="88">
        <f t="shared" si="5"/>
        <v>0</v>
      </c>
      <c r="G46" s="88">
        <f t="shared" si="5"/>
        <v>13368669</v>
      </c>
      <c r="H46" s="88">
        <f t="shared" si="5"/>
        <v>-3854788</v>
      </c>
      <c r="I46" s="88">
        <f t="shared" si="5"/>
        <v>-3650209</v>
      </c>
      <c r="J46" s="88">
        <f t="shared" si="5"/>
        <v>5863672</v>
      </c>
      <c r="K46" s="88">
        <f t="shared" si="5"/>
        <v>-3440933</v>
      </c>
      <c r="L46" s="88">
        <f t="shared" si="5"/>
        <v>-3871096</v>
      </c>
      <c r="M46" s="88">
        <f t="shared" si="5"/>
        <v>9173957</v>
      </c>
      <c r="N46" s="88">
        <f t="shared" si="5"/>
        <v>1861928</v>
      </c>
      <c r="O46" s="88">
        <f t="shared" si="5"/>
        <v>-4036266</v>
      </c>
      <c r="P46" s="88">
        <f t="shared" si="5"/>
        <v>-2922116</v>
      </c>
      <c r="Q46" s="88">
        <f t="shared" si="5"/>
        <v>9325067</v>
      </c>
      <c r="R46" s="88">
        <f t="shared" si="5"/>
        <v>2366685</v>
      </c>
      <c r="S46" s="88">
        <f t="shared" si="5"/>
        <v>16756670</v>
      </c>
      <c r="T46" s="88">
        <f t="shared" si="5"/>
        <v>-3495544</v>
      </c>
      <c r="U46" s="88">
        <f t="shared" si="5"/>
        <v>-2066225</v>
      </c>
      <c r="V46" s="88">
        <f t="shared" si="5"/>
        <v>11194901</v>
      </c>
      <c r="W46" s="88">
        <f t="shared" si="5"/>
        <v>21287186</v>
      </c>
      <c r="X46" s="88">
        <f t="shared" si="5"/>
        <v>-280500</v>
      </c>
      <c r="Y46" s="88">
        <f t="shared" si="5"/>
        <v>21287186</v>
      </c>
      <c r="Z46" s="208">
        <f>+IF(X46&lt;&gt;0,+(Y46/X46)*100,0)</f>
        <v>-7589.014616755793</v>
      </c>
      <c r="AA46" s="206">
        <f>SUM(AA44:AA45)</f>
        <v>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1058113</v>
      </c>
      <c r="D48" s="217">
        <f>SUM(D46:D47)</f>
        <v>0</v>
      </c>
      <c r="E48" s="218">
        <f t="shared" si="6"/>
        <v>0</v>
      </c>
      <c r="F48" s="219">
        <f t="shared" si="6"/>
        <v>0</v>
      </c>
      <c r="G48" s="219">
        <f t="shared" si="6"/>
        <v>13368669</v>
      </c>
      <c r="H48" s="220">
        <f t="shared" si="6"/>
        <v>-3854788</v>
      </c>
      <c r="I48" s="220">
        <f t="shared" si="6"/>
        <v>-3650209</v>
      </c>
      <c r="J48" s="220">
        <f t="shared" si="6"/>
        <v>5863672</v>
      </c>
      <c r="K48" s="220">
        <f t="shared" si="6"/>
        <v>-3440933</v>
      </c>
      <c r="L48" s="220">
        <f t="shared" si="6"/>
        <v>-3871096</v>
      </c>
      <c r="M48" s="219">
        <f t="shared" si="6"/>
        <v>9173957</v>
      </c>
      <c r="N48" s="219">
        <f t="shared" si="6"/>
        <v>1861928</v>
      </c>
      <c r="O48" s="220">
        <f t="shared" si="6"/>
        <v>-4036266</v>
      </c>
      <c r="P48" s="220">
        <f t="shared" si="6"/>
        <v>-2922116</v>
      </c>
      <c r="Q48" s="220">
        <f t="shared" si="6"/>
        <v>9325067</v>
      </c>
      <c r="R48" s="220">
        <f t="shared" si="6"/>
        <v>2366685</v>
      </c>
      <c r="S48" s="220">
        <f t="shared" si="6"/>
        <v>16756670</v>
      </c>
      <c r="T48" s="219">
        <f t="shared" si="6"/>
        <v>-3495544</v>
      </c>
      <c r="U48" s="219">
        <f t="shared" si="6"/>
        <v>-2066225</v>
      </c>
      <c r="V48" s="220">
        <f t="shared" si="6"/>
        <v>11194901</v>
      </c>
      <c r="W48" s="220">
        <f t="shared" si="6"/>
        <v>21287186</v>
      </c>
      <c r="X48" s="220">
        <f t="shared" si="6"/>
        <v>-280500</v>
      </c>
      <c r="Y48" s="220">
        <f t="shared" si="6"/>
        <v>21287186</v>
      </c>
      <c r="Z48" s="221">
        <f>+IF(X48&lt;&gt;0,+(Y48/X48)*100,0)</f>
        <v>-7589.014616755793</v>
      </c>
      <c r="AA48" s="222">
        <f>SUM(AA46:AA47)</f>
        <v>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1635302</v>
      </c>
      <c r="D5" s="153">
        <f>SUM(D6:D8)</f>
        <v>0</v>
      </c>
      <c r="E5" s="154">
        <f t="shared" si="0"/>
        <v>280500</v>
      </c>
      <c r="F5" s="100">
        <f t="shared" si="0"/>
        <v>280500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32775</v>
      </c>
      <c r="U5" s="100">
        <f t="shared" si="0"/>
        <v>55427</v>
      </c>
      <c r="V5" s="100">
        <f t="shared" si="0"/>
        <v>88202</v>
      </c>
      <c r="W5" s="100">
        <f t="shared" si="0"/>
        <v>88202</v>
      </c>
      <c r="X5" s="100">
        <f t="shared" si="0"/>
        <v>280500</v>
      </c>
      <c r="Y5" s="100">
        <f t="shared" si="0"/>
        <v>-192298</v>
      </c>
      <c r="Z5" s="137">
        <f>+IF(X5&lt;&gt;0,+(Y5/X5)*100,0)</f>
        <v>-68.55543672014261</v>
      </c>
      <c r="AA5" s="153">
        <f>SUM(AA6:AA8)</f>
        <v>280500</v>
      </c>
    </row>
    <row r="6" spans="1:27" ht="12.75">
      <c r="A6" s="138" t="s">
        <v>75</v>
      </c>
      <c r="B6" s="136"/>
      <c r="C6" s="155"/>
      <c r="D6" s="155"/>
      <c r="E6" s="156">
        <v>193000</v>
      </c>
      <c r="F6" s="60">
        <v>193000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193000</v>
      </c>
      <c r="Y6" s="60">
        <v>-193000</v>
      </c>
      <c r="Z6" s="140">
        <v>-100</v>
      </c>
      <c r="AA6" s="62">
        <v>193000</v>
      </c>
    </row>
    <row r="7" spans="1:27" ht="12.75">
      <c r="A7" s="138" t="s">
        <v>76</v>
      </c>
      <c r="B7" s="136"/>
      <c r="C7" s="157"/>
      <c r="D7" s="157"/>
      <c r="E7" s="158">
        <v>87500</v>
      </c>
      <c r="F7" s="159">
        <v>87500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87500</v>
      </c>
      <c r="Y7" s="159">
        <v>-87500</v>
      </c>
      <c r="Z7" s="141">
        <v>-100</v>
      </c>
      <c r="AA7" s="225">
        <v>87500</v>
      </c>
    </row>
    <row r="8" spans="1:27" ht="12.75">
      <c r="A8" s="138" t="s">
        <v>77</v>
      </c>
      <c r="B8" s="136"/>
      <c r="C8" s="155">
        <v>1635302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>
        <v>32775</v>
      </c>
      <c r="U8" s="60">
        <v>55427</v>
      </c>
      <c r="V8" s="60">
        <v>88202</v>
      </c>
      <c r="W8" s="60">
        <v>88202</v>
      </c>
      <c r="X8" s="60"/>
      <c r="Y8" s="60">
        <v>88202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1635302</v>
      </c>
      <c r="D25" s="217">
        <f>+D5+D9+D15+D19+D24</f>
        <v>0</v>
      </c>
      <c r="E25" s="230">
        <f t="shared" si="4"/>
        <v>280500</v>
      </c>
      <c r="F25" s="219">
        <f t="shared" si="4"/>
        <v>280500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32775</v>
      </c>
      <c r="U25" s="219">
        <f t="shared" si="4"/>
        <v>55427</v>
      </c>
      <c r="V25" s="219">
        <f t="shared" si="4"/>
        <v>88202</v>
      </c>
      <c r="W25" s="219">
        <f t="shared" si="4"/>
        <v>88202</v>
      </c>
      <c r="X25" s="219">
        <f t="shared" si="4"/>
        <v>280500</v>
      </c>
      <c r="Y25" s="219">
        <f t="shared" si="4"/>
        <v>-192298</v>
      </c>
      <c r="Z25" s="231">
        <f>+IF(X25&lt;&gt;0,+(Y25/X25)*100,0)</f>
        <v>-68.55543672014261</v>
      </c>
      <c r="AA25" s="232">
        <f>+AA5+AA9+AA15+AA19+AA24</f>
        <v>280500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1635302</v>
      </c>
      <c r="D28" s="155"/>
      <c r="E28" s="156">
        <v>280500</v>
      </c>
      <c r="F28" s="60">
        <v>280500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>
        <v>32775</v>
      </c>
      <c r="U28" s="60">
        <v>55427</v>
      </c>
      <c r="V28" s="60">
        <v>88202</v>
      </c>
      <c r="W28" s="60">
        <v>88202</v>
      </c>
      <c r="X28" s="60">
        <v>280500</v>
      </c>
      <c r="Y28" s="60">
        <v>-192298</v>
      </c>
      <c r="Z28" s="140">
        <v>-68.56</v>
      </c>
      <c r="AA28" s="155">
        <v>280500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1635302</v>
      </c>
      <c r="D32" s="210">
        <f>SUM(D28:D31)</f>
        <v>0</v>
      </c>
      <c r="E32" s="211">
        <f t="shared" si="5"/>
        <v>280500</v>
      </c>
      <c r="F32" s="77">
        <f t="shared" si="5"/>
        <v>280500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32775</v>
      </c>
      <c r="U32" s="77">
        <f t="shared" si="5"/>
        <v>55427</v>
      </c>
      <c r="V32" s="77">
        <f t="shared" si="5"/>
        <v>88202</v>
      </c>
      <c r="W32" s="77">
        <f t="shared" si="5"/>
        <v>88202</v>
      </c>
      <c r="X32" s="77">
        <f t="shared" si="5"/>
        <v>280500</v>
      </c>
      <c r="Y32" s="77">
        <f t="shared" si="5"/>
        <v>-192298</v>
      </c>
      <c r="Z32" s="212">
        <f>+IF(X32&lt;&gt;0,+(Y32/X32)*100,0)</f>
        <v>-68.55543672014261</v>
      </c>
      <c r="AA32" s="79">
        <f>SUM(AA28:AA31)</f>
        <v>280500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1635302</v>
      </c>
      <c r="D36" s="222">
        <f>SUM(D32:D35)</f>
        <v>0</v>
      </c>
      <c r="E36" s="218">
        <f t="shared" si="6"/>
        <v>280500</v>
      </c>
      <c r="F36" s="220">
        <f t="shared" si="6"/>
        <v>280500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32775</v>
      </c>
      <c r="U36" s="220">
        <f t="shared" si="6"/>
        <v>55427</v>
      </c>
      <c r="V36" s="220">
        <f t="shared" si="6"/>
        <v>88202</v>
      </c>
      <c r="W36" s="220">
        <f t="shared" si="6"/>
        <v>88202</v>
      </c>
      <c r="X36" s="220">
        <f t="shared" si="6"/>
        <v>280500</v>
      </c>
      <c r="Y36" s="220">
        <f t="shared" si="6"/>
        <v>-192298</v>
      </c>
      <c r="Z36" s="221">
        <f>+IF(X36&lt;&gt;0,+(Y36/X36)*100,0)</f>
        <v>-68.55543672014261</v>
      </c>
      <c r="AA36" s="239">
        <f>SUM(AA32:AA35)</f>
        <v>280500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2908913</v>
      </c>
      <c r="D6" s="155"/>
      <c r="E6" s="59">
        <v>2000000</v>
      </c>
      <c r="F6" s="60">
        <v>2000000</v>
      </c>
      <c r="G6" s="60">
        <v>1887289</v>
      </c>
      <c r="H6" s="60">
        <v>1795472</v>
      </c>
      <c r="I6" s="60">
        <v>373306</v>
      </c>
      <c r="J6" s="60">
        <v>373306</v>
      </c>
      <c r="K6" s="60">
        <v>538179</v>
      </c>
      <c r="L6" s="60">
        <v>508121</v>
      </c>
      <c r="M6" s="60">
        <v>67670</v>
      </c>
      <c r="N6" s="60">
        <v>67670</v>
      </c>
      <c r="O6" s="60">
        <v>135106</v>
      </c>
      <c r="P6" s="60">
        <v>-129489</v>
      </c>
      <c r="Q6" s="60">
        <v>10703893</v>
      </c>
      <c r="R6" s="60">
        <v>10703893</v>
      </c>
      <c r="S6" s="60">
        <v>4676064</v>
      </c>
      <c r="T6" s="60">
        <v>1493998</v>
      </c>
      <c r="U6" s="60">
        <v>194803</v>
      </c>
      <c r="V6" s="60">
        <v>194803</v>
      </c>
      <c r="W6" s="60">
        <v>194803</v>
      </c>
      <c r="X6" s="60">
        <v>2000000</v>
      </c>
      <c r="Y6" s="60">
        <v>-1805197</v>
      </c>
      <c r="Z6" s="140">
        <v>-90.26</v>
      </c>
      <c r="AA6" s="62">
        <v>2000000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>
        <v>10104260</v>
      </c>
      <c r="H7" s="60">
        <v>10158750</v>
      </c>
      <c r="I7" s="60">
        <v>7000000</v>
      </c>
      <c r="J7" s="60">
        <v>7000000</v>
      </c>
      <c r="K7" s="60">
        <v>3135071</v>
      </c>
      <c r="L7" s="60">
        <v>145427</v>
      </c>
      <c r="M7" s="60">
        <v>6173334</v>
      </c>
      <c r="N7" s="60">
        <v>6173334</v>
      </c>
      <c r="O7" s="60">
        <v>2198531</v>
      </c>
      <c r="P7" s="60">
        <v>107048</v>
      </c>
      <c r="Q7" s="60">
        <v>107598</v>
      </c>
      <c r="R7" s="60">
        <v>107598</v>
      </c>
      <c r="S7" s="60">
        <v>15127180</v>
      </c>
      <c r="T7" s="60">
        <v>15211956</v>
      </c>
      <c r="U7" s="60">
        <v>7175899</v>
      </c>
      <c r="V7" s="60">
        <v>7175899</v>
      </c>
      <c r="W7" s="60">
        <v>7175899</v>
      </c>
      <c r="X7" s="60"/>
      <c r="Y7" s="60">
        <v>7175899</v>
      </c>
      <c r="Z7" s="140"/>
      <c r="AA7" s="62"/>
    </row>
    <row r="8" spans="1:27" ht="12.75">
      <c r="A8" s="249" t="s">
        <v>145</v>
      </c>
      <c r="B8" s="182"/>
      <c r="C8" s="155"/>
      <c r="D8" s="155"/>
      <c r="E8" s="59">
        <v>2000000</v>
      </c>
      <c r="F8" s="60">
        <v>2000000</v>
      </c>
      <c r="G8" s="60"/>
      <c r="H8" s="60"/>
      <c r="I8" s="60"/>
      <c r="J8" s="60"/>
      <c r="K8" s="60"/>
      <c r="L8" s="60"/>
      <c r="M8" s="60"/>
      <c r="N8" s="60"/>
      <c r="O8" s="60">
        <v>3103636</v>
      </c>
      <c r="P8" s="60">
        <v>3254556</v>
      </c>
      <c r="Q8" s="60">
        <v>3388417</v>
      </c>
      <c r="R8" s="60">
        <v>3388417</v>
      </c>
      <c r="S8" s="60">
        <v>3546413</v>
      </c>
      <c r="T8" s="60">
        <v>3703527</v>
      </c>
      <c r="U8" s="60">
        <v>3934356</v>
      </c>
      <c r="V8" s="60">
        <v>3934356</v>
      </c>
      <c r="W8" s="60">
        <v>3934356</v>
      </c>
      <c r="X8" s="60">
        <v>2000000</v>
      </c>
      <c r="Y8" s="60">
        <v>1934356</v>
      </c>
      <c r="Z8" s="140">
        <v>96.72</v>
      </c>
      <c r="AA8" s="62">
        <v>2000000</v>
      </c>
    </row>
    <row r="9" spans="1:27" ht="12.75">
      <c r="A9" s="249" t="s">
        <v>146</v>
      </c>
      <c r="B9" s="182"/>
      <c r="C9" s="155">
        <v>1644623</v>
      </c>
      <c r="D9" s="155"/>
      <c r="E9" s="59"/>
      <c r="F9" s="60"/>
      <c r="G9" s="60">
        <v>5725792</v>
      </c>
      <c r="H9" s="60">
        <v>5929709</v>
      </c>
      <c r="I9" s="60">
        <v>6019302</v>
      </c>
      <c r="J9" s="60">
        <v>6019302</v>
      </c>
      <c r="K9" s="60">
        <v>6263298</v>
      </c>
      <c r="L9" s="60">
        <v>2754632</v>
      </c>
      <c r="M9" s="60">
        <v>2854142</v>
      </c>
      <c r="N9" s="60">
        <v>2854142</v>
      </c>
      <c r="O9" s="60">
        <v>2394261</v>
      </c>
      <c r="P9" s="60">
        <v>2509030</v>
      </c>
      <c r="Q9" s="60">
        <v>2379127</v>
      </c>
      <c r="R9" s="60">
        <v>2379127</v>
      </c>
      <c r="S9" s="60">
        <v>2498146</v>
      </c>
      <c r="T9" s="60">
        <v>2520107</v>
      </c>
      <c r="U9" s="60">
        <v>2538095</v>
      </c>
      <c r="V9" s="60">
        <v>2538095</v>
      </c>
      <c r="W9" s="60">
        <v>2538095</v>
      </c>
      <c r="X9" s="60"/>
      <c r="Y9" s="60">
        <v>2538095</v>
      </c>
      <c r="Z9" s="140"/>
      <c r="AA9" s="62"/>
    </row>
    <row r="10" spans="1:27" ht="12.75">
      <c r="A10" s="249" t="s">
        <v>147</v>
      </c>
      <c r="B10" s="182"/>
      <c r="C10" s="155">
        <v>1200627</v>
      </c>
      <c r="D10" s="155"/>
      <c r="E10" s="59"/>
      <c r="F10" s="60"/>
      <c r="G10" s="159">
        <v>1042637</v>
      </c>
      <c r="H10" s="159"/>
      <c r="I10" s="159"/>
      <c r="J10" s="60"/>
      <c r="K10" s="159"/>
      <c r="L10" s="159">
        <v>1185508</v>
      </c>
      <c r="M10" s="60">
        <v>2225773</v>
      </c>
      <c r="N10" s="159">
        <v>2225773</v>
      </c>
      <c r="O10" s="159">
        <v>392661</v>
      </c>
      <c r="P10" s="159">
        <v>417568</v>
      </c>
      <c r="Q10" s="60">
        <v>417568</v>
      </c>
      <c r="R10" s="159">
        <v>417568</v>
      </c>
      <c r="S10" s="159">
        <v>445113</v>
      </c>
      <c r="T10" s="60">
        <v>470526</v>
      </c>
      <c r="U10" s="159">
        <v>470526</v>
      </c>
      <c r="V10" s="159">
        <v>470526</v>
      </c>
      <c r="W10" s="159">
        <v>470526</v>
      </c>
      <c r="X10" s="60"/>
      <c r="Y10" s="159">
        <v>470526</v>
      </c>
      <c r="Z10" s="141"/>
      <c r="AA10" s="225"/>
    </row>
    <row r="11" spans="1:27" ht="12.75">
      <c r="A11" s="249" t="s">
        <v>148</v>
      </c>
      <c r="B11" s="182"/>
      <c r="C11" s="155">
        <v>19660</v>
      </c>
      <c r="D11" s="155"/>
      <c r="E11" s="59">
        <v>10000</v>
      </c>
      <c r="F11" s="60">
        <v>10000</v>
      </c>
      <c r="G11" s="60">
        <v>62531</v>
      </c>
      <c r="H11" s="60">
        <v>19660</v>
      </c>
      <c r="I11" s="60">
        <v>19660</v>
      </c>
      <c r="J11" s="60">
        <v>19660</v>
      </c>
      <c r="K11" s="60">
        <v>19660</v>
      </c>
      <c r="L11" s="60">
        <v>19660</v>
      </c>
      <c r="M11" s="60">
        <v>19660</v>
      </c>
      <c r="N11" s="60">
        <v>19660</v>
      </c>
      <c r="O11" s="60">
        <v>19660</v>
      </c>
      <c r="P11" s="60">
        <v>19660</v>
      </c>
      <c r="Q11" s="60">
        <v>19660</v>
      </c>
      <c r="R11" s="60">
        <v>19660</v>
      </c>
      <c r="S11" s="60">
        <v>19660</v>
      </c>
      <c r="T11" s="60">
        <v>19660</v>
      </c>
      <c r="U11" s="60">
        <v>19660</v>
      </c>
      <c r="V11" s="60">
        <v>19660</v>
      </c>
      <c r="W11" s="60">
        <v>19660</v>
      </c>
      <c r="X11" s="60">
        <v>10000</v>
      </c>
      <c r="Y11" s="60">
        <v>9660</v>
      </c>
      <c r="Z11" s="140">
        <v>96.6</v>
      </c>
      <c r="AA11" s="62">
        <v>10000</v>
      </c>
    </row>
    <row r="12" spans="1:27" ht="12.75">
      <c r="A12" s="250" t="s">
        <v>56</v>
      </c>
      <c r="B12" s="251"/>
      <c r="C12" s="168">
        <f aca="true" t="shared" si="0" ref="C12:Y12">SUM(C6:C11)</f>
        <v>5773823</v>
      </c>
      <c r="D12" s="168">
        <f>SUM(D6:D11)</f>
        <v>0</v>
      </c>
      <c r="E12" s="72">
        <f t="shared" si="0"/>
        <v>4010000</v>
      </c>
      <c r="F12" s="73">
        <f t="shared" si="0"/>
        <v>4010000</v>
      </c>
      <c r="G12" s="73">
        <f t="shared" si="0"/>
        <v>18822509</v>
      </c>
      <c r="H12" s="73">
        <f t="shared" si="0"/>
        <v>17903591</v>
      </c>
      <c r="I12" s="73">
        <f t="shared" si="0"/>
        <v>13412268</v>
      </c>
      <c r="J12" s="73">
        <f t="shared" si="0"/>
        <v>13412268</v>
      </c>
      <c r="K12" s="73">
        <f t="shared" si="0"/>
        <v>9956208</v>
      </c>
      <c r="L12" s="73">
        <f t="shared" si="0"/>
        <v>4613348</v>
      </c>
      <c r="M12" s="73">
        <f t="shared" si="0"/>
        <v>11340579</v>
      </c>
      <c r="N12" s="73">
        <f t="shared" si="0"/>
        <v>11340579</v>
      </c>
      <c r="O12" s="73">
        <f t="shared" si="0"/>
        <v>8243855</v>
      </c>
      <c r="P12" s="73">
        <f t="shared" si="0"/>
        <v>6178373</v>
      </c>
      <c r="Q12" s="73">
        <f t="shared" si="0"/>
        <v>17016263</v>
      </c>
      <c r="R12" s="73">
        <f t="shared" si="0"/>
        <v>17016263</v>
      </c>
      <c r="S12" s="73">
        <f t="shared" si="0"/>
        <v>26312576</v>
      </c>
      <c r="T12" s="73">
        <f t="shared" si="0"/>
        <v>23419774</v>
      </c>
      <c r="U12" s="73">
        <f t="shared" si="0"/>
        <v>14333339</v>
      </c>
      <c r="V12" s="73">
        <f t="shared" si="0"/>
        <v>14333339</v>
      </c>
      <c r="W12" s="73">
        <f t="shared" si="0"/>
        <v>14333339</v>
      </c>
      <c r="X12" s="73">
        <f t="shared" si="0"/>
        <v>4010000</v>
      </c>
      <c r="Y12" s="73">
        <f t="shared" si="0"/>
        <v>10323339</v>
      </c>
      <c r="Z12" s="170">
        <f>+IF(X12&lt;&gt;0,+(Y12/X12)*100,0)</f>
        <v>257.4398753117207</v>
      </c>
      <c r="AA12" s="74">
        <f>SUM(AA6:AA11)</f>
        <v>4010000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14107088</v>
      </c>
      <c r="D19" s="155"/>
      <c r="E19" s="59">
        <v>18257098</v>
      </c>
      <c r="F19" s="60">
        <v>18257098</v>
      </c>
      <c r="G19" s="60">
        <v>17308433</v>
      </c>
      <c r="H19" s="60">
        <v>15745576</v>
      </c>
      <c r="I19" s="60">
        <v>14792702</v>
      </c>
      <c r="J19" s="60">
        <v>14792702</v>
      </c>
      <c r="K19" s="60">
        <v>14389645</v>
      </c>
      <c r="L19" s="60">
        <v>16371114</v>
      </c>
      <c r="M19" s="60">
        <v>16371114</v>
      </c>
      <c r="N19" s="60">
        <v>16371114</v>
      </c>
      <c r="O19" s="60">
        <v>14114650</v>
      </c>
      <c r="P19" s="60">
        <v>14114650</v>
      </c>
      <c r="Q19" s="60">
        <v>14114650</v>
      </c>
      <c r="R19" s="60">
        <v>14114650</v>
      </c>
      <c r="S19" s="60">
        <v>14114650</v>
      </c>
      <c r="T19" s="60">
        <v>14114650</v>
      </c>
      <c r="U19" s="60">
        <v>14114650</v>
      </c>
      <c r="V19" s="60">
        <v>14114650</v>
      </c>
      <c r="W19" s="60">
        <v>14114650</v>
      </c>
      <c r="X19" s="60">
        <v>18257098</v>
      </c>
      <c r="Y19" s="60">
        <v>-4142448</v>
      </c>
      <c r="Z19" s="140">
        <v>-22.69</v>
      </c>
      <c r="AA19" s="62">
        <v>18257098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1860169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>
        <v>1860169</v>
      </c>
      <c r="P22" s="60">
        <v>1860169</v>
      </c>
      <c r="Q22" s="60">
        <v>1860169</v>
      </c>
      <c r="R22" s="60">
        <v>1860169</v>
      </c>
      <c r="S22" s="60">
        <v>1860169</v>
      </c>
      <c r="T22" s="60">
        <v>1860169</v>
      </c>
      <c r="U22" s="60">
        <v>1860169</v>
      </c>
      <c r="V22" s="60">
        <v>1860169</v>
      </c>
      <c r="W22" s="60">
        <v>1860169</v>
      </c>
      <c r="X22" s="60"/>
      <c r="Y22" s="60">
        <v>1860169</v>
      </c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>
        <v>1950</v>
      </c>
      <c r="H23" s="159">
        <v>1950</v>
      </c>
      <c r="I23" s="159">
        <v>1950</v>
      </c>
      <c r="J23" s="60">
        <v>1950</v>
      </c>
      <c r="K23" s="159">
        <v>1950</v>
      </c>
      <c r="L23" s="159">
        <v>1950</v>
      </c>
      <c r="M23" s="60">
        <v>1950</v>
      </c>
      <c r="N23" s="159">
        <v>1950</v>
      </c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15967257</v>
      </c>
      <c r="D24" s="168">
        <f>SUM(D15:D23)</f>
        <v>0</v>
      </c>
      <c r="E24" s="76">
        <f t="shared" si="1"/>
        <v>18257098</v>
      </c>
      <c r="F24" s="77">
        <f t="shared" si="1"/>
        <v>18257098</v>
      </c>
      <c r="G24" s="77">
        <f t="shared" si="1"/>
        <v>17310383</v>
      </c>
      <c r="H24" s="77">
        <f t="shared" si="1"/>
        <v>15747526</v>
      </c>
      <c r="I24" s="77">
        <f t="shared" si="1"/>
        <v>14794652</v>
      </c>
      <c r="J24" s="77">
        <f t="shared" si="1"/>
        <v>14794652</v>
      </c>
      <c r="K24" s="77">
        <f t="shared" si="1"/>
        <v>14391595</v>
      </c>
      <c r="L24" s="77">
        <f t="shared" si="1"/>
        <v>16373064</v>
      </c>
      <c r="M24" s="77">
        <f t="shared" si="1"/>
        <v>16373064</v>
      </c>
      <c r="N24" s="77">
        <f t="shared" si="1"/>
        <v>16373064</v>
      </c>
      <c r="O24" s="77">
        <f t="shared" si="1"/>
        <v>15974819</v>
      </c>
      <c r="P24" s="77">
        <f t="shared" si="1"/>
        <v>15974819</v>
      </c>
      <c r="Q24" s="77">
        <f t="shared" si="1"/>
        <v>15974819</v>
      </c>
      <c r="R24" s="77">
        <f t="shared" si="1"/>
        <v>15974819</v>
      </c>
      <c r="S24" s="77">
        <f t="shared" si="1"/>
        <v>15974819</v>
      </c>
      <c r="T24" s="77">
        <f t="shared" si="1"/>
        <v>15974819</v>
      </c>
      <c r="U24" s="77">
        <f t="shared" si="1"/>
        <v>15974819</v>
      </c>
      <c r="V24" s="77">
        <f t="shared" si="1"/>
        <v>15974819</v>
      </c>
      <c r="W24" s="77">
        <f t="shared" si="1"/>
        <v>15974819</v>
      </c>
      <c r="X24" s="77">
        <f t="shared" si="1"/>
        <v>18257098</v>
      </c>
      <c r="Y24" s="77">
        <f t="shared" si="1"/>
        <v>-2282279</v>
      </c>
      <c r="Z24" s="212">
        <f>+IF(X24&lt;&gt;0,+(Y24/X24)*100,0)</f>
        <v>-12.500776410358316</v>
      </c>
      <c r="AA24" s="79">
        <f>SUM(AA15:AA23)</f>
        <v>18257098</v>
      </c>
    </row>
    <row r="25" spans="1:27" ht="12.75">
      <c r="A25" s="250" t="s">
        <v>159</v>
      </c>
      <c r="B25" s="251"/>
      <c r="C25" s="168">
        <f aca="true" t="shared" si="2" ref="C25:Y25">+C12+C24</f>
        <v>21741080</v>
      </c>
      <c r="D25" s="168">
        <f>+D12+D24</f>
        <v>0</v>
      </c>
      <c r="E25" s="72">
        <f t="shared" si="2"/>
        <v>22267098</v>
      </c>
      <c r="F25" s="73">
        <f t="shared" si="2"/>
        <v>22267098</v>
      </c>
      <c r="G25" s="73">
        <f t="shared" si="2"/>
        <v>36132892</v>
      </c>
      <c r="H25" s="73">
        <f t="shared" si="2"/>
        <v>33651117</v>
      </c>
      <c r="I25" s="73">
        <f t="shared" si="2"/>
        <v>28206920</v>
      </c>
      <c r="J25" s="73">
        <f t="shared" si="2"/>
        <v>28206920</v>
      </c>
      <c r="K25" s="73">
        <f t="shared" si="2"/>
        <v>24347803</v>
      </c>
      <c r="L25" s="73">
        <f t="shared" si="2"/>
        <v>20986412</v>
      </c>
      <c r="M25" s="73">
        <f t="shared" si="2"/>
        <v>27713643</v>
      </c>
      <c r="N25" s="73">
        <f t="shared" si="2"/>
        <v>27713643</v>
      </c>
      <c r="O25" s="73">
        <f t="shared" si="2"/>
        <v>24218674</v>
      </c>
      <c r="P25" s="73">
        <f t="shared" si="2"/>
        <v>22153192</v>
      </c>
      <c r="Q25" s="73">
        <f t="shared" si="2"/>
        <v>32991082</v>
      </c>
      <c r="R25" s="73">
        <f t="shared" si="2"/>
        <v>32991082</v>
      </c>
      <c r="S25" s="73">
        <f t="shared" si="2"/>
        <v>42287395</v>
      </c>
      <c r="T25" s="73">
        <f t="shared" si="2"/>
        <v>39394593</v>
      </c>
      <c r="U25" s="73">
        <f t="shared" si="2"/>
        <v>30308158</v>
      </c>
      <c r="V25" s="73">
        <f t="shared" si="2"/>
        <v>30308158</v>
      </c>
      <c r="W25" s="73">
        <f t="shared" si="2"/>
        <v>30308158</v>
      </c>
      <c r="X25" s="73">
        <f t="shared" si="2"/>
        <v>22267098</v>
      </c>
      <c r="Y25" s="73">
        <f t="shared" si="2"/>
        <v>8041060</v>
      </c>
      <c r="Z25" s="170">
        <f>+IF(X25&lt;&gt;0,+(Y25/X25)*100,0)</f>
        <v>36.11184537832456</v>
      </c>
      <c r="AA25" s="74">
        <f>+AA12+AA24</f>
        <v>22267098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38779</v>
      </c>
      <c r="D30" s="155"/>
      <c r="E30" s="59"/>
      <c r="F30" s="60"/>
      <c r="G30" s="60"/>
      <c r="H30" s="60"/>
      <c r="I30" s="60">
        <v>3608833</v>
      </c>
      <c r="J30" s="60">
        <v>3608833</v>
      </c>
      <c r="K30" s="60">
        <v>3608833</v>
      </c>
      <c r="L30" s="60">
        <v>3608833</v>
      </c>
      <c r="M30" s="60">
        <v>3608833</v>
      </c>
      <c r="N30" s="60">
        <v>3608833</v>
      </c>
      <c r="O30" s="60">
        <v>38779</v>
      </c>
      <c r="P30" s="60">
        <v>38779</v>
      </c>
      <c r="Q30" s="60">
        <v>38779</v>
      </c>
      <c r="R30" s="60">
        <v>38779</v>
      </c>
      <c r="S30" s="60">
        <v>38779</v>
      </c>
      <c r="T30" s="60">
        <v>38779</v>
      </c>
      <c r="U30" s="60">
        <v>38779</v>
      </c>
      <c r="V30" s="60">
        <v>38779</v>
      </c>
      <c r="W30" s="60">
        <v>38779</v>
      </c>
      <c r="X30" s="60"/>
      <c r="Y30" s="60">
        <v>38779</v>
      </c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>
        <v>189</v>
      </c>
      <c r="P31" s="60">
        <v>189</v>
      </c>
      <c r="Q31" s="60">
        <v>189</v>
      </c>
      <c r="R31" s="60">
        <v>189</v>
      </c>
      <c r="S31" s="60">
        <v>189</v>
      </c>
      <c r="T31" s="60">
        <v>189</v>
      </c>
      <c r="U31" s="60">
        <v>189</v>
      </c>
      <c r="V31" s="60">
        <v>189</v>
      </c>
      <c r="W31" s="60">
        <v>189</v>
      </c>
      <c r="X31" s="60"/>
      <c r="Y31" s="60">
        <v>189</v>
      </c>
      <c r="Z31" s="140"/>
      <c r="AA31" s="62"/>
    </row>
    <row r="32" spans="1:27" ht="12.75">
      <c r="A32" s="249" t="s">
        <v>164</v>
      </c>
      <c r="B32" s="182"/>
      <c r="C32" s="155">
        <v>16046560</v>
      </c>
      <c r="D32" s="155"/>
      <c r="E32" s="59">
        <v>13159489</v>
      </c>
      <c r="F32" s="60">
        <v>13159489</v>
      </c>
      <c r="G32" s="60">
        <v>7390956</v>
      </c>
      <c r="H32" s="60">
        <v>9782647</v>
      </c>
      <c r="I32" s="60">
        <v>11439041</v>
      </c>
      <c r="J32" s="60">
        <v>11439041</v>
      </c>
      <c r="K32" s="60">
        <v>11011595</v>
      </c>
      <c r="L32" s="60">
        <v>10264321</v>
      </c>
      <c r="M32" s="60">
        <v>9243586</v>
      </c>
      <c r="N32" s="60">
        <v>9243586</v>
      </c>
      <c r="O32" s="60">
        <v>15113859</v>
      </c>
      <c r="P32" s="60">
        <v>16799896</v>
      </c>
      <c r="Q32" s="60">
        <v>18964568</v>
      </c>
      <c r="R32" s="60">
        <v>18964568</v>
      </c>
      <c r="S32" s="60">
        <v>17092346</v>
      </c>
      <c r="T32" s="60">
        <v>19085951</v>
      </c>
      <c r="U32" s="60">
        <v>13571201</v>
      </c>
      <c r="V32" s="60">
        <v>13571201</v>
      </c>
      <c r="W32" s="60">
        <v>13571201</v>
      </c>
      <c r="X32" s="60">
        <v>13159489</v>
      </c>
      <c r="Y32" s="60">
        <v>411712</v>
      </c>
      <c r="Z32" s="140">
        <v>3.13</v>
      </c>
      <c r="AA32" s="62">
        <v>13159489</v>
      </c>
    </row>
    <row r="33" spans="1:27" ht="12.75">
      <c r="A33" s="249" t="s">
        <v>165</v>
      </c>
      <c r="B33" s="182"/>
      <c r="C33" s="155">
        <v>93356</v>
      </c>
      <c r="D33" s="155"/>
      <c r="E33" s="59"/>
      <c r="F33" s="60"/>
      <c r="G33" s="60">
        <v>17965187</v>
      </c>
      <c r="H33" s="60">
        <v>19792241</v>
      </c>
      <c r="I33" s="60">
        <v>7976502</v>
      </c>
      <c r="J33" s="60">
        <v>7976502</v>
      </c>
      <c r="K33" s="60">
        <v>7976502</v>
      </c>
      <c r="L33" s="60">
        <v>7976502</v>
      </c>
      <c r="M33" s="60">
        <v>6550511</v>
      </c>
      <c r="N33" s="60">
        <v>6550511</v>
      </c>
      <c r="O33" s="60">
        <v>3562806</v>
      </c>
      <c r="P33" s="60">
        <v>3562806</v>
      </c>
      <c r="Q33" s="60">
        <v>3562806</v>
      </c>
      <c r="R33" s="60">
        <v>3562806</v>
      </c>
      <c r="S33" s="60">
        <v>3562806</v>
      </c>
      <c r="T33" s="60">
        <v>3562806</v>
      </c>
      <c r="U33" s="60">
        <v>4498784</v>
      </c>
      <c r="V33" s="60">
        <v>4498784</v>
      </c>
      <c r="W33" s="60">
        <v>4498784</v>
      </c>
      <c r="X33" s="60"/>
      <c r="Y33" s="60">
        <v>4498784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16178695</v>
      </c>
      <c r="D34" s="168">
        <f>SUM(D29:D33)</f>
        <v>0</v>
      </c>
      <c r="E34" s="72">
        <f t="shared" si="3"/>
        <v>13159489</v>
      </c>
      <c r="F34" s="73">
        <f t="shared" si="3"/>
        <v>13159489</v>
      </c>
      <c r="G34" s="73">
        <f t="shared" si="3"/>
        <v>25356143</v>
      </c>
      <c r="H34" s="73">
        <f t="shared" si="3"/>
        <v>29574888</v>
      </c>
      <c r="I34" s="73">
        <f t="shared" si="3"/>
        <v>23024376</v>
      </c>
      <c r="J34" s="73">
        <f t="shared" si="3"/>
        <v>23024376</v>
      </c>
      <c r="K34" s="73">
        <f t="shared" si="3"/>
        <v>22596930</v>
      </c>
      <c r="L34" s="73">
        <f t="shared" si="3"/>
        <v>21849656</v>
      </c>
      <c r="M34" s="73">
        <f t="shared" si="3"/>
        <v>19402930</v>
      </c>
      <c r="N34" s="73">
        <f t="shared" si="3"/>
        <v>19402930</v>
      </c>
      <c r="O34" s="73">
        <f t="shared" si="3"/>
        <v>18715633</v>
      </c>
      <c r="P34" s="73">
        <f t="shared" si="3"/>
        <v>20401670</v>
      </c>
      <c r="Q34" s="73">
        <f t="shared" si="3"/>
        <v>22566342</v>
      </c>
      <c r="R34" s="73">
        <f t="shared" si="3"/>
        <v>22566342</v>
      </c>
      <c r="S34" s="73">
        <f t="shared" si="3"/>
        <v>20694120</v>
      </c>
      <c r="T34" s="73">
        <f t="shared" si="3"/>
        <v>22687725</v>
      </c>
      <c r="U34" s="73">
        <f t="shared" si="3"/>
        <v>18108953</v>
      </c>
      <c r="V34" s="73">
        <f t="shared" si="3"/>
        <v>18108953</v>
      </c>
      <c r="W34" s="73">
        <f t="shared" si="3"/>
        <v>18108953</v>
      </c>
      <c r="X34" s="73">
        <f t="shared" si="3"/>
        <v>13159489</v>
      </c>
      <c r="Y34" s="73">
        <f t="shared" si="3"/>
        <v>4949464</v>
      </c>
      <c r="Z34" s="170">
        <f>+IF(X34&lt;&gt;0,+(Y34/X34)*100,0)</f>
        <v>37.61136925605546</v>
      </c>
      <c r="AA34" s="74">
        <f>SUM(AA29:AA33)</f>
        <v>13159489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1583155</v>
      </c>
      <c r="D38" s="155"/>
      <c r="E38" s="59">
        <v>2000000</v>
      </c>
      <c r="F38" s="60">
        <v>2000000</v>
      </c>
      <c r="G38" s="60"/>
      <c r="H38" s="60"/>
      <c r="I38" s="60"/>
      <c r="J38" s="60"/>
      <c r="K38" s="60">
        <v>6421916</v>
      </c>
      <c r="L38" s="60">
        <v>5221289</v>
      </c>
      <c r="M38" s="60">
        <v>5221289</v>
      </c>
      <c r="N38" s="60">
        <v>5221289</v>
      </c>
      <c r="O38" s="60"/>
      <c r="P38" s="60"/>
      <c r="Q38" s="60"/>
      <c r="R38" s="60"/>
      <c r="S38" s="60"/>
      <c r="T38" s="60"/>
      <c r="U38" s="60"/>
      <c r="V38" s="60"/>
      <c r="W38" s="60"/>
      <c r="X38" s="60">
        <v>2000000</v>
      </c>
      <c r="Y38" s="60">
        <v>-2000000</v>
      </c>
      <c r="Z38" s="140">
        <v>-100</v>
      </c>
      <c r="AA38" s="62">
        <v>2000000</v>
      </c>
    </row>
    <row r="39" spans="1:27" ht="12.75">
      <c r="A39" s="250" t="s">
        <v>59</v>
      </c>
      <c r="B39" s="253"/>
      <c r="C39" s="168">
        <f aca="true" t="shared" si="4" ref="C39:Y39">SUM(C37:C38)</f>
        <v>1583155</v>
      </c>
      <c r="D39" s="168">
        <f>SUM(D37:D38)</f>
        <v>0</v>
      </c>
      <c r="E39" s="76">
        <f t="shared" si="4"/>
        <v>2000000</v>
      </c>
      <c r="F39" s="77">
        <f t="shared" si="4"/>
        <v>2000000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6421916</v>
      </c>
      <c r="L39" s="77">
        <f t="shared" si="4"/>
        <v>5221289</v>
      </c>
      <c r="M39" s="77">
        <f t="shared" si="4"/>
        <v>5221289</v>
      </c>
      <c r="N39" s="77">
        <f t="shared" si="4"/>
        <v>5221289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2000000</v>
      </c>
      <c r="Y39" s="77">
        <f t="shared" si="4"/>
        <v>-2000000</v>
      </c>
      <c r="Z39" s="212">
        <f>+IF(X39&lt;&gt;0,+(Y39/X39)*100,0)</f>
        <v>-100</v>
      </c>
      <c r="AA39" s="79">
        <f>SUM(AA37:AA38)</f>
        <v>2000000</v>
      </c>
    </row>
    <row r="40" spans="1:27" ht="12.75">
      <c r="A40" s="250" t="s">
        <v>167</v>
      </c>
      <c r="B40" s="251"/>
      <c r="C40" s="168">
        <f aca="true" t="shared" si="5" ref="C40:Y40">+C34+C39</f>
        <v>17761850</v>
      </c>
      <c r="D40" s="168">
        <f>+D34+D39</f>
        <v>0</v>
      </c>
      <c r="E40" s="72">
        <f t="shared" si="5"/>
        <v>15159489</v>
      </c>
      <c r="F40" s="73">
        <f t="shared" si="5"/>
        <v>15159489</v>
      </c>
      <c r="G40" s="73">
        <f t="shared" si="5"/>
        <v>25356143</v>
      </c>
      <c r="H40" s="73">
        <f t="shared" si="5"/>
        <v>29574888</v>
      </c>
      <c r="I40" s="73">
        <f t="shared" si="5"/>
        <v>23024376</v>
      </c>
      <c r="J40" s="73">
        <f t="shared" si="5"/>
        <v>23024376</v>
      </c>
      <c r="K40" s="73">
        <f t="shared" si="5"/>
        <v>29018846</v>
      </c>
      <c r="L40" s="73">
        <f t="shared" si="5"/>
        <v>27070945</v>
      </c>
      <c r="M40" s="73">
        <f t="shared" si="5"/>
        <v>24624219</v>
      </c>
      <c r="N40" s="73">
        <f t="shared" si="5"/>
        <v>24624219</v>
      </c>
      <c r="O40" s="73">
        <f t="shared" si="5"/>
        <v>18715633</v>
      </c>
      <c r="P40" s="73">
        <f t="shared" si="5"/>
        <v>20401670</v>
      </c>
      <c r="Q40" s="73">
        <f t="shared" si="5"/>
        <v>22566342</v>
      </c>
      <c r="R40" s="73">
        <f t="shared" si="5"/>
        <v>22566342</v>
      </c>
      <c r="S40" s="73">
        <f t="shared" si="5"/>
        <v>20694120</v>
      </c>
      <c r="T40" s="73">
        <f t="shared" si="5"/>
        <v>22687725</v>
      </c>
      <c r="U40" s="73">
        <f t="shared" si="5"/>
        <v>18108953</v>
      </c>
      <c r="V40" s="73">
        <f t="shared" si="5"/>
        <v>18108953</v>
      </c>
      <c r="W40" s="73">
        <f t="shared" si="5"/>
        <v>18108953</v>
      </c>
      <c r="X40" s="73">
        <f t="shared" si="5"/>
        <v>15159489</v>
      </c>
      <c r="Y40" s="73">
        <f t="shared" si="5"/>
        <v>2949464</v>
      </c>
      <c r="Z40" s="170">
        <f>+IF(X40&lt;&gt;0,+(Y40/X40)*100,0)</f>
        <v>19.45622309564656</v>
      </c>
      <c r="AA40" s="74">
        <f>+AA34+AA39</f>
        <v>15159489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3979230</v>
      </c>
      <c r="D42" s="257">
        <f>+D25-D40</f>
        <v>0</v>
      </c>
      <c r="E42" s="258">
        <f t="shared" si="6"/>
        <v>7107609</v>
      </c>
      <c r="F42" s="259">
        <f t="shared" si="6"/>
        <v>7107609</v>
      </c>
      <c r="G42" s="259">
        <f t="shared" si="6"/>
        <v>10776749</v>
      </c>
      <c r="H42" s="259">
        <f t="shared" si="6"/>
        <v>4076229</v>
      </c>
      <c r="I42" s="259">
        <f t="shared" si="6"/>
        <v>5182544</v>
      </c>
      <c r="J42" s="259">
        <f t="shared" si="6"/>
        <v>5182544</v>
      </c>
      <c r="K42" s="259">
        <f t="shared" si="6"/>
        <v>-4671043</v>
      </c>
      <c r="L42" s="259">
        <f t="shared" si="6"/>
        <v>-6084533</v>
      </c>
      <c r="M42" s="259">
        <f t="shared" si="6"/>
        <v>3089424</v>
      </c>
      <c r="N42" s="259">
        <f t="shared" si="6"/>
        <v>3089424</v>
      </c>
      <c r="O42" s="259">
        <f t="shared" si="6"/>
        <v>5503041</v>
      </c>
      <c r="P42" s="259">
        <f t="shared" si="6"/>
        <v>1751522</v>
      </c>
      <c r="Q42" s="259">
        <f t="shared" si="6"/>
        <v>10424740</v>
      </c>
      <c r="R42" s="259">
        <f t="shared" si="6"/>
        <v>10424740</v>
      </c>
      <c r="S42" s="259">
        <f t="shared" si="6"/>
        <v>21593275</v>
      </c>
      <c r="T42" s="259">
        <f t="shared" si="6"/>
        <v>16706868</v>
      </c>
      <c r="U42" s="259">
        <f t="shared" si="6"/>
        <v>12199205</v>
      </c>
      <c r="V42" s="259">
        <f t="shared" si="6"/>
        <v>12199205</v>
      </c>
      <c r="W42" s="259">
        <f t="shared" si="6"/>
        <v>12199205</v>
      </c>
      <c r="X42" s="259">
        <f t="shared" si="6"/>
        <v>7107609</v>
      </c>
      <c r="Y42" s="259">
        <f t="shared" si="6"/>
        <v>5091596</v>
      </c>
      <c r="Z42" s="260">
        <f>+IF(X42&lt;&gt;0,+(Y42/X42)*100,0)</f>
        <v>71.63584828597071</v>
      </c>
      <c r="AA42" s="261">
        <f>+AA25-AA40</f>
        <v>7107609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3979230</v>
      </c>
      <c r="D45" s="155"/>
      <c r="E45" s="59">
        <v>7107609</v>
      </c>
      <c r="F45" s="60">
        <v>7107609</v>
      </c>
      <c r="G45" s="60">
        <v>10776749</v>
      </c>
      <c r="H45" s="60">
        <v>4076229</v>
      </c>
      <c r="I45" s="60">
        <v>5182544</v>
      </c>
      <c r="J45" s="60">
        <v>5182544</v>
      </c>
      <c r="K45" s="60">
        <v>-4671043</v>
      </c>
      <c r="L45" s="60">
        <v>-6084533</v>
      </c>
      <c r="M45" s="60">
        <v>3089424</v>
      </c>
      <c r="N45" s="60">
        <v>3089424</v>
      </c>
      <c r="O45" s="60">
        <v>5503041</v>
      </c>
      <c r="P45" s="60">
        <v>1751522</v>
      </c>
      <c r="Q45" s="60">
        <v>10424740</v>
      </c>
      <c r="R45" s="60">
        <v>10424740</v>
      </c>
      <c r="S45" s="60">
        <v>21593275</v>
      </c>
      <c r="T45" s="60">
        <v>16706868</v>
      </c>
      <c r="U45" s="60">
        <v>12199205</v>
      </c>
      <c r="V45" s="60">
        <v>12199205</v>
      </c>
      <c r="W45" s="60">
        <v>12199205</v>
      </c>
      <c r="X45" s="60">
        <v>7107609</v>
      </c>
      <c r="Y45" s="60">
        <v>5091596</v>
      </c>
      <c r="Z45" s="139">
        <v>71.64</v>
      </c>
      <c r="AA45" s="62">
        <v>7107609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3979230</v>
      </c>
      <c r="D48" s="217">
        <f>SUM(D45:D47)</f>
        <v>0</v>
      </c>
      <c r="E48" s="264">
        <f t="shared" si="7"/>
        <v>7107609</v>
      </c>
      <c r="F48" s="219">
        <f t="shared" si="7"/>
        <v>7107609</v>
      </c>
      <c r="G48" s="219">
        <f t="shared" si="7"/>
        <v>10776749</v>
      </c>
      <c r="H48" s="219">
        <f t="shared" si="7"/>
        <v>4076229</v>
      </c>
      <c r="I48" s="219">
        <f t="shared" si="7"/>
        <v>5182544</v>
      </c>
      <c r="J48" s="219">
        <f t="shared" si="7"/>
        <v>5182544</v>
      </c>
      <c r="K48" s="219">
        <f t="shared" si="7"/>
        <v>-4671043</v>
      </c>
      <c r="L48" s="219">
        <f t="shared" si="7"/>
        <v>-6084533</v>
      </c>
      <c r="M48" s="219">
        <f t="shared" si="7"/>
        <v>3089424</v>
      </c>
      <c r="N48" s="219">
        <f t="shared" si="7"/>
        <v>3089424</v>
      </c>
      <c r="O48" s="219">
        <f t="shared" si="7"/>
        <v>5503041</v>
      </c>
      <c r="P48" s="219">
        <f t="shared" si="7"/>
        <v>1751522</v>
      </c>
      <c r="Q48" s="219">
        <f t="shared" si="7"/>
        <v>10424740</v>
      </c>
      <c r="R48" s="219">
        <f t="shared" si="7"/>
        <v>10424740</v>
      </c>
      <c r="S48" s="219">
        <f t="shared" si="7"/>
        <v>21593275</v>
      </c>
      <c r="T48" s="219">
        <f t="shared" si="7"/>
        <v>16706868</v>
      </c>
      <c r="U48" s="219">
        <f t="shared" si="7"/>
        <v>12199205</v>
      </c>
      <c r="V48" s="219">
        <f t="shared" si="7"/>
        <v>12199205</v>
      </c>
      <c r="W48" s="219">
        <f t="shared" si="7"/>
        <v>12199205</v>
      </c>
      <c r="X48" s="219">
        <f t="shared" si="7"/>
        <v>7107609</v>
      </c>
      <c r="Y48" s="219">
        <f t="shared" si="7"/>
        <v>5091596</v>
      </c>
      <c r="Z48" s="265">
        <f>+IF(X48&lt;&gt;0,+(Y48/X48)*100,0)</f>
        <v>71.63584828597071</v>
      </c>
      <c r="AA48" s="232">
        <f>SUM(AA45:AA47)</f>
        <v>7107609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-957252</v>
      </c>
      <c r="D8" s="155"/>
      <c r="E8" s="59">
        <v>506532</v>
      </c>
      <c r="F8" s="60">
        <v>506532</v>
      </c>
      <c r="G8" s="60"/>
      <c r="H8" s="60">
        <v>18226</v>
      </c>
      <c r="I8" s="60">
        <v>13130</v>
      </c>
      <c r="J8" s="60">
        <v>31356</v>
      </c>
      <c r="K8" s="60">
        <v>6920</v>
      </c>
      <c r="L8" s="60">
        <v>3730</v>
      </c>
      <c r="M8" s="60">
        <v>900</v>
      </c>
      <c r="N8" s="60">
        <v>11550</v>
      </c>
      <c r="O8" s="60">
        <v>5363</v>
      </c>
      <c r="P8" s="60">
        <v>4200</v>
      </c>
      <c r="Q8" s="60">
        <v>1300</v>
      </c>
      <c r="R8" s="60">
        <v>10863</v>
      </c>
      <c r="S8" s="60">
        <v>21005</v>
      </c>
      <c r="T8" s="60">
        <v>6538</v>
      </c>
      <c r="U8" s="60">
        <v>3960</v>
      </c>
      <c r="V8" s="60">
        <v>31503</v>
      </c>
      <c r="W8" s="60">
        <v>85272</v>
      </c>
      <c r="X8" s="60">
        <v>506532</v>
      </c>
      <c r="Y8" s="60">
        <v>-421260</v>
      </c>
      <c r="Z8" s="140">
        <v>-83.17</v>
      </c>
      <c r="AA8" s="62">
        <v>506532</v>
      </c>
    </row>
    <row r="9" spans="1:27" ht="12.75">
      <c r="A9" s="249" t="s">
        <v>179</v>
      </c>
      <c r="B9" s="182"/>
      <c r="C9" s="155">
        <v>56785501</v>
      </c>
      <c r="D9" s="155"/>
      <c r="E9" s="59">
        <v>65041992</v>
      </c>
      <c r="F9" s="60">
        <v>65041992</v>
      </c>
      <c r="G9" s="60">
        <v>17893000</v>
      </c>
      <c r="H9" s="60">
        <v>3082000</v>
      </c>
      <c r="I9" s="60"/>
      <c r="J9" s="60">
        <v>20975000</v>
      </c>
      <c r="K9" s="60">
        <v>50244</v>
      </c>
      <c r="L9" s="60">
        <v>469375</v>
      </c>
      <c r="M9" s="60">
        <v>12819000</v>
      </c>
      <c r="N9" s="60">
        <v>13338619</v>
      </c>
      <c r="O9" s="60">
        <v>14214</v>
      </c>
      <c r="P9" s="60">
        <v>953000</v>
      </c>
      <c r="Q9" s="60">
        <v>10832000</v>
      </c>
      <c r="R9" s="60">
        <v>11799214</v>
      </c>
      <c r="S9" s="60">
        <v>20000000</v>
      </c>
      <c r="T9" s="60"/>
      <c r="U9" s="60"/>
      <c r="V9" s="60">
        <v>20000000</v>
      </c>
      <c r="W9" s="60">
        <v>66112833</v>
      </c>
      <c r="X9" s="60">
        <v>65041992</v>
      </c>
      <c r="Y9" s="60">
        <v>1070841</v>
      </c>
      <c r="Z9" s="140">
        <v>1.65</v>
      </c>
      <c r="AA9" s="62">
        <v>65041992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254537</v>
      </c>
      <c r="D11" s="155"/>
      <c r="E11" s="59"/>
      <c r="F11" s="60"/>
      <c r="G11" s="60">
        <v>20712</v>
      </c>
      <c r="H11" s="60">
        <v>60301</v>
      </c>
      <c r="I11" s="60">
        <v>49028</v>
      </c>
      <c r="J11" s="60">
        <v>130041</v>
      </c>
      <c r="K11" s="60">
        <v>31052</v>
      </c>
      <c r="L11" s="60">
        <v>10166</v>
      </c>
      <c r="M11" s="60">
        <v>28139</v>
      </c>
      <c r="N11" s="60">
        <v>69357</v>
      </c>
      <c r="O11" s="60">
        <v>26803</v>
      </c>
      <c r="P11" s="60">
        <v>8640</v>
      </c>
      <c r="Q11" s="60">
        <v>681</v>
      </c>
      <c r="R11" s="60">
        <v>36124</v>
      </c>
      <c r="S11" s="60">
        <v>22207</v>
      </c>
      <c r="T11" s="60">
        <v>91481</v>
      </c>
      <c r="U11" s="60">
        <v>66291</v>
      </c>
      <c r="V11" s="60">
        <v>179979</v>
      </c>
      <c r="W11" s="60">
        <v>415501</v>
      </c>
      <c r="X11" s="60"/>
      <c r="Y11" s="60">
        <v>415501</v>
      </c>
      <c r="Z11" s="140"/>
      <c r="AA11" s="62"/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-52629329</v>
      </c>
      <c r="D14" s="155"/>
      <c r="E14" s="59">
        <v>-64668012</v>
      </c>
      <c r="F14" s="60">
        <v>-64668012</v>
      </c>
      <c r="G14" s="60">
        <v>-6018403</v>
      </c>
      <c r="H14" s="60">
        <v>-5549295</v>
      </c>
      <c r="I14" s="60">
        <v>-4169396</v>
      </c>
      <c r="J14" s="60">
        <v>-15737094</v>
      </c>
      <c r="K14" s="60">
        <v>-4387343</v>
      </c>
      <c r="L14" s="60">
        <v>-4521614</v>
      </c>
      <c r="M14" s="60">
        <v>-6271418</v>
      </c>
      <c r="N14" s="60">
        <v>-15180375</v>
      </c>
      <c r="O14" s="60">
        <v>-3980045</v>
      </c>
      <c r="P14" s="60">
        <v>-3312093</v>
      </c>
      <c r="Q14" s="60">
        <v>-6102490</v>
      </c>
      <c r="R14" s="60">
        <v>-13394628</v>
      </c>
      <c r="S14" s="60">
        <v>-5357495</v>
      </c>
      <c r="T14" s="60">
        <v>-4042861</v>
      </c>
      <c r="U14" s="60">
        <v>-8176166</v>
      </c>
      <c r="V14" s="60">
        <v>-17576522</v>
      </c>
      <c r="W14" s="60">
        <v>-61888619</v>
      </c>
      <c r="X14" s="60">
        <v>-64668012</v>
      </c>
      <c r="Y14" s="60">
        <v>2779393</v>
      </c>
      <c r="Z14" s="140">
        <v>-4.3</v>
      </c>
      <c r="AA14" s="62">
        <v>-64668012</v>
      </c>
    </row>
    <row r="15" spans="1:27" ht="12.75">
      <c r="A15" s="249" t="s">
        <v>40</v>
      </c>
      <c r="B15" s="182"/>
      <c r="C15" s="155">
        <v>-357041</v>
      </c>
      <c r="D15" s="155"/>
      <c r="E15" s="59">
        <v>-600000</v>
      </c>
      <c r="F15" s="60">
        <v>-600000</v>
      </c>
      <c r="G15" s="60">
        <v>-482226</v>
      </c>
      <c r="H15" s="60"/>
      <c r="I15" s="60">
        <v>-2201</v>
      </c>
      <c r="J15" s="60">
        <v>-484427</v>
      </c>
      <c r="K15" s="60"/>
      <c r="L15" s="60">
        <v>-7957</v>
      </c>
      <c r="M15" s="60">
        <v>-830</v>
      </c>
      <c r="N15" s="60">
        <v>-8787</v>
      </c>
      <c r="O15" s="60">
        <v>-318</v>
      </c>
      <c r="P15" s="60">
        <v>-18341</v>
      </c>
      <c r="Q15" s="60">
        <v>-24114</v>
      </c>
      <c r="R15" s="60">
        <v>-42773</v>
      </c>
      <c r="S15" s="60">
        <v>-20309</v>
      </c>
      <c r="T15" s="60">
        <v>-8116</v>
      </c>
      <c r="U15" s="60"/>
      <c r="V15" s="60">
        <v>-28425</v>
      </c>
      <c r="W15" s="60">
        <v>-564412</v>
      </c>
      <c r="X15" s="60">
        <v>-600000</v>
      </c>
      <c r="Y15" s="60">
        <v>35588</v>
      </c>
      <c r="Z15" s="140">
        <v>-5.93</v>
      </c>
      <c r="AA15" s="62">
        <v>-600000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3096416</v>
      </c>
      <c r="D17" s="168">
        <f t="shared" si="0"/>
        <v>0</v>
      </c>
      <c r="E17" s="72">
        <f t="shared" si="0"/>
        <v>280512</v>
      </c>
      <c r="F17" s="73">
        <f t="shared" si="0"/>
        <v>280512</v>
      </c>
      <c r="G17" s="73">
        <f t="shared" si="0"/>
        <v>11413083</v>
      </c>
      <c r="H17" s="73">
        <f t="shared" si="0"/>
        <v>-2388768</v>
      </c>
      <c r="I17" s="73">
        <f t="shared" si="0"/>
        <v>-4109439</v>
      </c>
      <c r="J17" s="73">
        <f t="shared" si="0"/>
        <v>4914876</v>
      </c>
      <c r="K17" s="73">
        <f t="shared" si="0"/>
        <v>-4299127</v>
      </c>
      <c r="L17" s="73">
        <f t="shared" si="0"/>
        <v>-4046300</v>
      </c>
      <c r="M17" s="73">
        <f t="shared" si="0"/>
        <v>6575791</v>
      </c>
      <c r="N17" s="73">
        <f t="shared" si="0"/>
        <v>-1769636</v>
      </c>
      <c r="O17" s="73">
        <f t="shared" si="0"/>
        <v>-3933983</v>
      </c>
      <c r="P17" s="73">
        <f t="shared" si="0"/>
        <v>-2364594</v>
      </c>
      <c r="Q17" s="73">
        <f t="shared" si="0"/>
        <v>4707377</v>
      </c>
      <c r="R17" s="73">
        <f t="shared" si="0"/>
        <v>-1591200</v>
      </c>
      <c r="S17" s="73">
        <f t="shared" si="0"/>
        <v>14665408</v>
      </c>
      <c r="T17" s="73">
        <f t="shared" si="0"/>
        <v>-3952958</v>
      </c>
      <c r="U17" s="73">
        <f t="shared" si="0"/>
        <v>-8105915</v>
      </c>
      <c r="V17" s="73">
        <f t="shared" si="0"/>
        <v>2606535</v>
      </c>
      <c r="W17" s="73">
        <f t="shared" si="0"/>
        <v>4160575</v>
      </c>
      <c r="X17" s="73">
        <f t="shared" si="0"/>
        <v>280512</v>
      </c>
      <c r="Y17" s="73">
        <f t="shared" si="0"/>
        <v>3880063</v>
      </c>
      <c r="Z17" s="170">
        <f>+IF(X17&lt;&gt;0,+(Y17/X17)*100,0)</f>
        <v>1383.207492014602</v>
      </c>
      <c r="AA17" s="74">
        <f>SUM(AA6:AA16)</f>
        <v>280512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-10000000</v>
      </c>
      <c r="H24" s="60"/>
      <c r="I24" s="60">
        <v>3000000</v>
      </c>
      <c r="J24" s="60">
        <v>-7000000</v>
      </c>
      <c r="K24" s="60">
        <v>4100000</v>
      </c>
      <c r="L24" s="60">
        <v>3000000</v>
      </c>
      <c r="M24" s="60">
        <v>-6000000</v>
      </c>
      <c r="N24" s="60">
        <v>1100000</v>
      </c>
      <c r="O24" s="60">
        <v>4000000</v>
      </c>
      <c r="P24" s="60">
        <v>2100000</v>
      </c>
      <c r="Q24" s="60"/>
      <c r="R24" s="60">
        <v>6100000</v>
      </c>
      <c r="S24" s="60">
        <v>-15000000</v>
      </c>
      <c r="T24" s="60"/>
      <c r="U24" s="60">
        <v>8100000</v>
      </c>
      <c r="V24" s="60">
        <v>-6900000</v>
      </c>
      <c r="W24" s="60">
        <v>-6700000</v>
      </c>
      <c r="X24" s="60"/>
      <c r="Y24" s="60">
        <v>-6700000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-1635302</v>
      </c>
      <c r="D26" s="155"/>
      <c r="E26" s="59">
        <v>-280500</v>
      </c>
      <c r="F26" s="60">
        <v>-280500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>
        <v>-32775</v>
      </c>
      <c r="U26" s="60">
        <v>-55427</v>
      </c>
      <c r="V26" s="60">
        <v>-88202</v>
      </c>
      <c r="W26" s="60">
        <v>-88202</v>
      </c>
      <c r="X26" s="60">
        <v>-280500</v>
      </c>
      <c r="Y26" s="60">
        <v>192298</v>
      </c>
      <c r="Z26" s="140">
        <v>-68.56</v>
      </c>
      <c r="AA26" s="62">
        <v>-280500</v>
      </c>
    </row>
    <row r="27" spans="1:27" ht="12.75">
      <c r="A27" s="250" t="s">
        <v>192</v>
      </c>
      <c r="B27" s="251"/>
      <c r="C27" s="168">
        <f aca="true" t="shared" si="1" ref="C27:Y27">SUM(C21:C26)</f>
        <v>-1635302</v>
      </c>
      <c r="D27" s="168">
        <f>SUM(D21:D26)</f>
        <v>0</v>
      </c>
      <c r="E27" s="72">
        <f t="shared" si="1"/>
        <v>-280500</v>
      </c>
      <c r="F27" s="73">
        <f t="shared" si="1"/>
        <v>-280500</v>
      </c>
      <c r="G27" s="73">
        <f t="shared" si="1"/>
        <v>-10000000</v>
      </c>
      <c r="H27" s="73">
        <f t="shared" si="1"/>
        <v>0</v>
      </c>
      <c r="I27" s="73">
        <f t="shared" si="1"/>
        <v>3000000</v>
      </c>
      <c r="J27" s="73">
        <f t="shared" si="1"/>
        <v>-7000000</v>
      </c>
      <c r="K27" s="73">
        <f t="shared" si="1"/>
        <v>4100000</v>
      </c>
      <c r="L27" s="73">
        <f t="shared" si="1"/>
        <v>3000000</v>
      </c>
      <c r="M27" s="73">
        <f t="shared" si="1"/>
        <v>-6000000</v>
      </c>
      <c r="N27" s="73">
        <f t="shared" si="1"/>
        <v>1100000</v>
      </c>
      <c r="O27" s="73">
        <f t="shared" si="1"/>
        <v>4000000</v>
      </c>
      <c r="P27" s="73">
        <f t="shared" si="1"/>
        <v>2100000</v>
      </c>
      <c r="Q27" s="73">
        <f t="shared" si="1"/>
        <v>0</v>
      </c>
      <c r="R27" s="73">
        <f t="shared" si="1"/>
        <v>6100000</v>
      </c>
      <c r="S27" s="73">
        <f t="shared" si="1"/>
        <v>-15000000</v>
      </c>
      <c r="T27" s="73">
        <f t="shared" si="1"/>
        <v>-32775</v>
      </c>
      <c r="U27" s="73">
        <f t="shared" si="1"/>
        <v>8044573</v>
      </c>
      <c r="V27" s="73">
        <f t="shared" si="1"/>
        <v>-6988202</v>
      </c>
      <c r="W27" s="73">
        <f t="shared" si="1"/>
        <v>-6788202</v>
      </c>
      <c r="X27" s="73">
        <f t="shared" si="1"/>
        <v>-280500</v>
      </c>
      <c r="Y27" s="73">
        <f t="shared" si="1"/>
        <v>-6507702</v>
      </c>
      <c r="Z27" s="170">
        <f>+IF(X27&lt;&gt;0,+(Y27/X27)*100,0)</f>
        <v>2320.0363636363636</v>
      </c>
      <c r="AA27" s="74">
        <f>SUM(AA21:AA26)</f>
        <v>-280500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-440904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-440904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1020210</v>
      </c>
      <c r="D38" s="153">
        <f>+D17+D27+D36</f>
        <v>0</v>
      </c>
      <c r="E38" s="99">
        <f t="shared" si="3"/>
        <v>12</v>
      </c>
      <c r="F38" s="100">
        <f t="shared" si="3"/>
        <v>12</v>
      </c>
      <c r="G38" s="100">
        <f t="shared" si="3"/>
        <v>1413083</v>
      </c>
      <c r="H38" s="100">
        <f t="shared" si="3"/>
        <v>-2388768</v>
      </c>
      <c r="I38" s="100">
        <f t="shared" si="3"/>
        <v>-1109439</v>
      </c>
      <c r="J38" s="100">
        <f t="shared" si="3"/>
        <v>-2085124</v>
      </c>
      <c r="K38" s="100">
        <f t="shared" si="3"/>
        <v>-199127</v>
      </c>
      <c r="L38" s="100">
        <f t="shared" si="3"/>
        <v>-1046300</v>
      </c>
      <c r="M38" s="100">
        <f t="shared" si="3"/>
        <v>575791</v>
      </c>
      <c r="N38" s="100">
        <f t="shared" si="3"/>
        <v>-669636</v>
      </c>
      <c r="O38" s="100">
        <f t="shared" si="3"/>
        <v>66017</v>
      </c>
      <c r="P38" s="100">
        <f t="shared" si="3"/>
        <v>-264594</v>
      </c>
      <c r="Q38" s="100">
        <f t="shared" si="3"/>
        <v>4707377</v>
      </c>
      <c r="R38" s="100">
        <f t="shared" si="3"/>
        <v>4508800</v>
      </c>
      <c r="S38" s="100">
        <f t="shared" si="3"/>
        <v>-334592</v>
      </c>
      <c r="T38" s="100">
        <f t="shared" si="3"/>
        <v>-3985733</v>
      </c>
      <c r="U38" s="100">
        <f t="shared" si="3"/>
        <v>-61342</v>
      </c>
      <c r="V38" s="100">
        <f t="shared" si="3"/>
        <v>-4381667</v>
      </c>
      <c r="W38" s="100">
        <f t="shared" si="3"/>
        <v>-2627627</v>
      </c>
      <c r="X38" s="100">
        <f t="shared" si="3"/>
        <v>12</v>
      </c>
      <c r="Y38" s="100">
        <f t="shared" si="3"/>
        <v>-2627639</v>
      </c>
      <c r="Z38" s="137">
        <f>+IF(X38&lt;&gt;0,+(Y38/X38)*100,0)</f>
        <v>-21896991.666666664</v>
      </c>
      <c r="AA38" s="102">
        <f>+AA17+AA27+AA36</f>
        <v>12</v>
      </c>
    </row>
    <row r="39" spans="1:27" ht="12.75">
      <c r="A39" s="249" t="s">
        <v>200</v>
      </c>
      <c r="B39" s="182"/>
      <c r="C39" s="153">
        <v>1888698</v>
      </c>
      <c r="D39" s="153"/>
      <c r="E39" s="99"/>
      <c r="F39" s="100"/>
      <c r="G39" s="100">
        <v>2822430</v>
      </c>
      <c r="H39" s="100">
        <v>4235513</v>
      </c>
      <c r="I39" s="100">
        <v>1846745</v>
      </c>
      <c r="J39" s="100">
        <v>2822430</v>
      </c>
      <c r="K39" s="100">
        <v>737306</v>
      </c>
      <c r="L39" s="100">
        <v>538179</v>
      </c>
      <c r="M39" s="100">
        <v>-508121</v>
      </c>
      <c r="N39" s="100">
        <v>737306</v>
      </c>
      <c r="O39" s="100">
        <v>67670</v>
      </c>
      <c r="P39" s="100">
        <v>133687</v>
      </c>
      <c r="Q39" s="100">
        <v>-130907</v>
      </c>
      <c r="R39" s="100">
        <v>67670</v>
      </c>
      <c r="S39" s="100">
        <v>4576470</v>
      </c>
      <c r="T39" s="100">
        <v>4241878</v>
      </c>
      <c r="U39" s="100">
        <v>256145</v>
      </c>
      <c r="V39" s="100">
        <v>4576470</v>
      </c>
      <c r="W39" s="100">
        <v>2822430</v>
      </c>
      <c r="X39" s="100"/>
      <c r="Y39" s="100">
        <v>2822430</v>
      </c>
      <c r="Z39" s="137"/>
      <c r="AA39" s="102"/>
    </row>
    <row r="40" spans="1:27" ht="12.75">
      <c r="A40" s="269" t="s">
        <v>201</v>
      </c>
      <c r="B40" s="256"/>
      <c r="C40" s="257">
        <v>2908908</v>
      </c>
      <c r="D40" s="257"/>
      <c r="E40" s="258">
        <v>12</v>
      </c>
      <c r="F40" s="259">
        <v>12</v>
      </c>
      <c r="G40" s="259">
        <v>4235513</v>
      </c>
      <c r="H40" s="259">
        <v>1846745</v>
      </c>
      <c r="I40" s="259">
        <v>737306</v>
      </c>
      <c r="J40" s="259">
        <v>737306</v>
      </c>
      <c r="K40" s="259">
        <v>538179</v>
      </c>
      <c r="L40" s="259">
        <v>-508121</v>
      </c>
      <c r="M40" s="259">
        <v>67670</v>
      </c>
      <c r="N40" s="259">
        <v>67670</v>
      </c>
      <c r="O40" s="259">
        <v>133687</v>
      </c>
      <c r="P40" s="259">
        <v>-130907</v>
      </c>
      <c r="Q40" s="259">
        <v>4576470</v>
      </c>
      <c r="R40" s="259">
        <v>133687</v>
      </c>
      <c r="S40" s="259">
        <v>4241878</v>
      </c>
      <c r="T40" s="259">
        <v>256145</v>
      </c>
      <c r="U40" s="259">
        <v>194803</v>
      </c>
      <c r="V40" s="259">
        <v>194803</v>
      </c>
      <c r="W40" s="259">
        <v>194803</v>
      </c>
      <c r="X40" s="259">
        <v>12</v>
      </c>
      <c r="Y40" s="259">
        <v>194791</v>
      </c>
      <c r="Z40" s="260">
        <v>1623258.33</v>
      </c>
      <c r="AA40" s="261">
        <v>12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1635302</v>
      </c>
      <c r="D5" s="200">
        <f t="shared" si="0"/>
        <v>0</v>
      </c>
      <c r="E5" s="106">
        <f t="shared" si="0"/>
        <v>280500</v>
      </c>
      <c r="F5" s="106">
        <f t="shared" si="0"/>
        <v>280500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32775</v>
      </c>
      <c r="U5" s="106">
        <f t="shared" si="0"/>
        <v>55427</v>
      </c>
      <c r="V5" s="106">
        <f t="shared" si="0"/>
        <v>88202</v>
      </c>
      <c r="W5" s="106">
        <f t="shared" si="0"/>
        <v>88202</v>
      </c>
      <c r="X5" s="106">
        <f t="shared" si="0"/>
        <v>280500</v>
      </c>
      <c r="Y5" s="106">
        <f t="shared" si="0"/>
        <v>-192298</v>
      </c>
      <c r="Z5" s="201">
        <f>+IF(X5&lt;&gt;0,+(Y5/X5)*100,0)</f>
        <v>-68.55543672014261</v>
      </c>
      <c r="AA5" s="199">
        <f>SUM(AA11:AA18)</f>
        <v>280500</v>
      </c>
    </row>
    <row r="6" spans="1:27" ht="12.7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1373402</v>
      </c>
      <c r="D15" s="156"/>
      <c r="E15" s="60">
        <v>280500</v>
      </c>
      <c r="F15" s="60">
        <v>280500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>
        <v>32775</v>
      </c>
      <c r="U15" s="60">
        <v>55427</v>
      </c>
      <c r="V15" s="60">
        <v>88202</v>
      </c>
      <c r="W15" s="60">
        <v>88202</v>
      </c>
      <c r="X15" s="60">
        <v>280500</v>
      </c>
      <c r="Y15" s="60">
        <v>-192298</v>
      </c>
      <c r="Z15" s="140">
        <v>-68.56</v>
      </c>
      <c r="AA15" s="155">
        <v>280500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261900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1373402</v>
      </c>
      <c r="D45" s="129">
        <f t="shared" si="7"/>
        <v>0</v>
      </c>
      <c r="E45" s="54">
        <f t="shared" si="7"/>
        <v>280500</v>
      </c>
      <c r="F45" s="54">
        <f t="shared" si="7"/>
        <v>280500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32775</v>
      </c>
      <c r="U45" s="54">
        <f t="shared" si="7"/>
        <v>55427</v>
      </c>
      <c r="V45" s="54">
        <f t="shared" si="7"/>
        <v>88202</v>
      </c>
      <c r="W45" s="54">
        <f t="shared" si="7"/>
        <v>88202</v>
      </c>
      <c r="X45" s="54">
        <f t="shared" si="7"/>
        <v>280500</v>
      </c>
      <c r="Y45" s="54">
        <f t="shared" si="7"/>
        <v>-192298</v>
      </c>
      <c r="Z45" s="184">
        <f t="shared" si="5"/>
        <v>-68.55543672014261</v>
      </c>
      <c r="AA45" s="130">
        <f t="shared" si="8"/>
        <v>280500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261900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1635302</v>
      </c>
      <c r="D49" s="218">
        <f t="shared" si="9"/>
        <v>0</v>
      </c>
      <c r="E49" s="220">
        <f t="shared" si="9"/>
        <v>280500</v>
      </c>
      <c r="F49" s="220">
        <f t="shared" si="9"/>
        <v>280500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32775</v>
      </c>
      <c r="U49" s="220">
        <f t="shared" si="9"/>
        <v>55427</v>
      </c>
      <c r="V49" s="220">
        <f t="shared" si="9"/>
        <v>88202</v>
      </c>
      <c r="W49" s="220">
        <f t="shared" si="9"/>
        <v>88202</v>
      </c>
      <c r="X49" s="220">
        <f t="shared" si="9"/>
        <v>280500</v>
      </c>
      <c r="Y49" s="220">
        <f t="shared" si="9"/>
        <v>-192298</v>
      </c>
      <c r="Z49" s="221">
        <f t="shared" si="5"/>
        <v>-68.55543672014261</v>
      </c>
      <c r="AA49" s="222">
        <f>SUM(AA41:AA48)</f>
        <v>280500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90000</v>
      </c>
      <c r="F51" s="54">
        <f t="shared" si="10"/>
        <v>90000</v>
      </c>
      <c r="G51" s="54">
        <f t="shared" si="10"/>
        <v>1092</v>
      </c>
      <c r="H51" s="54">
        <f t="shared" si="10"/>
        <v>7829</v>
      </c>
      <c r="I51" s="54">
        <f t="shared" si="10"/>
        <v>211</v>
      </c>
      <c r="J51" s="54">
        <f t="shared" si="10"/>
        <v>9132</v>
      </c>
      <c r="K51" s="54">
        <f t="shared" si="10"/>
        <v>211</v>
      </c>
      <c r="L51" s="54">
        <f t="shared" si="10"/>
        <v>470</v>
      </c>
      <c r="M51" s="54">
        <f t="shared" si="10"/>
        <v>681</v>
      </c>
      <c r="N51" s="54">
        <f t="shared" si="10"/>
        <v>1362</v>
      </c>
      <c r="O51" s="54">
        <f t="shared" si="10"/>
        <v>691</v>
      </c>
      <c r="P51" s="54">
        <f t="shared" si="10"/>
        <v>751</v>
      </c>
      <c r="Q51" s="54">
        <f t="shared" si="10"/>
        <v>422</v>
      </c>
      <c r="R51" s="54">
        <f t="shared" si="10"/>
        <v>1864</v>
      </c>
      <c r="S51" s="54">
        <f t="shared" si="10"/>
        <v>18263</v>
      </c>
      <c r="T51" s="54">
        <f t="shared" si="10"/>
        <v>485</v>
      </c>
      <c r="U51" s="54">
        <f t="shared" si="10"/>
        <v>422</v>
      </c>
      <c r="V51" s="54">
        <f t="shared" si="10"/>
        <v>19170</v>
      </c>
      <c r="W51" s="54">
        <f t="shared" si="10"/>
        <v>31528</v>
      </c>
      <c r="X51" s="54">
        <f t="shared" si="10"/>
        <v>90000</v>
      </c>
      <c r="Y51" s="54">
        <f t="shared" si="10"/>
        <v>-58472</v>
      </c>
      <c r="Z51" s="184">
        <f>+IF(X51&lt;&gt;0,+(Y51/X51)*100,0)</f>
        <v>-64.96888888888888</v>
      </c>
      <c r="AA51" s="130">
        <f>SUM(AA57:AA61)</f>
        <v>90000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90000</v>
      </c>
      <c r="F61" s="60">
        <v>90000</v>
      </c>
      <c r="G61" s="60">
        <v>1092</v>
      </c>
      <c r="H61" s="60">
        <v>7829</v>
      </c>
      <c r="I61" s="60">
        <v>211</v>
      </c>
      <c r="J61" s="60">
        <v>9132</v>
      </c>
      <c r="K61" s="60">
        <v>211</v>
      </c>
      <c r="L61" s="60">
        <v>470</v>
      </c>
      <c r="M61" s="60">
        <v>681</v>
      </c>
      <c r="N61" s="60">
        <v>1362</v>
      </c>
      <c r="O61" s="60">
        <v>691</v>
      </c>
      <c r="P61" s="60">
        <v>751</v>
      </c>
      <c r="Q61" s="60">
        <v>422</v>
      </c>
      <c r="R61" s="60">
        <v>1864</v>
      </c>
      <c r="S61" s="60">
        <v>18263</v>
      </c>
      <c r="T61" s="60">
        <v>485</v>
      </c>
      <c r="U61" s="60">
        <v>422</v>
      </c>
      <c r="V61" s="60">
        <v>19170</v>
      </c>
      <c r="W61" s="60">
        <v>31528</v>
      </c>
      <c r="X61" s="60">
        <v>90000</v>
      </c>
      <c r="Y61" s="60">
        <v>-58472</v>
      </c>
      <c r="Z61" s="140">
        <v>-64.97</v>
      </c>
      <c r="AA61" s="155">
        <v>90000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>
        <v>3344</v>
      </c>
      <c r="I65" s="60"/>
      <c r="J65" s="60">
        <v>3344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>
        <v>10106</v>
      </c>
      <c r="V65" s="60">
        <v>10106</v>
      </c>
      <c r="W65" s="60">
        <v>13450</v>
      </c>
      <c r="X65" s="60"/>
      <c r="Y65" s="60">
        <v>13450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90000</v>
      </c>
      <c r="F66" s="275">
        <v>90000</v>
      </c>
      <c r="G66" s="275">
        <v>849</v>
      </c>
      <c r="H66" s="275"/>
      <c r="I66" s="275"/>
      <c r="J66" s="275">
        <v>849</v>
      </c>
      <c r="K66" s="275"/>
      <c r="L66" s="275">
        <v>470</v>
      </c>
      <c r="M66" s="275"/>
      <c r="N66" s="275">
        <v>470</v>
      </c>
      <c r="O66" s="275">
        <v>691</v>
      </c>
      <c r="P66" s="275"/>
      <c r="Q66" s="275"/>
      <c r="R66" s="275">
        <v>691</v>
      </c>
      <c r="S66" s="275"/>
      <c r="T66" s="275"/>
      <c r="U66" s="275"/>
      <c r="V66" s="275"/>
      <c r="W66" s="275">
        <v>2010</v>
      </c>
      <c r="X66" s="275">
        <v>90000</v>
      </c>
      <c r="Y66" s="275">
        <v>-87990</v>
      </c>
      <c r="Z66" s="140">
        <v>-97.77</v>
      </c>
      <c r="AA66" s="277"/>
    </row>
    <row r="67" spans="1:27" ht="12.75">
      <c r="A67" s="311" t="s">
        <v>226</v>
      </c>
      <c r="B67" s="316"/>
      <c r="C67" s="62"/>
      <c r="D67" s="156"/>
      <c r="E67" s="60">
        <v>6906000</v>
      </c>
      <c r="F67" s="60">
        <v>6906000</v>
      </c>
      <c r="G67" s="60">
        <v>243</v>
      </c>
      <c r="H67" s="60">
        <v>4485</v>
      </c>
      <c r="I67" s="60">
        <v>211</v>
      </c>
      <c r="J67" s="60">
        <v>4939</v>
      </c>
      <c r="K67" s="60">
        <v>211</v>
      </c>
      <c r="L67" s="60"/>
      <c r="M67" s="60"/>
      <c r="N67" s="60">
        <v>211</v>
      </c>
      <c r="O67" s="60"/>
      <c r="P67" s="60">
        <v>751</v>
      </c>
      <c r="Q67" s="60">
        <v>422</v>
      </c>
      <c r="R67" s="60">
        <v>1173</v>
      </c>
      <c r="S67" s="60">
        <v>18263</v>
      </c>
      <c r="T67" s="60">
        <v>422</v>
      </c>
      <c r="U67" s="60">
        <v>485</v>
      </c>
      <c r="V67" s="60">
        <v>19170</v>
      </c>
      <c r="W67" s="60">
        <v>25493</v>
      </c>
      <c r="X67" s="60">
        <v>6906000</v>
      </c>
      <c r="Y67" s="60">
        <v>-6880507</v>
      </c>
      <c r="Z67" s="140">
        <v>-99.63</v>
      </c>
      <c r="AA67" s="155"/>
    </row>
    <row r="68" spans="1:27" ht="12.75">
      <c r="A68" s="311" t="s">
        <v>43</v>
      </c>
      <c r="B68" s="316"/>
      <c r="C68" s="62">
        <v>3647000</v>
      </c>
      <c r="D68" s="156"/>
      <c r="E68" s="60"/>
      <c r="F68" s="60"/>
      <c r="G68" s="60"/>
      <c r="H68" s="60"/>
      <c r="I68" s="60"/>
      <c r="J68" s="60"/>
      <c r="K68" s="60"/>
      <c r="L68" s="60"/>
      <c r="M68" s="60">
        <v>681</v>
      </c>
      <c r="N68" s="60">
        <v>681</v>
      </c>
      <c r="O68" s="60"/>
      <c r="P68" s="60"/>
      <c r="Q68" s="60"/>
      <c r="R68" s="60"/>
      <c r="S68" s="60"/>
      <c r="T68" s="60"/>
      <c r="U68" s="60"/>
      <c r="V68" s="60"/>
      <c r="W68" s="60">
        <v>681</v>
      </c>
      <c r="X68" s="60"/>
      <c r="Y68" s="60">
        <v>681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3647000</v>
      </c>
      <c r="D69" s="218">
        <f t="shared" si="12"/>
        <v>0</v>
      </c>
      <c r="E69" s="220">
        <f t="shared" si="12"/>
        <v>6996000</v>
      </c>
      <c r="F69" s="220">
        <f t="shared" si="12"/>
        <v>6996000</v>
      </c>
      <c r="G69" s="220">
        <f t="shared" si="12"/>
        <v>1092</v>
      </c>
      <c r="H69" s="220">
        <f t="shared" si="12"/>
        <v>7829</v>
      </c>
      <c r="I69" s="220">
        <f t="shared" si="12"/>
        <v>211</v>
      </c>
      <c r="J69" s="220">
        <f t="shared" si="12"/>
        <v>9132</v>
      </c>
      <c r="K69" s="220">
        <f t="shared" si="12"/>
        <v>211</v>
      </c>
      <c r="L69" s="220">
        <f t="shared" si="12"/>
        <v>470</v>
      </c>
      <c r="M69" s="220">
        <f t="shared" si="12"/>
        <v>681</v>
      </c>
      <c r="N69" s="220">
        <f t="shared" si="12"/>
        <v>1362</v>
      </c>
      <c r="O69" s="220">
        <f t="shared" si="12"/>
        <v>691</v>
      </c>
      <c r="P69" s="220">
        <f t="shared" si="12"/>
        <v>751</v>
      </c>
      <c r="Q69" s="220">
        <f t="shared" si="12"/>
        <v>422</v>
      </c>
      <c r="R69" s="220">
        <f t="shared" si="12"/>
        <v>1864</v>
      </c>
      <c r="S69" s="220">
        <f t="shared" si="12"/>
        <v>18263</v>
      </c>
      <c r="T69" s="220">
        <f t="shared" si="12"/>
        <v>422</v>
      </c>
      <c r="U69" s="220">
        <f t="shared" si="12"/>
        <v>10591</v>
      </c>
      <c r="V69" s="220">
        <f t="shared" si="12"/>
        <v>29276</v>
      </c>
      <c r="W69" s="220">
        <f t="shared" si="12"/>
        <v>41634</v>
      </c>
      <c r="X69" s="220">
        <f t="shared" si="12"/>
        <v>6996000</v>
      </c>
      <c r="Y69" s="220">
        <f t="shared" si="12"/>
        <v>-6954366</v>
      </c>
      <c r="Z69" s="221">
        <f>+IF(X69&lt;&gt;0,+(Y69/X69)*100,0)</f>
        <v>-99.4048885077187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1373402</v>
      </c>
      <c r="D40" s="344">
        <f t="shared" si="9"/>
        <v>0</v>
      </c>
      <c r="E40" s="343">
        <f t="shared" si="9"/>
        <v>280500</v>
      </c>
      <c r="F40" s="345">
        <f t="shared" si="9"/>
        <v>280500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32775</v>
      </c>
      <c r="U40" s="343">
        <f t="shared" si="9"/>
        <v>55427</v>
      </c>
      <c r="V40" s="345">
        <f t="shared" si="9"/>
        <v>88202</v>
      </c>
      <c r="W40" s="345">
        <f t="shared" si="9"/>
        <v>88202</v>
      </c>
      <c r="X40" s="343">
        <f t="shared" si="9"/>
        <v>280500</v>
      </c>
      <c r="Y40" s="345">
        <f t="shared" si="9"/>
        <v>-192298</v>
      </c>
      <c r="Z40" s="336">
        <f>+IF(X40&lt;&gt;0,+(Y40/X40)*100,0)</f>
        <v>-68.55543672014261</v>
      </c>
      <c r="AA40" s="350">
        <f>SUM(AA41:AA49)</f>
        <v>280500</v>
      </c>
    </row>
    <row r="41" spans="1:27" ht="12.75">
      <c r="A41" s="361" t="s">
        <v>249</v>
      </c>
      <c r="B41" s="142"/>
      <c r="C41" s="362">
        <v>1332582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15000</v>
      </c>
      <c r="F43" s="370">
        <v>15000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15000</v>
      </c>
      <c r="Y43" s="370">
        <v>-15000</v>
      </c>
      <c r="Z43" s="371">
        <v>-100</v>
      </c>
      <c r="AA43" s="303">
        <v>15000</v>
      </c>
    </row>
    <row r="44" spans="1:27" ht="12.75">
      <c r="A44" s="361" t="s">
        <v>252</v>
      </c>
      <c r="B44" s="136"/>
      <c r="C44" s="60">
        <v>40820</v>
      </c>
      <c r="D44" s="368"/>
      <c r="E44" s="54">
        <v>18000</v>
      </c>
      <c r="F44" s="53">
        <v>18000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>
        <v>32775</v>
      </c>
      <c r="U44" s="54">
        <v>55427</v>
      </c>
      <c r="V44" s="53">
        <v>88202</v>
      </c>
      <c r="W44" s="53">
        <v>88202</v>
      </c>
      <c r="X44" s="54">
        <v>18000</v>
      </c>
      <c r="Y44" s="53">
        <v>70202</v>
      </c>
      <c r="Z44" s="94">
        <v>390.01</v>
      </c>
      <c r="AA44" s="95">
        <v>18000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247500</v>
      </c>
      <c r="F49" s="53">
        <v>247500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247500</v>
      </c>
      <c r="Y49" s="53">
        <v>-247500</v>
      </c>
      <c r="Z49" s="94">
        <v>-100</v>
      </c>
      <c r="AA49" s="95">
        <v>247500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261900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>
        <v>261900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1635302</v>
      </c>
      <c r="D60" s="346">
        <f t="shared" si="14"/>
        <v>0</v>
      </c>
      <c r="E60" s="219">
        <f t="shared" si="14"/>
        <v>280500</v>
      </c>
      <c r="F60" s="264">
        <f t="shared" si="14"/>
        <v>280500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32775</v>
      </c>
      <c r="U60" s="219">
        <f t="shared" si="14"/>
        <v>55427</v>
      </c>
      <c r="V60" s="264">
        <f t="shared" si="14"/>
        <v>88202</v>
      </c>
      <c r="W60" s="264">
        <f t="shared" si="14"/>
        <v>88202</v>
      </c>
      <c r="X60" s="219">
        <f t="shared" si="14"/>
        <v>280500</v>
      </c>
      <c r="Y60" s="264">
        <f t="shared" si="14"/>
        <v>-192298</v>
      </c>
      <c r="Z60" s="337">
        <f>+IF(X60&lt;&gt;0,+(Y60/X60)*100,0)</f>
        <v>-68.55543672014261</v>
      </c>
      <c r="AA60" s="232">
        <f>+AA57+AA54+AA51+AA40+AA37+AA34+AA22+AA5</f>
        <v>280500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2019-08-06T07:16:41Z</dcterms:created>
  <dcterms:modified xsi:type="dcterms:W3CDTF">2019-08-06T07:16:46Z</dcterms:modified>
  <cp:category/>
  <cp:version/>
  <cp:contentType/>
  <cp:contentStatus/>
</cp:coreProperties>
</file>