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<sst xmlns="http://schemas.openxmlformats.org/spreadsheetml/2006/main" count="859" uniqueCount="304">
  <si>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Free State: Fezile Dabi(DC20) - Table C1 Schedule Quarterly Budget Statement Summary for 4th Quarter ended 30 June 2019 (Figures Finalised as at 2019/07/31)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</si>
  <si>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</si>
  <si>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</si>
  <si>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</si>
  <si>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</si>
  <si>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</si>
  <si>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</si>
  <si>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</si>
  <si>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</si>
  <si>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</si>
  <si>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</si>
  <si>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</si>
  <si>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</si>
  <si>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</si>
  <si>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</si>
  <si>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</si>
  <si>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</si>
  <si>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</si>
  <si>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</si>
  <si>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</si>
  <si>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</si>
  <si>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</si>
  <si>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</si>
  <si>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</si>
  <si>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</si>
  <si>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</si>
  <si>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</si>
  <si>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</si>
  <si>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</si>
  <si>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</si>
  <si>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</si>
  <si>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</si>
  <si>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</si>
  <si>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</si>
  <si>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</si>
  <si>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</si>
  <si>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</si>
  <si>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</si>
  <si>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</si>
  <si>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</si>
  <si>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</si>
  <si>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</si>
  <si>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</si>
  <si>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</si>
  <si>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</si>
  <si>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</si>
  <si>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</si>
  <si>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</si>
  <si>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</si>
  <si>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</si>
  <si>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</si>
  <si>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</si>
  <si>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</si>
  <si>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</si>
  <si>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</si>
  <si>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</si>
  <si>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</si>
  <si>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</si>
  <si>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</si>
  <si>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</si>
  <si>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</si>
  <si>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</si>
  <si>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</si>
  <si>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</si>
  <si>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</si>
  <si>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</si>
  <si>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</si>
  <si>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</si>
  <si>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</si>
  <si>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</si>
  <si>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Fezile Dabi(DC20) - Table C2 Quarterly Budget Statement - Financial Performance (standard classification) for 4th Quarter ended 30 June 2019 (Figures Finalised as at 2019/07/31)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</si>
  <si>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</si>
  <si>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</si>
  <si>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</si>
  <si>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</si>
  <si>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</si>
  <si>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</si>
  <si>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</si>
  <si>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</si>
  <si>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</si>
  <si>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</si>
  <si>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</si>
  <si>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</si>
  <si>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</si>
  <si>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</si>
  <si>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</si>
  <si>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</si>
  <si>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</si>
  <si>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</si>
  <si>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</si>
  <si>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</si>
  <si>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</si>
  <si>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</si>
  <si>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</si>
  <si>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</si>
  <si>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</si>
  <si>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</si>
  <si>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</si>
  <si>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</si>
  <si>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</si>
  <si>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Fezile Dabi(DC20) - Table C4 Quarterly Budget Statement - Financial Performance (rev and expend) ( All ) for 4th Quarter ended 30 June 2019 (Figures Finalised as at 2019/07/31)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</si>
  <si>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</si>
  <si>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</si>
  <si>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</si>
  <si>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</si>
  <si>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</si>
  <si>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</si>
  <si>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</si>
  <si>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</si>
  <si>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</si>
  <si>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</si>
  <si>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</si>
  <si>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</si>
  <si>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</si>
  <si>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</si>
  <si>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</si>
  <si>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</si>
  <si>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</si>
  <si>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</si>
  <si>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</si>
  <si>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</si>
  <si>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</si>
  <si>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</si>
  <si>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</si>
  <si>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</si>
  <si>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</si>
  <si>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</si>
  <si>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</si>
  <si>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</si>
  <si>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Fezile Dabi(DC20) - Table C5 Quarterly Budget Statement - Capital Expenditure by Standard Classification and Funding for 4th Quarter ended 30 June 2019 (Figures Finalised as at 2019/07/31)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</si>
  <si>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</si>
  <si>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</si>
  <si>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</si>
  <si>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</si>
  <si>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</si>
  <si>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</si>
  <si>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</si>
  <si>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</si>
  <si>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</si>
  <si>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</si>
  <si>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Fezile Dabi(DC20) - Table C6 Quarterly Budget Statement - Financial Position for 4th Quarter ended 30 June 2019 (Figures Finalised as at 2019/07/31)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</si>
  <si>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</si>
  <si>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</si>
  <si>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</si>
  <si>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</si>
  <si>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</si>
  <si>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</si>
  <si>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</si>
  <si>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</si>
  <si>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</si>
  <si>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</si>
  <si>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</si>
  <si>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</si>
  <si>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</si>
  <si>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</si>
  <si>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</si>
  <si>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</si>
  <si>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</si>
  <si>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</si>
  <si>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</si>
  <si>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</si>
  <si>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</si>
  <si>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</si>
  <si>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</si>
  <si>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</si>
  <si>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</si>
  <si>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</si>
  <si>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</si>
  <si>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</si>
  <si>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</si>
  <si>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</si>
  <si>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</si>
  <si>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</si>
  <si>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</si>
  <si>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Fezile Dabi(DC20) - Table C7 Quarterly Budget Statement - Cash Flows for 4th Quarter ended 30 June 2019 (Figures Finalised as at 2019/07/31)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</si>
  <si>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</si>
  <si>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</si>
  <si>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</si>
  <si>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</si>
  <si>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</si>
  <si>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</si>
  <si>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</si>
  <si>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</si>
  <si>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</si>
  <si>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</si>
  <si>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</si>
  <si>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</si>
  <si>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</si>
  <si>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</si>
  <si>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</si>
  <si>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</si>
  <si>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</si>
  <si>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</si>
  <si>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</si>
  <si>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</si>
  <si>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</si>
  <si>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</si>
  <si>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</si>
  <si>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</si>
  <si>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</si>
  <si>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</si>
  <si>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</si>
  <si>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Fezile Dabi(DC20) - Table C9 Quarterly Budget Statement - Capital Expenditure by Asset Clas ( All ) for 4th Quarter ended 30 June 2019 (Figures Finalised as at 2019/07/31)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</si>
  <si>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</si>
  <si>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</si>
  <si>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</si>
  <si>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</si>
  <si>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</si>
  <si>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</si>
  <si>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</si>
  <si>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</si>
  <si>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</si>
  <si>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</si>
  <si>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</si>
  <si>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</si>
  <si>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</si>
  <si>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</si>
  <si>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</si>
  <si>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</si>
  <si>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</si>
  <si>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</si>
  <si>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</si>
  <si>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</si>
  <si>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</si>
  <si>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</si>
  <si>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</si>
  <si>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</si>
  <si>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</si>
  <si>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Fezile Dabi(DC20) - Table SC13a Quarterly Budget Statement - Capital Expenditure on New Assets by Asset Class ( All ) for 4th Quarter ended 30 June 2019 (Figures Finalised as at 2019/07/31)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</si>
  <si>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</si>
  <si>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</si>
  <si>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</si>
  <si>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</si>
  <si>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</si>
  <si>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</si>
  <si>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</si>
  <si>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</si>
  <si>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</si>
  <si>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</si>
  <si>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</si>
  <si>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</si>
  <si>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</si>
  <si>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</si>
  <si>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</si>
  <si>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</si>
  <si>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</si>
  <si>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</si>
  <si>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</si>
  <si>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</si>
  <si>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</si>
  <si>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</si>
  <si>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</si>
  <si>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</si>
  <si>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</si>
  <si>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</si>
  <si>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</si>
  <si>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</si>
  <si>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</si>
  <si>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</si>
  <si>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</si>
  <si>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</si>
  <si>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</si>
  <si>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</si>
  <si>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</si>
  <si>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Fezile Dabi(DC20) - Table SC13B Quarterly Budget Statement - Capital Expenditure on Renewal of existing assets by Asset Class ( All ) for 4th Quarter ended 30 June 2019 (Figures Finalised as at 2019/07/31)</t>
  </si>
  <si>
    <t>Capital Expenditure on Renewal of Existing Assets by Asset Class/Sub-class</t>
  </si>
  <si>
    <t>Total Capital Expenditure on Renewal of Existing Assets</t>
  </si>
  <si>
    <t>Free State: Fezile Dabi(DC20) - Table SC13C Quarterly Budget Statement - Repairs and Maintenance Expenditure by Asset Class ( All ) for 4th Quarter ended 30 June 2019 (Figures Finalised as at 2019/07/31)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</si>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</sst>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/>
      <c r="X6" s="60">
        <v>0</v>
      </c>
      <c r="Y6" s="61">
        <v>0</v>
      </c>
      <c r="Z6" s="62">
        <v>0</v>
      </c>
    </row>
    <row r="7" spans="1:26" ht="12.75">
      <c r="A7" s="58" t="s">
        <v>33</v>
      </c>
      <c r="B7" s="19">
        <v>6738354</v>
      </c>
      <c r="C7" s="19">
        <v>0</v>
      </c>
      <c r="D7" s="59">
        <v>8837160</v>
      </c>
      <c r="E7" s="60">
        <v>7000160</v>
      </c>
      <c r="F7" s="60">
        <v>267963</v>
      </c>
      <c r="G7" s="60">
        <v>557374</v>
      </c>
      <c r="H7" s="60">
        <v>263649</v>
      </c>
      <c r="I7" s="60">
        <v>1088986</v>
      </c>
      <c r="J7" s="60">
        <v>212371</v>
      </c>
      <c r="K7" s="60">
        <v>1645919</v>
      </c>
      <c r="L7" s="60">
        <v>1645919</v>
      </c>
      <c r="M7" s="60">
        <v>3504209</v>
      </c>
      <c r="N7" s="60">
        <v>282886</v>
      </c>
      <c r="O7" s="60">
        <v>206084</v>
      </c>
      <c r="P7" s="60">
        <v>0</v>
      </c>
      <c r="Q7" s="60">
        <v>488970</v>
      </c>
      <c r="R7" s="60">
        <v>0</v>
      </c>
      <c r="S7" s="60">
        <v>282886</v>
      </c>
      <c r="T7" s="60">
        <v>0</v>
      </c>
      <c r="U7" s="60">
        <v>282886</v>
      </c>
      <c r="V7" s="60">
        <v>5365051</v>
      </c>
      <c r="W7" s="60">
        <v>8837160</v>
      </c>
      <c r="X7" s="60">
        <v>-3472109</v>
      </c>
      <c r="Y7" s="61">
        <v>-39.29</v>
      </c>
      <c r="Z7" s="62">
        <v>7000160</v>
      </c>
    </row>
    <row r="8" spans="1:26" ht="12.75">
      <c r="A8" s="58" t="s">
        <v>34</v>
      </c>
      <c r="B8" s="19">
        <v>170567532</v>
      </c>
      <c r="C8" s="19">
        <v>0</v>
      </c>
      <c r="D8" s="59">
        <v>152376000</v>
      </c>
      <c r="E8" s="60">
        <v>159092000</v>
      </c>
      <c r="F8" s="60">
        <v>62162000</v>
      </c>
      <c r="G8" s="60">
        <v>1000000</v>
      </c>
      <c r="H8" s="60">
        <v>0</v>
      </c>
      <c r="I8" s="60">
        <v>63162000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37297000</v>
      </c>
      <c r="Q8" s="60">
        <v>37297000</v>
      </c>
      <c r="R8" s="60">
        <v>37297000</v>
      </c>
      <c r="S8" s="60">
        <v>0</v>
      </c>
      <c r="T8" s="60">
        <v>0</v>
      </c>
      <c r="U8" s="60">
        <v>37297000</v>
      </c>
      <c r="V8" s="60">
        <v>137756000</v>
      </c>
      <c r="W8" s="60">
        <v>152376000</v>
      </c>
      <c r="X8" s="60">
        <v>-14620000</v>
      </c>
      <c r="Y8" s="61">
        <v>-9.59</v>
      </c>
      <c r="Z8" s="62">
        <v>159092000</v>
      </c>
    </row>
    <row r="9" spans="1:26" ht="12.75">
      <c r="A9" s="58" t="s">
        <v>35</v>
      </c>
      <c r="B9" s="19">
        <v>3575532</v>
      </c>
      <c r="C9" s="19">
        <v>0</v>
      </c>
      <c r="D9" s="59">
        <v>1012000</v>
      </c>
      <c r="E9" s="60">
        <v>500000</v>
      </c>
      <c r="F9" s="60">
        <v>2438</v>
      </c>
      <c r="G9" s="60">
        <v>2260</v>
      </c>
      <c r="H9" s="60">
        <v>102947</v>
      </c>
      <c r="I9" s="60">
        <v>107645</v>
      </c>
      <c r="J9" s="60">
        <v>114991</v>
      </c>
      <c r="K9" s="60">
        <v>9404</v>
      </c>
      <c r="L9" s="60">
        <v>9404</v>
      </c>
      <c r="M9" s="60">
        <v>133799</v>
      </c>
      <c r="N9" s="60">
        <v>41274</v>
      </c>
      <c r="O9" s="60">
        <v>2119</v>
      </c>
      <c r="P9" s="60">
        <v>6736</v>
      </c>
      <c r="Q9" s="60">
        <v>50129</v>
      </c>
      <c r="R9" s="60">
        <v>6736</v>
      </c>
      <c r="S9" s="60">
        <v>41274</v>
      </c>
      <c r="T9" s="60">
        <v>0</v>
      </c>
      <c r="U9" s="60">
        <v>48010</v>
      </c>
      <c r="V9" s="60">
        <v>339583</v>
      </c>
      <c r="W9" s="60">
        <v>1012000</v>
      </c>
      <c r="X9" s="60">
        <v>-672417</v>
      </c>
      <c r="Y9" s="61">
        <v>-66.44</v>
      </c>
      <c r="Z9" s="62">
        <v>500000</v>
      </c>
    </row>
    <row r="10" spans="1:26" ht="22.5">
      <c r="A10" s="63" t="s">
        <v>279</v>
      </c>
      <c r="B10" s="64">
        <f>SUM(B5:B9)</f>
        <v>180881418</v>
      </c>
      <c r="C10" s="64">
        <f>SUM(C5:C9)</f>
        <v>0</v>
      </c>
      <c r="D10" s="65">
        <f aca="true" t="shared" si="0" ref="D10:Z10">SUM(D5:D9)</f>
        <v>162225160</v>
      </c>
      <c r="E10" s="66">
        <f t="shared" si="0"/>
        <v>166592160</v>
      </c>
      <c r="F10" s="66">
        <f t="shared" si="0"/>
        <v>62432401</v>
      </c>
      <c r="G10" s="66">
        <f t="shared" si="0"/>
        <v>1559634</v>
      </c>
      <c r="H10" s="66">
        <f t="shared" si="0"/>
        <v>366596</v>
      </c>
      <c r="I10" s="66">
        <f t="shared" si="0"/>
        <v>64358631</v>
      </c>
      <c r="J10" s="66">
        <f t="shared" si="0"/>
        <v>327362</v>
      </c>
      <c r="K10" s="66">
        <f t="shared" si="0"/>
        <v>1655323</v>
      </c>
      <c r="L10" s="66">
        <f t="shared" si="0"/>
        <v>1655323</v>
      </c>
      <c r="M10" s="66">
        <f t="shared" si="0"/>
        <v>3638008</v>
      </c>
      <c r="N10" s="66">
        <f t="shared" si="0"/>
        <v>324160</v>
      </c>
      <c r="O10" s="66">
        <f t="shared" si="0"/>
        <v>208203</v>
      </c>
      <c r="P10" s="66">
        <f t="shared" si="0"/>
        <v>37303736</v>
      </c>
      <c r="Q10" s="66">
        <f t="shared" si="0"/>
        <v>37836099</v>
      </c>
      <c r="R10" s="66">
        <f t="shared" si="0"/>
        <v>37303736</v>
      </c>
      <c r="S10" s="66">
        <f t="shared" si="0"/>
        <v>324160</v>
      </c>
      <c r="T10" s="66">
        <f t="shared" si="0"/>
        <v>0</v>
      </c>
      <c r="U10" s="66">
        <f t="shared" si="0"/>
        <v>37627896</v>
      </c>
      <c r="V10" s="66">
        <f t="shared" si="0"/>
        <v>143460634</v>
      </c>
      <c r="W10" s="66">
        <f t="shared" si="0"/>
        <v>162225160</v>
      </c>
      <c r="X10" s="66">
        <f t="shared" si="0"/>
        <v>-18764526</v>
      </c>
      <c r="Y10" s="67">
        <f>+IF(W10&lt;&gt;0,(X10/W10)*100,0)</f>
        <v>-11.566964088677736</v>
      </c>
      <c r="Z10" s="68">
        <f t="shared" si="0"/>
        <v>166592160</v>
      </c>
    </row>
    <row r="11" spans="1:26" ht="12.75">
      <c r="A11" s="58" t="s">
        <v>37</v>
      </c>
      <c r="B11" s="19">
        <v>92991147</v>
      </c>
      <c r="C11" s="19">
        <v>0</v>
      </c>
      <c r="D11" s="59">
        <v>100623900</v>
      </c>
      <c r="E11" s="60">
        <v>98550780</v>
      </c>
      <c r="F11" s="60">
        <v>7418492</v>
      </c>
      <c r="G11" s="60">
        <v>6998218</v>
      </c>
      <c r="H11" s="60">
        <v>8152671</v>
      </c>
      <c r="I11" s="60">
        <v>22569381</v>
      </c>
      <c r="J11" s="60">
        <v>7191958</v>
      </c>
      <c r="K11" s="60">
        <v>6783726</v>
      </c>
      <c r="L11" s="60">
        <v>6783726</v>
      </c>
      <c r="M11" s="60">
        <v>20759410</v>
      </c>
      <c r="N11" s="60">
        <v>7462226</v>
      </c>
      <c r="O11" s="60">
        <v>7652089</v>
      </c>
      <c r="P11" s="60">
        <v>7548165</v>
      </c>
      <c r="Q11" s="60">
        <v>22662480</v>
      </c>
      <c r="R11" s="60">
        <v>7548165</v>
      </c>
      <c r="S11" s="60">
        <v>7462226</v>
      </c>
      <c r="T11" s="60">
        <v>0</v>
      </c>
      <c r="U11" s="60">
        <v>15010391</v>
      </c>
      <c r="V11" s="60">
        <v>81001662</v>
      </c>
      <c r="W11" s="60">
        <v>100623900</v>
      </c>
      <c r="X11" s="60">
        <v>-19622238</v>
      </c>
      <c r="Y11" s="61">
        <v>-19.5</v>
      </c>
      <c r="Z11" s="62">
        <v>98550780</v>
      </c>
    </row>
    <row r="12" spans="1:26" ht="12.75">
      <c r="A12" s="58" t="s">
        <v>38</v>
      </c>
      <c r="B12" s="19">
        <v>7198469</v>
      </c>
      <c r="C12" s="19">
        <v>0</v>
      </c>
      <c r="D12" s="59">
        <v>7787000</v>
      </c>
      <c r="E12" s="60">
        <v>7865000</v>
      </c>
      <c r="F12" s="60">
        <v>640423</v>
      </c>
      <c r="G12" s="60">
        <v>617143</v>
      </c>
      <c r="H12" s="60">
        <v>585523</v>
      </c>
      <c r="I12" s="60">
        <v>1843089</v>
      </c>
      <c r="J12" s="60">
        <v>612813</v>
      </c>
      <c r="K12" s="60">
        <v>603763</v>
      </c>
      <c r="L12" s="60">
        <v>603763</v>
      </c>
      <c r="M12" s="60">
        <v>1820339</v>
      </c>
      <c r="N12" s="60">
        <v>597653</v>
      </c>
      <c r="O12" s="60">
        <v>780219</v>
      </c>
      <c r="P12" s="60">
        <v>495273</v>
      </c>
      <c r="Q12" s="60">
        <v>1873145</v>
      </c>
      <c r="R12" s="60">
        <v>495273</v>
      </c>
      <c r="S12" s="60">
        <v>597653</v>
      </c>
      <c r="T12" s="60">
        <v>0</v>
      </c>
      <c r="U12" s="60">
        <v>1092926</v>
      </c>
      <c r="V12" s="60">
        <v>6629499</v>
      </c>
      <c r="W12" s="60">
        <v>7787000</v>
      </c>
      <c r="X12" s="60">
        <v>-1157501</v>
      </c>
      <c r="Y12" s="61">
        <v>-14.86</v>
      </c>
      <c r="Z12" s="62">
        <v>7865000</v>
      </c>
    </row>
    <row r="13" spans="1:26" ht="12.75">
      <c r="A13" s="58" t="s">
        <v>280</v>
      </c>
      <c r="B13" s="19">
        <v>3593161</v>
      </c>
      <c r="C13" s="19">
        <v>0</v>
      </c>
      <c r="D13" s="59">
        <v>3500000</v>
      </c>
      <c r="E13" s="60">
        <v>2000000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3500000</v>
      </c>
      <c r="X13" s="60">
        <v>-3500000</v>
      </c>
      <c r="Y13" s="61">
        <v>-100</v>
      </c>
      <c r="Z13" s="62">
        <v>2000000</v>
      </c>
    </row>
    <row r="14" spans="1:26" ht="12.75">
      <c r="A14" s="58" t="s">
        <v>40</v>
      </c>
      <c r="B14" s="19">
        <v>2274000</v>
      </c>
      <c r="C14" s="19">
        <v>0</v>
      </c>
      <c r="D14" s="59">
        <v>0</v>
      </c>
      <c r="E14" s="60">
        <v>-293000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-293000</v>
      </c>
    </row>
    <row r="15" spans="1:26" ht="12.75">
      <c r="A15" s="58" t="s">
        <v>41</v>
      </c>
      <c r="B15" s="19">
        <v>0</v>
      </c>
      <c r="C15" s="19">
        <v>0</v>
      </c>
      <c r="D15" s="59">
        <v>1775500</v>
      </c>
      <c r="E15" s="60">
        <v>2216800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1775500</v>
      </c>
      <c r="X15" s="60">
        <v>-1775500</v>
      </c>
      <c r="Y15" s="61">
        <v>-100</v>
      </c>
      <c r="Z15" s="62">
        <v>2216800</v>
      </c>
    </row>
    <row r="16" spans="1:26" ht="12.75">
      <c r="A16" s="69" t="s">
        <v>42</v>
      </c>
      <c r="B16" s="19">
        <v>21536946</v>
      </c>
      <c r="C16" s="19">
        <v>0</v>
      </c>
      <c r="D16" s="59">
        <v>0</v>
      </c>
      <c r="E16" s="60">
        <v>3450000</v>
      </c>
      <c r="F16" s="60">
        <v>29450</v>
      </c>
      <c r="G16" s="60">
        <v>1765320</v>
      </c>
      <c r="H16" s="60">
        <v>0</v>
      </c>
      <c r="I16" s="60">
        <v>1794770</v>
      </c>
      <c r="J16" s="60">
        <v>2049505</v>
      </c>
      <c r="K16" s="60">
        <v>469406</v>
      </c>
      <c r="L16" s="60">
        <v>469406</v>
      </c>
      <c r="M16" s="60">
        <v>2988317</v>
      </c>
      <c r="N16" s="60">
        <v>225907</v>
      </c>
      <c r="O16" s="60">
        <v>314000</v>
      </c>
      <c r="P16" s="60">
        <v>5674</v>
      </c>
      <c r="Q16" s="60">
        <v>545581</v>
      </c>
      <c r="R16" s="60">
        <v>5674</v>
      </c>
      <c r="S16" s="60">
        <v>225907</v>
      </c>
      <c r="T16" s="60">
        <v>0</v>
      </c>
      <c r="U16" s="60">
        <v>231581</v>
      </c>
      <c r="V16" s="60">
        <v>5560249</v>
      </c>
      <c r="W16" s="60"/>
      <c r="X16" s="60">
        <v>5560249</v>
      </c>
      <c r="Y16" s="61">
        <v>0</v>
      </c>
      <c r="Z16" s="62">
        <v>3450000</v>
      </c>
    </row>
    <row r="17" spans="1:26" ht="12.75">
      <c r="A17" s="58" t="s">
        <v>43</v>
      </c>
      <c r="B17" s="19">
        <v>44329661</v>
      </c>
      <c r="C17" s="19">
        <v>0</v>
      </c>
      <c r="D17" s="59">
        <v>43500760</v>
      </c>
      <c r="E17" s="60">
        <v>56989460</v>
      </c>
      <c r="F17" s="60">
        <v>1654706</v>
      </c>
      <c r="G17" s="60">
        <v>962729</v>
      </c>
      <c r="H17" s="60">
        <v>388054</v>
      </c>
      <c r="I17" s="60">
        <v>3005489</v>
      </c>
      <c r="J17" s="60">
        <v>3830881</v>
      </c>
      <c r="K17" s="60">
        <v>5563422</v>
      </c>
      <c r="L17" s="60">
        <v>5563422</v>
      </c>
      <c r="M17" s="60">
        <v>14957725</v>
      </c>
      <c r="N17" s="60">
        <v>2336539</v>
      </c>
      <c r="O17" s="60">
        <v>3421035</v>
      </c>
      <c r="P17" s="60">
        <v>3534394</v>
      </c>
      <c r="Q17" s="60">
        <v>9291968</v>
      </c>
      <c r="R17" s="60">
        <v>3534394</v>
      </c>
      <c r="S17" s="60">
        <v>2336539</v>
      </c>
      <c r="T17" s="60">
        <v>0</v>
      </c>
      <c r="U17" s="60">
        <v>5870933</v>
      </c>
      <c r="V17" s="60">
        <v>33126115</v>
      </c>
      <c r="W17" s="60">
        <v>43500756</v>
      </c>
      <c r="X17" s="60">
        <v>-10374641</v>
      </c>
      <c r="Y17" s="61">
        <v>-23.85</v>
      </c>
      <c r="Z17" s="62">
        <v>56989460</v>
      </c>
    </row>
    <row r="18" spans="1:26" ht="12.75">
      <c r="A18" s="70" t="s">
        <v>44</v>
      </c>
      <c r="B18" s="71">
        <f>SUM(B11:B17)</f>
        <v>171923384</v>
      </c>
      <c r="C18" s="71">
        <f>SUM(C11:C17)</f>
        <v>0</v>
      </c>
      <c r="D18" s="72">
        <f aca="true" t="shared" si="1" ref="D18:Z18">SUM(D11:D17)</f>
        <v>157187160</v>
      </c>
      <c r="E18" s="73">
        <f t="shared" si="1"/>
        <v>170779040</v>
      </c>
      <c r="F18" s="73">
        <f t="shared" si="1"/>
        <v>9743071</v>
      </c>
      <c r="G18" s="73">
        <f t="shared" si="1"/>
        <v>10343410</v>
      </c>
      <c r="H18" s="73">
        <f t="shared" si="1"/>
        <v>9126248</v>
      </c>
      <c r="I18" s="73">
        <f t="shared" si="1"/>
        <v>29212729</v>
      </c>
      <c r="J18" s="73">
        <f t="shared" si="1"/>
        <v>13685157</v>
      </c>
      <c r="K18" s="73">
        <f t="shared" si="1"/>
        <v>13420317</v>
      </c>
      <c r="L18" s="73">
        <f t="shared" si="1"/>
        <v>13420317</v>
      </c>
      <c r="M18" s="73">
        <f t="shared" si="1"/>
        <v>40525791</v>
      </c>
      <c r="N18" s="73">
        <f t="shared" si="1"/>
        <v>10622325</v>
      </c>
      <c r="O18" s="73">
        <f t="shared" si="1"/>
        <v>12167343</v>
      </c>
      <c r="P18" s="73">
        <f t="shared" si="1"/>
        <v>11583506</v>
      </c>
      <c r="Q18" s="73">
        <f t="shared" si="1"/>
        <v>34373174</v>
      </c>
      <c r="R18" s="73">
        <f t="shared" si="1"/>
        <v>11583506</v>
      </c>
      <c r="S18" s="73">
        <f t="shared" si="1"/>
        <v>10622325</v>
      </c>
      <c r="T18" s="73">
        <f t="shared" si="1"/>
        <v>0</v>
      </c>
      <c r="U18" s="73">
        <f t="shared" si="1"/>
        <v>22205831</v>
      </c>
      <c r="V18" s="73">
        <f t="shared" si="1"/>
        <v>126317525</v>
      </c>
      <c r="W18" s="73">
        <f t="shared" si="1"/>
        <v>157187156</v>
      </c>
      <c r="X18" s="73">
        <f t="shared" si="1"/>
        <v>-30869631</v>
      </c>
      <c r="Y18" s="67">
        <f>+IF(W18&lt;&gt;0,(X18/W18)*100,0)</f>
        <v>-19.638774430144913</v>
      </c>
      <c r="Z18" s="74">
        <f t="shared" si="1"/>
        <v>170779040</v>
      </c>
    </row>
    <row r="19" spans="1:26" ht="12.75">
      <c r="A19" s="70" t="s">
        <v>45</v>
      </c>
      <c r="B19" s="75">
        <f>+B10-B18</f>
        <v>8958034</v>
      </c>
      <c r="C19" s="75">
        <f>+C10-C18</f>
        <v>0</v>
      </c>
      <c r="D19" s="76">
        <f aca="true" t="shared" si="2" ref="D19:Z19">+D10-D18</f>
        <v>5038000</v>
      </c>
      <c r="E19" s="77">
        <f t="shared" si="2"/>
        <v>-4186880</v>
      </c>
      <c r="F19" s="77">
        <f t="shared" si="2"/>
        <v>52689330</v>
      </c>
      <c r="G19" s="77">
        <f t="shared" si="2"/>
        <v>-8783776</v>
      </c>
      <c r="H19" s="77">
        <f t="shared" si="2"/>
        <v>-8759652</v>
      </c>
      <c r="I19" s="77">
        <f t="shared" si="2"/>
        <v>35145902</v>
      </c>
      <c r="J19" s="77">
        <f t="shared" si="2"/>
        <v>-13357795</v>
      </c>
      <c r="K19" s="77">
        <f t="shared" si="2"/>
        <v>-11764994</v>
      </c>
      <c r="L19" s="77">
        <f t="shared" si="2"/>
        <v>-11764994</v>
      </c>
      <c r="M19" s="77">
        <f t="shared" si="2"/>
        <v>-36887783</v>
      </c>
      <c r="N19" s="77">
        <f t="shared" si="2"/>
        <v>-10298165</v>
      </c>
      <c r="O19" s="77">
        <f t="shared" si="2"/>
        <v>-11959140</v>
      </c>
      <c r="P19" s="77">
        <f t="shared" si="2"/>
        <v>25720230</v>
      </c>
      <c r="Q19" s="77">
        <f t="shared" si="2"/>
        <v>3462925</v>
      </c>
      <c r="R19" s="77">
        <f t="shared" si="2"/>
        <v>25720230</v>
      </c>
      <c r="S19" s="77">
        <f t="shared" si="2"/>
        <v>-10298165</v>
      </c>
      <c r="T19" s="77">
        <f t="shared" si="2"/>
        <v>0</v>
      </c>
      <c r="U19" s="77">
        <f t="shared" si="2"/>
        <v>15422065</v>
      </c>
      <c r="V19" s="77">
        <f t="shared" si="2"/>
        <v>17143109</v>
      </c>
      <c r="W19" s="77">
        <f>IF(E10=E18,0,W10-W18)</f>
        <v>5038004</v>
      </c>
      <c r="X19" s="77">
        <f t="shared" si="2"/>
        <v>12105105</v>
      </c>
      <c r="Y19" s="78">
        <f>+IF(W19&lt;&gt;0,(X19/W19)*100,0)</f>
        <v>240.2758116111063</v>
      </c>
      <c r="Z19" s="79">
        <f t="shared" si="2"/>
        <v>-4186880</v>
      </c>
    </row>
    <row r="20" spans="1:26" ht="12.7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1532000</v>
      </c>
      <c r="H20" s="60">
        <v>0</v>
      </c>
      <c r="I20" s="60">
        <v>1532000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656000</v>
      </c>
      <c r="P20" s="60">
        <v>0</v>
      </c>
      <c r="Q20" s="60">
        <v>656000</v>
      </c>
      <c r="R20" s="60">
        <v>0</v>
      </c>
      <c r="S20" s="60">
        <v>0</v>
      </c>
      <c r="T20" s="60">
        <v>0</v>
      </c>
      <c r="U20" s="60">
        <v>0</v>
      </c>
      <c r="V20" s="60">
        <v>2188000</v>
      </c>
      <c r="W20" s="60">
        <v>-5038000</v>
      </c>
      <c r="X20" s="60">
        <v>7226000</v>
      </c>
      <c r="Y20" s="61">
        <v>-143.43</v>
      </c>
      <c r="Z20" s="62">
        <v>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8958034</v>
      </c>
      <c r="C22" s="86">
        <f>SUM(C19:C21)</f>
        <v>0</v>
      </c>
      <c r="D22" s="87">
        <f aca="true" t="shared" si="3" ref="D22:Z22">SUM(D19:D21)</f>
        <v>5038000</v>
      </c>
      <c r="E22" s="88">
        <f t="shared" si="3"/>
        <v>-4186880</v>
      </c>
      <c r="F22" s="88">
        <f t="shared" si="3"/>
        <v>52689330</v>
      </c>
      <c r="G22" s="88">
        <f t="shared" si="3"/>
        <v>-7251776</v>
      </c>
      <c r="H22" s="88">
        <f t="shared" si="3"/>
        <v>-8759652</v>
      </c>
      <c r="I22" s="88">
        <f t="shared" si="3"/>
        <v>36677902</v>
      </c>
      <c r="J22" s="88">
        <f t="shared" si="3"/>
        <v>-13357795</v>
      </c>
      <c r="K22" s="88">
        <f t="shared" si="3"/>
        <v>-11764994</v>
      </c>
      <c r="L22" s="88">
        <f t="shared" si="3"/>
        <v>-11764994</v>
      </c>
      <c r="M22" s="88">
        <f t="shared" si="3"/>
        <v>-36887783</v>
      </c>
      <c r="N22" s="88">
        <f t="shared" si="3"/>
        <v>-10298165</v>
      </c>
      <c r="O22" s="88">
        <f t="shared" si="3"/>
        <v>-11303140</v>
      </c>
      <c r="P22" s="88">
        <f t="shared" si="3"/>
        <v>25720230</v>
      </c>
      <c r="Q22" s="88">
        <f t="shared" si="3"/>
        <v>4118925</v>
      </c>
      <c r="R22" s="88">
        <f t="shared" si="3"/>
        <v>25720230</v>
      </c>
      <c r="S22" s="88">
        <f t="shared" si="3"/>
        <v>-10298165</v>
      </c>
      <c r="T22" s="88">
        <f t="shared" si="3"/>
        <v>0</v>
      </c>
      <c r="U22" s="88">
        <f t="shared" si="3"/>
        <v>15422065</v>
      </c>
      <c r="V22" s="88">
        <f t="shared" si="3"/>
        <v>19331109</v>
      </c>
      <c r="W22" s="88">
        <f t="shared" si="3"/>
        <v>4</v>
      </c>
      <c r="X22" s="88">
        <f t="shared" si="3"/>
        <v>19331105</v>
      </c>
      <c r="Y22" s="89">
        <f>+IF(W22&lt;&gt;0,(X22/W22)*100,0)</f>
        <v>483277625</v>
      </c>
      <c r="Z22" s="90">
        <f t="shared" si="3"/>
        <v>-4186880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8958034</v>
      </c>
      <c r="C24" s="75">
        <f>SUM(C22:C23)</f>
        <v>0</v>
      </c>
      <c r="D24" s="76">
        <f aca="true" t="shared" si="4" ref="D24:Z24">SUM(D22:D23)</f>
        <v>5038000</v>
      </c>
      <c r="E24" s="77">
        <f t="shared" si="4"/>
        <v>-4186880</v>
      </c>
      <c r="F24" s="77">
        <f t="shared" si="4"/>
        <v>52689330</v>
      </c>
      <c r="G24" s="77">
        <f t="shared" si="4"/>
        <v>-7251776</v>
      </c>
      <c r="H24" s="77">
        <f t="shared" si="4"/>
        <v>-8759652</v>
      </c>
      <c r="I24" s="77">
        <f t="shared" si="4"/>
        <v>36677902</v>
      </c>
      <c r="J24" s="77">
        <f t="shared" si="4"/>
        <v>-13357795</v>
      </c>
      <c r="K24" s="77">
        <f t="shared" si="4"/>
        <v>-11764994</v>
      </c>
      <c r="L24" s="77">
        <f t="shared" si="4"/>
        <v>-11764994</v>
      </c>
      <c r="M24" s="77">
        <f t="shared" si="4"/>
        <v>-36887783</v>
      </c>
      <c r="N24" s="77">
        <f t="shared" si="4"/>
        <v>-10298165</v>
      </c>
      <c r="O24" s="77">
        <f t="shared" si="4"/>
        <v>-11303140</v>
      </c>
      <c r="P24" s="77">
        <f t="shared" si="4"/>
        <v>25720230</v>
      </c>
      <c r="Q24" s="77">
        <f t="shared" si="4"/>
        <v>4118925</v>
      </c>
      <c r="R24" s="77">
        <f t="shared" si="4"/>
        <v>25720230</v>
      </c>
      <c r="S24" s="77">
        <f t="shared" si="4"/>
        <v>-10298165</v>
      </c>
      <c r="T24" s="77">
        <f t="shared" si="4"/>
        <v>0</v>
      </c>
      <c r="U24" s="77">
        <f t="shared" si="4"/>
        <v>15422065</v>
      </c>
      <c r="V24" s="77">
        <f t="shared" si="4"/>
        <v>19331109</v>
      </c>
      <c r="W24" s="77">
        <f t="shared" si="4"/>
        <v>4</v>
      </c>
      <c r="X24" s="77">
        <f t="shared" si="4"/>
        <v>19331105</v>
      </c>
      <c r="Y24" s="78">
        <f>+IF(W24&lt;&gt;0,(X24/W24)*100,0)</f>
        <v>483277625</v>
      </c>
      <c r="Z24" s="79">
        <f t="shared" si="4"/>
        <v>-4186880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463289</v>
      </c>
      <c r="C27" s="22">
        <v>0</v>
      </c>
      <c r="D27" s="99">
        <v>5038000</v>
      </c>
      <c r="E27" s="100">
        <v>5038000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218963</v>
      </c>
      <c r="L27" s="100">
        <v>0</v>
      </c>
      <c r="M27" s="100">
        <v>218963</v>
      </c>
      <c r="N27" s="100">
        <v>29981</v>
      </c>
      <c r="O27" s="100">
        <v>0</v>
      </c>
      <c r="P27" s="100">
        <v>377404</v>
      </c>
      <c r="Q27" s="100">
        <v>407385</v>
      </c>
      <c r="R27" s="100">
        <v>377404</v>
      </c>
      <c r="S27" s="100">
        <v>117199</v>
      </c>
      <c r="T27" s="100">
        <v>0</v>
      </c>
      <c r="U27" s="100">
        <v>494603</v>
      </c>
      <c r="V27" s="100">
        <v>1120951</v>
      </c>
      <c r="W27" s="100">
        <v>5038000</v>
      </c>
      <c r="X27" s="100">
        <v>-3917049</v>
      </c>
      <c r="Y27" s="101">
        <v>-77.75</v>
      </c>
      <c r="Z27" s="102">
        <v>5038000</v>
      </c>
    </row>
    <row r="28" spans="1:26" ht="12.75">
      <c r="A28" s="103" t="s">
        <v>46</v>
      </c>
      <c r="B28" s="19">
        <v>0</v>
      </c>
      <c r="C28" s="19">
        <v>0</v>
      </c>
      <c r="D28" s="59">
        <v>2188000</v>
      </c>
      <c r="E28" s="60">
        <v>2188000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2188000</v>
      </c>
      <c r="X28" s="60">
        <v>-2188000</v>
      </c>
      <c r="Y28" s="61">
        <v>-100</v>
      </c>
      <c r="Z28" s="62">
        <v>2188000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463289</v>
      </c>
      <c r="C31" s="19">
        <v>0</v>
      </c>
      <c r="D31" s="59">
        <v>2850000</v>
      </c>
      <c r="E31" s="60">
        <v>2850000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218963</v>
      </c>
      <c r="L31" s="60">
        <v>0</v>
      </c>
      <c r="M31" s="60">
        <v>218963</v>
      </c>
      <c r="N31" s="60">
        <v>29981</v>
      </c>
      <c r="O31" s="60">
        <v>0</v>
      </c>
      <c r="P31" s="60">
        <v>377404</v>
      </c>
      <c r="Q31" s="60">
        <v>407385</v>
      </c>
      <c r="R31" s="60">
        <v>377404</v>
      </c>
      <c r="S31" s="60">
        <v>117199</v>
      </c>
      <c r="T31" s="60">
        <v>0</v>
      </c>
      <c r="U31" s="60">
        <v>494603</v>
      </c>
      <c r="V31" s="60">
        <v>1120951</v>
      </c>
      <c r="W31" s="60">
        <v>2850000</v>
      </c>
      <c r="X31" s="60">
        <v>-1729049</v>
      </c>
      <c r="Y31" s="61">
        <v>-60.67</v>
      </c>
      <c r="Z31" s="62">
        <v>2850000</v>
      </c>
    </row>
    <row r="32" spans="1:26" ht="12.75">
      <c r="A32" s="70" t="s">
        <v>54</v>
      </c>
      <c r="B32" s="22">
        <f>SUM(B28:B31)</f>
        <v>463289</v>
      </c>
      <c r="C32" s="22">
        <f>SUM(C28:C31)</f>
        <v>0</v>
      </c>
      <c r="D32" s="99">
        <f aca="true" t="shared" si="5" ref="D32:Z32">SUM(D28:D31)</f>
        <v>5038000</v>
      </c>
      <c r="E32" s="100">
        <f t="shared" si="5"/>
        <v>5038000</v>
      </c>
      <c r="F32" s="100">
        <f t="shared" si="5"/>
        <v>0</v>
      </c>
      <c r="G32" s="100">
        <f t="shared" si="5"/>
        <v>0</v>
      </c>
      <c r="H32" s="100">
        <f t="shared" si="5"/>
        <v>0</v>
      </c>
      <c r="I32" s="100">
        <f t="shared" si="5"/>
        <v>0</v>
      </c>
      <c r="J32" s="100">
        <f t="shared" si="5"/>
        <v>0</v>
      </c>
      <c r="K32" s="100">
        <f t="shared" si="5"/>
        <v>218963</v>
      </c>
      <c r="L32" s="100">
        <f t="shared" si="5"/>
        <v>0</v>
      </c>
      <c r="M32" s="100">
        <f t="shared" si="5"/>
        <v>218963</v>
      </c>
      <c r="N32" s="100">
        <f t="shared" si="5"/>
        <v>29981</v>
      </c>
      <c r="O32" s="100">
        <f t="shared" si="5"/>
        <v>0</v>
      </c>
      <c r="P32" s="100">
        <f t="shared" si="5"/>
        <v>377404</v>
      </c>
      <c r="Q32" s="100">
        <f t="shared" si="5"/>
        <v>407385</v>
      </c>
      <c r="R32" s="100">
        <f t="shared" si="5"/>
        <v>377404</v>
      </c>
      <c r="S32" s="100">
        <f t="shared" si="5"/>
        <v>117199</v>
      </c>
      <c r="T32" s="100">
        <f t="shared" si="5"/>
        <v>0</v>
      </c>
      <c r="U32" s="100">
        <f t="shared" si="5"/>
        <v>494603</v>
      </c>
      <c r="V32" s="100">
        <f t="shared" si="5"/>
        <v>1120951</v>
      </c>
      <c r="W32" s="100">
        <f t="shared" si="5"/>
        <v>5038000</v>
      </c>
      <c r="X32" s="100">
        <f t="shared" si="5"/>
        <v>-3917049</v>
      </c>
      <c r="Y32" s="101">
        <f>+IF(W32&lt;&gt;0,(X32/W32)*100,0)</f>
        <v>-77.75007939658595</v>
      </c>
      <c r="Z32" s="102">
        <f t="shared" si="5"/>
        <v>5038000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99184853</v>
      </c>
      <c r="C35" s="19">
        <v>0</v>
      </c>
      <c r="D35" s="59">
        <v>62350764</v>
      </c>
      <c r="E35" s="60">
        <v>62350764</v>
      </c>
      <c r="F35" s="60">
        <v>0</v>
      </c>
      <c r="G35" s="60">
        <v>0</v>
      </c>
      <c r="H35" s="60">
        <v>0</v>
      </c>
      <c r="I35" s="60">
        <v>0</v>
      </c>
      <c r="J35" s="60">
        <v>17151029</v>
      </c>
      <c r="K35" s="60">
        <v>13242644</v>
      </c>
      <c r="L35" s="60">
        <v>13242644</v>
      </c>
      <c r="M35" s="60">
        <v>13242644</v>
      </c>
      <c r="N35" s="60">
        <v>10387059</v>
      </c>
      <c r="O35" s="60">
        <v>0</v>
      </c>
      <c r="P35" s="60">
        <v>10387059</v>
      </c>
      <c r="Q35" s="60">
        <v>10387059</v>
      </c>
      <c r="R35" s="60">
        <v>10387059</v>
      </c>
      <c r="S35" s="60">
        <v>10387059</v>
      </c>
      <c r="T35" s="60">
        <v>0</v>
      </c>
      <c r="U35" s="60">
        <v>10387059</v>
      </c>
      <c r="V35" s="60">
        <v>10387059</v>
      </c>
      <c r="W35" s="60">
        <v>62350764</v>
      </c>
      <c r="X35" s="60">
        <v>-51963705</v>
      </c>
      <c r="Y35" s="61">
        <v>-83.34</v>
      </c>
      <c r="Z35" s="62">
        <v>62350764</v>
      </c>
    </row>
    <row r="36" spans="1:26" ht="12.75">
      <c r="A36" s="58" t="s">
        <v>57</v>
      </c>
      <c r="B36" s="19">
        <v>140161554</v>
      </c>
      <c r="C36" s="19">
        <v>0</v>
      </c>
      <c r="D36" s="59">
        <v>27282000</v>
      </c>
      <c r="E36" s="60">
        <v>27282000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218963</v>
      </c>
      <c r="L36" s="60">
        <v>218963</v>
      </c>
      <c r="M36" s="60">
        <v>218963</v>
      </c>
      <c r="N36" s="60">
        <v>29981</v>
      </c>
      <c r="O36" s="60">
        <v>0</v>
      </c>
      <c r="P36" s="60">
        <v>29981</v>
      </c>
      <c r="Q36" s="60">
        <v>29981</v>
      </c>
      <c r="R36" s="60">
        <v>29981</v>
      </c>
      <c r="S36" s="60">
        <v>29981</v>
      </c>
      <c r="T36" s="60">
        <v>0</v>
      </c>
      <c r="U36" s="60">
        <v>29981</v>
      </c>
      <c r="V36" s="60">
        <v>29981</v>
      </c>
      <c r="W36" s="60">
        <v>27282000</v>
      </c>
      <c r="X36" s="60">
        <v>-27252019</v>
      </c>
      <c r="Y36" s="61">
        <v>-99.89</v>
      </c>
      <c r="Z36" s="62">
        <v>27282000</v>
      </c>
    </row>
    <row r="37" spans="1:26" ht="12.75">
      <c r="A37" s="58" t="s">
        <v>58</v>
      </c>
      <c r="B37" s="19">
        <v>27468331</v>
      </c>
      <c r="C37" s="19">
        <v>0</v>
      </c>
      <c r="D37" s="59">
        <v>12274568</v>
      </c>
      <c r="E37" s="60">
        <v>12274568</v>
      </c>
      <c r="F37" s="60">
        <v>0</v>
      </c>
      <c r="G37" s="60">
        <v>0</v>
      </c>
      <c r="H37" s="60">
        <v>0</v>
      </c>
      <c r="I37" s="60">
        <v>0</v>
      </c>
      <c r="J37" s="60">
        <v>2410598</v>
      </c>
      <c r="K37" s="60">
        <v>1258686</v>
      </c>
      <c r="L37" s="60">
        <v>1258686</v>
      </c>
      <c r="M37" s="60">
        <v>1258686</v>
      </c>
      <c r="N37" s="60">
        <v>499831</v>
      </c>
      <c r="O37" s="60">
        <v>0</v>
      </c>
      <c r="P37" s="60">
        <v>499831</v>
      </c>
      <c r="Q37" s="60">
        <v>499831</v>
      </c>
      <c r="R37" s="60">
        <v>499831</v>
      </c>
      <c r="S37" s="60">
        <v>499831</v>
      </c>
      <c r="T37" s="60">
        <v>0</v>
      </c>
      <c r="U37" s="60">
        <v>499831</v>
      </c>
      <c r="V37" s="60">
        <v>499831</v>
      </c>
      <c r="W37" s="60">
        <v>12274568</v>
      </c>
      <c r="X37" s="60">
        <v>-11774737</v>
      </c>
      <c r="Y37" s="61">
        <v>-95.93</v>
      </c>
      <c r="Z37" s="62">
        <v>12274568</v>
      </c>
    </row>
    <row r="38" spans="1:26" ht="12.75">
      <c r="A38" s="58" t="s">
        <v>59</v>
      </c>
      <c r="B38" s="19">
        <v>23223000</v>
      </c>
      <c r="C38" s="19">
        <v>0</v>
      </c>
      <c r="D38" s="59">
        <v>22559000</v>
      </c>
      <c r="E38" s="60">
        <v>22559000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22559000</v>
      </c>
      <c r="X38" s="60">
        <v>-22559000</v>
      </c>
      <c r="Y38" s="61">
        <v>-100</v>
      </c>
      <c r="Z38" s="62">
        <v>22559000</v>
      </c>
    </row>
    <row r="39" spans="1:26" ht="12.75">
      <c r="A39" s="58" t="s">
        <v>60</v>
      </c>
      <c r="B39" s="19">
        <v>188655076</v>
      </c>
      <c r="C39" s="19">
        <v>0</v>
      </c>
      <c r="D39" s="59">
        <v>54799196</v>
      </c>
      <c r="E39" s="60">
        <v>54799196</v>
      </c>
      <c r="F39" s="60">
        <v>0</v>
      </c>
      <c r="G39" s="60">
        <v>0</v>
      </c>
      <c r="H39" s="60">
        <v>0</v>
      </c>
      <c r="I39" s="60">
        <v>0</v>
      </c>
      <c r="J39" s="60">
        <v>14740431</v>
      </c>
      <c r="K39" s="60">
        <v>12202921</v>
      </c>
      <c r="L39" s="60">
        <v>12202921</v>
      </c>
      <c r="M39" s="60">
        <v>12202921</v>
      </c>
      <c r="N39" s="60">
        <v>9917209</v>
      </c>
      <c r="O39" s="60">
        <v>0</v>
      </c>
      <c r="P39" s="60">
        <v>9917209</v>
      </c>
      <c r="Q39" s="60">
        <v>9917209</v>
      </c>
      <c r="R39" s="60">
        <v>9917209</v>
      </c>
      <c r="S39" s="60">
        <v>9917209</v>
      </c>
      <c r="T39" s="60">
        <v>0</v>
      </c>
      <c r="U39" s="60">
        <v>9917209</v>
      </c>
      <c r="V39" s="60">
        <v>9917209</v>
      </c>
      <c r="W39" s="60">
        <v>54799196</v>
      </c>
      <c r="X39" s="60">
        <v>-44881987</v>
      </c>
      <c r="Y39" s="61">
        <v>-81.9</v>
      </c>
      <c r="Z39" s="62">
        <v>54799196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21601174</v>
      </c>
      <c r="C42" s="19">
        <v>0</v>
      </c>
      <c r="D42" s="59">
        <v>8538007</v>
      </c>
      <c r="E42" s="60">
        <v>8538007</v>
      </c>
      <c r="F42" s="60">
        <v>52689330</v>
      </c>
      <c r="G42" s="60">
        <v>-7251776</v>
      </c>
      <c r="H42" s="60">
        <v>-8759652</v>
      </c>
      <c r="I42" s="60">
        <v>36677902</v>
      </c>
      <c r="J42" s="60">
        <v>-13358067</v>
      </c>
      <c r="K42" s="60">
        <v>-11764995</v>
      </c>
      <c r="L42" s="60">
        <v>36186879</v>
      </c>
      <c r="M42" s="60">
        <v>11063817</v>
      </c>
      <c r="N42" s="60">
        <v>-9857246</v>
      </c>
      <c r="O42" s="60">
        <v>-12122526</v>
      </c>
      <c r="P42" s="60">
        <v>25048718</v>
      </c>
      <c r="Q42" s="60">
        <v>3068946</v>
      </c>
      <c r="R42" s="60">
        <v>-10073569</v>
      </c>
      <c r="S42" s="60">
        <v>-11511917</v>
      </c>
      <c r="T42" s="60">
        <v>0</v>
      </c>
      <c r="U42" s="60">
        <v>-21585486</v>
      </c>
      <c r="V42" s="60">
        <v>29225179</v>
      </c>
      <c r="W42" s="60">
        <v>8538007</v>
      </c>
      <c r="X42" s="60">
        <v>20687172</v>
      </c>
      <c r="Y42" s="61">
        <v>242.3</v>
      </c>
      <c r="Z42" s="62">
        <v>8538007</v>
      </c>
    </row>
    <row r="43" spans="1:26" ht="12.75">
      <c r="A43" s="58" t="s">
        <v>63</v>
      </c>
      <c r="B43" s="19">
        <v>-468563</v>
      </c>
      <c r="C43" s="19">
        <v>0</v>
      </c>
      <c r="D43" s="59">
        <v>-2850000</v>
      </c>
      <c r="E43" s="60">
        <v>-2850000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-218963</v>
      </c>
      <c r="L43" s="60">
        <v>0</v>
      </c>
      <c r="M43" s="60">
        <v>-218963</v>
      </c>
      <c r="N43" s="60">
        <v>-29981</v>
      </c>
      <c r="O43" s="60">
        <v>0</v>
      </c>
      <c r="P43" s="60">
        <v>-377404</v>
      </c>
      <c r="Q43" s="60">
        <v>-407385</v>
      </c>
      <c r="R43" s="60">
        <v>-26314</v>
      </c>
      <c r="S43" s="60">
        <v>-215230</v>
      </c>
      <c r="T43" s="60">
        <v>0</v>
      </c>
      <c r="U43" s="60">
        <v>-241544</v>
      </c>
      <c r="V43" s="60">
        <v>-867892</v>
      </c>
      <c r="W43" s="60">
        <v>-2850000</v>
      </c>
      <c r="X43" s="60">
        <v>1982108</v>
      </c>
      <c r="Y43" s="61">
        <v>-69.55</v>
      </c>
      <c r="Z43" s="62">
        <v>-2850000</v>
      </c>
    </row>
    <row r="44" spans="1:26" ht="12.7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89401594</v>
      </c>
      <c r="C45" s="22">
        <v>0</v>
      </c>
      <c r="D45" s="99">
        <v>57688007</v>
      </c>
      <c r="E45" s="100">
        <v>57688007</v>
      </c>
      <c r="F45" s="100">
        <v>140305160</v>
      </c>
      <c r="G45" s="100">
        <v>133053384</v>
      </c>
      <c r="H45" s="100">
        <v>124293732</v>
      </c>
      <c r="I45" s="100">
        <v>124293732</v>
      </c>
      <c r="J45" s="100">
        <v>110935665</v>
      </c>
      <c r="K45" s="100">
        <v>98951707</v>
      </c>
      <c r="L45" s="100">
        <v>135138586</v>
      </c>
      <c r="M45" s="100">
        <v>135138586</v>
      </c>
      <c r="N45" s="100">
        <v>125251359</v>
      </c>
      <c r="O45" s="100">
        <v>113128833</v>
      </c>
      <c r="P45" s="100">
        <v>137800147</v>
      </c>
      <c r="Q45" s="100">
        <v>125251359</v>
      </c>
      <c r="R45" s="100">
        <v>127700264</v>
      </c>
      <c r="S45" s="100">
        <v>115973117</v>
      </c>
      <c r="T45" s="100">
        <v>0</v>
      </c>
      <c r="U45" s="100">
        <v>115973117</v>
      </c>
      <c r="V45" s="100">
        <v>115973117</v>
      </c>
      <c r="W45" s="100">
        <v>57688007</v>
      </c>
      <c r="X45" s="100">
        <v>58285110</v>
      </c>
      <c r="Y45" s="101">
        <v>101.04</v>
      </c>
      <c r="Z45" s="102">
        <v>57688007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19" t="s">
        <v>275</v>
      </c>
      <c r="R47" s="120"/>
      <c r="S47" s="120"/>
      <c r="T47" s="120"/>
      <c r="U47" s="119" t="s">
        <v>276</v>
      </c>
      <c r="V47" s="119" t="s">
        <v>277</v>
      </c>
      <c r="W47" s="119" t="s">
        <v>278</v>
      </c>
      <c r="X47" s="119"/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287</v>
      </c>
      <c r="B67" s="24"/>
      <c r="C67" s="24"/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5"/>
      <c r="Z67" s="27"/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2.75" hidden="1">
      <c r="A76" s="42" t="s">
        <v>288</v>
      </c>
      <c r="B76" s="32"/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3"/>
      <c r="Z76" s="35"/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1776000</v>
      </c>
      <c r="F40" s="345">
        <f t="shared" si="9"/>
        <v>1776000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1776000</v>
      </c>
      <c r="Y40" s="345">
        <f t="shared" si="9"/>
        <v>-1776000</v>
      </c>
      <c r="Z40" s="336">
        <f>+IF(X40&lt;&gt;0,+(Y40/X40)*100,0)</f>
        <v>-100</v>
      </c>
      <c r="AA40" s="350">
        <f>SUM(AA41:AA49)</f>
        <v>1776000</v>
      </c>
    </row>
    <row r="41" spans="1:27" ht="12.75">
      <c r="A41" s="361" t="s">
        <v>249</v>
      </c>
      <c r="B41" s="142"/>
      <c r="C41" s="362"/>
      <c r="D41" s="363"/>
      <c r="E41" s="362">
        <v>1776000</v>
      </c>
      <c r="F41" s="364">
        <v>1776000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1776000</v>
      </c>
      <c r="Y41" s="364">
        <v>-1776000</v>
      </c>
      <c r="Z41" s="365">
        <v>-100</v>
      </c>
      <c r="AA41" s="366">
        <v>1776000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1776000</v>
      </c>
      <c r="F60" s="264">
        <f t="shared" si="14"/>
        <v>1776000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1776000</v>
      </c>
      <c r="Y60" s="264">
        <f t="shared" si="14"/>
        <v>-1776000</v>
      </c>
      <c r="Z60" s="337">
        <f>+IF(X60&lt;&gt;0,+(Y60/X60)*100,0)</f>
        <v>-100</v>
      </c>
      <c r="AA60" s="232">
        <f>+AA57+AA54+AA51+AA40+AA37+AA34+AA22+AA5</f>
        <v>1776000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180881418</v>
      </c>
      <c r="D5" s="153">
        <f>SUM(D6:D8)</f>
        <v>0</v>
      </c>
      <c r="E5" s="154">
        <f t="shared" si="0"/>
        <v>162225160</v>
      </c>
      <c r="F5" s="100">
        <f t="shared" si="0"/>
        <v>166592160</v>
      </c>
      <c r="G5" s="100">
        <f t="shared" si="0"/>
        <v>62432401</v>
      </c>
      <c r="H5" s="100">
        <f t="shared" si="0"/>
        <v>3091634</v>
      </c>
      <c r="I5" s="100">
        <f t="shared" si="0"/>
        <v>366596</v>
      </c>
      <c r="J5" s="100">
        <f t="shared" si="0"/>
        <v>65890631</v>
      </c>
      <c r="K5" s="100">
        <f t="shared" si="0"/>
        <v>327362</v>
      </c>
      <c r="L5" s="100">
        <f t="shared" si="0"/>
        <v>1655323</v>
      </c>
      <c r="M5" s="100">
        <f t="shared" si="0"/>
        <v>1655323</v>
      </c>
      <c r="N5" s="100">
        <f t="shared" si="0"/>
        <v>3638008</v>
      </c>
      <c r="O5" s="100">
        <f t="shared" si="0"/>
        <v>324160</v>
      </c>
      <c r="P5" s="100">
        <f t="shared" si="0"/>
        <v>864203</v>
      </c>
      <c r="Q5" s="100">
        <f t="shared" si="0"/>
        <v>37303736</v>
      </c>
      <c r="R5" s="100">
        <f t="shared" si="0"/>
        <v>38492099</v>
      </c>
      <c r="S5" s="100">
        <f t="shared" si="0"/>
        <v>37303736</v>
      </c>
      <c r="T5" s="100">
        <f t="shared" si="0"/>
        <v>324160</v>
      </c>
      <c r="U5" s="100">
        <f t="shared" si="0"/>
        <v>0</v>
      </c>
      <c r="V5" s="100">
        <f t="shared" si="0"/>
        <v>37627896</v>
      </c>
      <c r="W5" s="100">
        <f t="shared" si="0"/>
        <v>145648634</v>
      </c>
      <c r="X5" s="100">
        <f t="shared" si="0"/>
        <v>162225160</v>
      </c>
      <c r="Y5" s="100">
        <f t="shared" si="0"/>
        <v>-16576526</v>
      </c>
      <c r="Z5" s="137">
        <f>+IF(X5&lt;&gt;0,+(Y5/X5)*100,0)</f>
        <v>-10.21822139056605</v>
      </c>
      <c r="AA5" s="153">
        <f>SUM(AA6:AA8)</f>
        <v>166592160</v>
      </c>
    </row>
    <row r="6" spans="1:27" ht="12.75">
      <c r="A6" s="138" t="s">
        <v>75</v>
      </c>
      <c r="B6" s="136"/>
      <c r="C6" s="155">
        <v>180881418</v>
      </c>
      <c r="D6" s="155"/>
      <c r="E6" s="156">
        <v>162225160</v>
      </c>
      <c r="F6" s="60">
        <v>166592160</v>
      </c>
      <c r="G6" s="60">
        <v>62432401</v>
      </c>
      <c r="H6" s="60">
        <v>3091634</v>
      </c>
      <c r="I6" s="60">
        <v>366596</v>
      </c>
      <c r="J6" s="60">
        <v>65890631</v>
      </c>
      <c r="K6" s="60">
        <v>327362</v>
      </c>
      <c r="L6" s="60">
        <v>1655323</v>
      </c>
      <c r="M6" s="60">
        <v>1655323</v>
      </c>
      <c r="N6" s="60">
        <v>3638008</v>
      </c>
      <c r="O6" s="60">
        <v>324160</v>
      </c>
      <c r="P6" s="60">
        <v>864203</v>
      </c>
      <c r="Q6" s="60">
        <v>37303736</v>
      </c>
      <c r="R6" s="60">
        <v>38492099</v>
      </c>
      <c r="S6" s="60">
        <v>37303736</v>
      </c>
      <c r="T6" s="60">
        <v>324160</v>
      </c>
      <c r="U6" s="60"/>
      <c r="V6" s="60">
        <v>37627896</v>
      </c>
      <c r="W6" s="60">
        <v>145648634</v>
      </c>
      <c r="X6" s="60"/>
      <c r="Y6" s="60">
        <v>145648634</v>
      </c>
      <c r="Z6" s="140">
        <v>0</v>
      </c>
      <c r="AA6" s="155">
        <v>166592160</v>
      </c>
    </row>
    <row r="7" spans="1:27" ht="12.7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162225160</v>
      </c>
      <c r="Y7" s="159">
        <v>-162225160</v>
      </c>
      <c r="Z7" s="141">
        <v>-100</v>
      </c>
      <c r="AA7" s="157"/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53">
        <f>SUM(AA16:AA18)</f>
        <v>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180881418</v>
      </c>
      <c r="D25" s="168">
        <f>+D5+D9+D15+D19+D24</f>
        <v>0</v>
      </c>
      <c r="E25" s="169">
        <f t="shared" si="4"/>
        <v>162225160</v>
      </c>
      <c r="F25" s="73">
        <f t="shared" si="4"/>
        <v>166592160</v>
      </c>
      <c r="G25" s="73">
        <f t="shared" si="4"/>
        <v>62432401</v>
      </c>
      <c r="H25" s="73">
        <f t="shared" si="4"/>
        <v>3091634</v>
      </c>
      <c r="I25" s="73">
        <f t="shared" si="4"/>
        <v>366596</v>
      </c>
      <c r="J25" s="73">
        <f t="shared" si="4"/>
        <v>65890631</v>
      </c>
      <c r="K25" s="73">
        <f t="shared" si="4"/>
        <v>327362</v>
      </c>
      <c r="L25" s="73">
        <f t="shared" si="4"/>
        <v>1655323</v>
      </c>
      <c r="M25" s="73">
        <f t="shared" si="4"/>
        <v>1655323</v>
      </c>
      <c r="N25" s="73">
        <f t="shared" si="4"/>
        <v>3638008</v>
      </c>
      <c r="O25" s="73">
        <f t="shared" si="4"/>
        <v>324160</v>
      </c>
      <c r="P25" s="73">
        <f t="shared" si="4"/>
        <v>864203</v>
      </c>
      <c r="Q25" s="73">
        <f t="shared" si="4"/>
        <v>37303736</v>
      </c>
      <c r="R25" s="73">
        <f t="shared" si="4"/>
        <v>38492099</v>
      </c>
      <c r="S25" s="73">
        <f t="shared" si="4"/>
        <v>37303736</v>
      </c>
      <c r="T25" s="73">
        <f t="shared" si="4"/>
        <v>324160</v>
      </c>
      <c r="U25" s="73">
        <f t="shared" si="4"/>
        <v>0</v>
      </c>
      <c r="V25" s="73">
        <f t="shared" si="4"/>
        <v>37627896</v>
      </c>
      <c r="W25" s="73">
        <f t="shared" si="4"/>
        <v>145648634</v>
      </c>
      <c r="X25" s="73">
        <f t="shared" si="4"/>
        <v>162225160</v>
      </c>
      <c r="Y25" s="73">
        <f t="shared" si="4"/>
        <v>-16576526</v>
      </c>
      <c r="Z25" s="170">
        <f>+IF(X25&lt;&gt;0,+(Y25/X25)*100,0)</f>
        <v>-10.21822139056605</v>
      </c>
      <c r="AA25" s="168">
        <f>+AA5+AA9+AA15+AA19+AA24</f>
        <v>166592160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171923384</v>
      </c>
      <c r="D28" s="153">
        <f>SUM(D29:D31)</f>
        <v>0</v>
      </c>
      <c r="E28" s="154">
        <f t="shared" si="5"/>
        <v>157187160</v>
      </c>
      <c r="F28" s="100">
        <f t="shared" si="5"/>
        <v>170779040</v>
      </c>
      <c r="G28" s="100">
        <f t="shared" si="5"/>
        <v>6391732</v>
      </c>
      <c r="H28" s="100">
        <f t="shared" si="5"/>
        <v>5470343</v>
      </c>
      <c r="I28" s="100">
        <f t="shared" si="5"/>
        <v>5444192</v>
      </c>
      <c r="J28" s="100">
        <f t="shared" si="5"/>
        <v>17306267</v>
      </c>
      <c r="K28" s="100">
        <f t="shared" si="5"/>
        <v>8031893</v>
      </c>
      <c r="L28" s="100">
        <f t="shared" si="5"/>
        <v>8307708</v>
      </c>
      <c r="M28" s="100">
        <f t="shared" si="5"/>
        <v>8307708</v>
      </c>
      <c r="N28" s="100">
        <f t="shared" si="5"/>
        <v>24647309</v>
      </c>
      <c r="O28" s="100">
        <f t="shared" si="5"/>
        <v>6776115</v>
      </c>
      <c r="P28" s="100">
        <f t="shared" si="5"/>
        <v>7685289</v>
      </c>
      <c r="Q28" s="100">
        <f t="shared" si="5"/>
        <v>7518986</v>
      </c>
      <c r="R28" s="100">
        <f t="shared" si="5"/>
        <v>21980390</v>
      </c>
      <c r="S28" s="100">
        <f t="shared" si="5"/>
        <v>7518986</v>
      </c>
      <c r="T28" s="100">
        <f t="shared" si="5"/>
        <v>6776115</v>
      </c>
      <c r="U28" s="100">
        <f t="shared" si="5"/>
        <v>0</v>
      </c>
      <c r="V28" s="100">
        <f t="shared" si="5"/>
        <v>14295101</v>
      </c>
      <c r="W28" s="100">
        <f t="shared" si="5"/>
        <v>78229067</v>
      </c>
      <c r="X28" s="100">
        <f t="shared" si="5"/>
        <v>99964260</v>
      </c>
      <c r="Y28" s="100">
        <f t="shared" si="5"/>
        <v>-21735193</v>
      </c>
      <c r="Z28" s="137">
        <f>+IF(X28&lt;&gt;0,+(Y28/X28)*100,0)</f>
        <v>-21.74296393531048</v>
      </c>
      <c r="AA28" s="153">
        <f>SUM(AA29:AA31)</f>
        <v>170779040</v>
      </c>
    </row>
    <row r="29" spans="1:27" ht="12.75">
      <c r="A29" s="138" t="s">
        <v>75</v>
      </c>
      <c r="B29" s="136"/>
      <c r="C29" s="155">
        <v>171923384</v>
      </c>
      <c r="D29" s="155"/>
      <c r="E29" s="156">
        <v>157187160</v>
      </c>
      <c r="F29" s="60">
        <v>170779040</v>
      </c>
      <c r="G29" s="60">
        <v>3809017</v>
      </c>
      <c r="H29" s="60">
        <v>3220800</v>
      </c>
      <c r="I29" s="60">
        <v>2931845</v>
      </c>
      <c r="J29" s="60">
        <v>9961662</v>
      </c>
      <c r="K29" s="60">
        <v>4700625</v>
      </c>
      <c r="L29" s="60">
        <v>3783597</v>
      </c>
      <c r="M29" s="60">
        <v>3783597</v>
      </c>
      <c r="N29" s="60">
        <v>12267819</v>
      </c>
      <c r="O29" s="60">
        <v>3770786</v>
      </c>
      <c r="P29" s="60">
        <v>4466474</v>
      </c>
      <c r="Q29" s="60">
        <v>4519648</v>
      </c>
      <c r="R29" s="60">
        <v>12756908</v>
      </c>
      <c r="S29" s="60">
        <v>4519648</v>
      </c>
      <c r="T29" s="60">
        <v>3770786</v>
      </c>
      <c r="U29" s="60"/>
      <c r="V29" s="60">
        <v>8290434</v>
      </c>
      <c r="W29" s="60">
        <v>43276823</v>
      </c>
      <c r="X29" s="60">
        <v>53696620</v>
      </c>
      <c r="Y29" s="60">
        <v>-10419797</v>
      </c>
      <c r="Z29" s="140">
        <v>-19.4</v>
      </c>
      <c r="AA29" s="155">
        <v>170779040</v>
      </c>
    </row>
    <row r="30" spans="1:27" ht="12.75">
      <c r="A30" s="138" t="s">
        <v>76</v>
      </c>
      <c r="B30" s="136"/>
      <c r="C30" s="157"/>
      <c r="D30" s="157"/>
      <c r="E30" s="158"/>
      <c r="F30" s="159"/>
      <c r="G30" s="159">
        <v>1199888</v>
      </c>
      <c r="H30" s="159">
        <v>979293</v>
      </c>
      <c r="I30" s="159">
        <v>1176734</v>
      </c>
      <c r="J30" s="159">
        <v>3355915</v>
      </c>
      <c r="K30" s="159">
        <v>1549700</v>
      </c>
      <c r="L30" s="159">
        <v>1405992</v>
      </c>
      <c r="M30" s="159">
        <v>1405992</v>
      </c>
      <c r="N30" s="159">
        <v>4361684</v>
      </c>
      <c r="O30" s="159">
        <v>1146122</v>
      </c>
      <c r="P30" s="159">
        <v>1082253</v>
      </c>
      <c r="Q30" s="159">
        <v>1248505</v>
      </c>
      <c r="R30" s="159">
        <v>3476880</v>
      </c>
      <c r="S30" s="159">
        <v>1248505</v>
      </c>
      <c r="T30" s="159">
        <v>1146122</v>
      </c>
      <c r="U30" s="159"/>
      <c r="V30" s="159">
        <v>2394627</v>
      </c>
      <c r="W30" s="159">
        <v>13589106</v>
      </c>
      <c r="X30" s="159">
        <v>46267640</v>
      </c>
      <c r="Y30" s="159">
        <v>-32678534</v>
      </c>
      <c r="Z30" s="141">
        <v>-70.63</v>
      </c>
      <c r="AA30" s="157"/>
    </row>
    <row r="31" spans="1:27" ht="12.75">
      <c r="A31" s="138" t="s">
        <v>77</v>
      </c>
      <c r="B31" s="136"/>
      <c r="C31" s="155"/>
      <c r="D31" s="155"/>
      <c r="E31" s="156"/>
      <c r="F31" s="60"/>
      <c r="G31" s="60">
        <v>1382827</v>
      </c>
      <c r="H31" s="60">
        <v>1270250</v>
      </c>
      <c r="I31" s="60">
        <v>1335613</v>
      </c>
      <c r="J31" s="60">
        <v>3988690</v>
      </c>
      <c r="K31" s="60">
        <v>1781568</v>
      </c>
      <c r="L31" s="60">
        <v>3118119</v>
      </c>
      <c r="M31" s="60">
        <v>3118119</v>
      </c>
      <c r="N31" s="60">
        <v>8017806</v>
      </c>
      <c r="O31" s="60">
        <v>1859207</v>
      </c>
      <c r="P31" s="60">
        <v>2136562</v>
      </c>
      <c r="Q31" s="60">
        <v>1750833</v>
      </c>
      <c r="R31" s="60">
        <v>5746602</v>
      </c>
      <c r="S31" s="60">
        <v>1750833</v>
      </c>
      <c r="T31" s="60">
        <v>1859207</v>
      </c>
      <c r="U31" s="60"/>
      <c r="V31" s="60">
        <v>3610040</v>
      </c>
      <c r="W31" s="60">
        <v>21363138</v>
      </c>
      <c r="X31" s="60"/>
      <c r="Y31" s="60">
        <v>21363138</v>
      </c>
      <c r="Z31" s="140">
        <v>0</v>
      </c>
      <c r="AA31" s="155"/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1023094</v>
      </c>
      <c r="H32" s="100">
        <f t="shared" si="6"/>
        <v>831254</v>
      </c>
      <c r="I32" s="100">
        <f t="shared" si="6"/>
        <v>981827</v>
      </c>
      <c r="J32" s="100">
        <f t="shared" si="6"/>
        <v>2836175</v>
      </c>
      <c r="K32" s="100">
        <f t="shared" si="6"/>
        <v>995790</v>
      </c>
      <c r="L32" s="100">
        <f t="shared" si="6"/>
        <v>1585852</v>
      </c>
      <c r="M32" s="100">
        <f t="shared" si="6"/>
        <v>1585852</v>
      </c>
      <c r="N32" s="100">
        <f t="shared" si="6"/>
        <v>4167494</v>
      </c>
      <c r="O32" s="100">
        <f t="shared" si="6"/>
        <v>1238433</v>
      </c>
      <c r="P32" s="100">
        <f t="shared" si="6"/>
        <v>1226075</v>
      </c>
      <c r="Q32" s="100">
        <f t="shared" si="6"/>
        <v>1006252</v>
      </c>
      <c r="R32" s="100">
        <f t="shared" si="6"/>
        <v>3470760</v>
      </c>
      <c r="S32" s="100">
        <f t="shared" si="6"/>
        <v>1006252</v>
      </c>
      <c r="T32" s="100">
        <f t="shared" si="6"/>
        <v>1238433</v>
      </c>
      <c r="U32" s="100">
        <f t="shared" si="6"/>
        <v>0</v>
      </c>
      <c r="V32" s="100">
        <f t="shared" si="6"/>
        <v>2244685</v>
      </c>
      <c r="W32" s="100">
        <f t="shared" si="6"/>
        <v>12719114</v>
      </c>
      <c r="X32" s="100">
        <f t="shared" si="6"/>
        <v>37535820</v>
      </c>
      <c r="Y32" s="100">
        <f t="shared" si="6"/>
        <v>-24816706</v>
      </c>
      <c r="Z32" s="137">
        <f>+IF(X32&lt;&gt;0,+(Y32/X32)*100,0)</f>
        <v>-66.11472987668844</v>
      </c>
      <c r="AA32" s="153">
        <f>SUM(AA33:AA37)</f>
        <v>0</v>
      </c>
    </row>
    <row r="33" spans="1:27" ht="12.7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4842000</v>
      </c>
      <c r="Y33" s="60">
        <v>-4842000</v>
      </c>
      <c r="Z33" s="140">
        <v>-100</v>
      </c>
      <c r="AA33" s="155"/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>
        <v>1023094</v>
      </c>
      <c r="H35" s="60">
        <v>831254</v>
      </c>
      <c r="I35" s="60">
        <v>981827</v>
      </c>
      <c r="J35" s="60">
        <v>2836175</v>
      </c>
      <c r="K35" s="60">
        <v>995790</v>
      </c>
      <c r="L35" s="60">
        <v>1585852</v>
      </c>
      <c r="M35" s="60">
        <v>1585852</v>
      </c>
      <c r="N35" s="60">
        <v>4167494</v>
      </c>
      <c r="O35" s="60">
        <v>1238433</v>
      </c>
      <c r="P35" s="60">
        <v>1226075</v>
      </c>
      <c r="Q35" s="60">
        <v>1006252</v>
      </c>
      <c r="R35" s="60">
        <v>3470760</v>
      </c>
      <c r="S35" s="60">
        <v>1006252</v>
      </c>
      <c r="T35" s="60">
        <v>1238433</v>
      </c>
      <c r="U35" s="60"/>
      <c r="V35" s="60">
        <v>2244685</v>
      </c>
      <c r="W35" s="60">
        <v>12719114</v>
      </c>
      <c r="X35" s="60">
        <v>10738000</v>
      </c>
      <c r="Y35" s="60">
        <v>1981114</v>
      </c>
      <c r="Z35" s="140">
        <v>18.45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>
        <v>21955820</v>
      </c>
      <c r="Y37" s="159">
        <v>-21955820</v>
      </c>
      <c r="Z37" s="141">
        <v>-100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2328245</v>
      </c>
      <c r="H38" s="100">
        <f t="shared" si="7"/>
        <v>4041813</v>
      </c>
      <c r="I38" s="100">
        <f t="shared" si="7"/>
        <v>2700229</v>
      </c>
      <c r="J38" s="100">
        <f t="shared" si="7"/>
        <v>9070287</v>
      </c>
      <c r="K38" s="100">
        <f t="shared" si="7"/>
        <v>4657474</v>
      </c>
      <c r="L38" s="100">
        <f t="shared" si="7"/>
        <v>3526757</v>
      </c>
      <c r="M38" s="100">
        <f t="shared" si="7"/>
        <v>3526757</v>
      </c>
      <c r="N38" s="100">
        <f t="shared" si="7"/>
        <v>11710988</v>
      </c>
      <c r="O38" s="100">
        <f t="shared" si="7"/>
        <v>2607777</v>
      </c>
      <c r="P38" s="100">
        <f t="shared" si="7"/>
        <v>3255979</v>
      </c>
      <c r="Q38" s="100">
        <f t="shared" si="7"/>
        <v>3058268</v>
      </c>
      <c r="R38" s="100">
        <f t="shared" si="7"/>
        <v>8922024</v>
      </c>
      <c r="S38" s="100">
        <f t="shared" si="7"/>
        <v>3058268</v>
      </c>
      <c r="T38" s="100">
        <f t="shared" si="7"/>
        <v>2607777</v>
      </c>
      <c r="U38" s="100">
        <f t="shared" si="7"/>
        <v>0</v>
      </c>
      <c r="V38" s="100">
        <f t="shared" si="7"/>
        <v>5666045</v>
      </c>
      <c r="W38" s="100">
        <f t="shared" si="7"/>
        <v>35369344</v>
      </c>
      <c r="X38" s="100">
        <f t="shared" si="7"/>
        <v>21875080</v>
      </c>
      <c r="Y38" s="100">
        <f t="shared" si="7"/>
        <v>13494264</v>
      </c>
      <c r="Z38" s="137">
        <f>+IF(X38&lt;&gt;0,+(Y38/X38)*100,0)</f>
        <v>61.68783839876243</v>
      </c>
      <c r="AA38" s="153">
        <f>SUM(AA39:AA41)</f>
        <v>0</v>
      </c>
    </row>
    <row r="39" spans="1:27" ht="12.75">
      <c r="A39" s="138" t="s">
        <v>85</v>
      </c>
      <c r="B39" s="136"/>
      <c r="C39" s="155"/>
      <c r="D39" s="155"/>
      <c r="E39" s="156"/>
      <c r="F39" s="60"/>
      <c r="G39" s="60">
        <v>1132295</v>
      </c>
      <c r="H39" s="60">
        <v>2833558</v>
      </c>
      <c r="I39" s="60">
        <v>1279690</v>
      </c>
      <c r="J39" s="60">
        <v>5245543</v>
      </c>
      <c r="K39" s="60">
        <v>3488370</v>
      </c>
      <c r="L39" s="60">
        <v>1973856</v>
      </c>
      <c r="M39" s="60">
        <v>1973856</v>
      </c>
      <c r="N39" s="60">
        <v>7436082</v>
      </c>
      <c r="O39" s="60">
        <v>1383533</v>
      </c>
      <c r="P39" s="60">
        <v>1702230</v>
      </c>
      <c r="Q39" s="60">
        <v>1601315</v>
      </c>
      <c r="R39" s="60">
        <v>4687078</v>
      </c>
      <c r="S39" s="60">
        <v>1601315</v>
      </c>
      <c r="T39" s="60">
        <v>1383533</v>
      </c>
      <c r="U39" s="60"/>
      <c r="V39" s="60">
        <v>2984848</v>
      </c>
      <c r="W39" s="60">
        <v>20353551</v>
      </c>
      <c r="X39" s="60">
        <v>21875080</v>
      </c>
      <c r="Y39" s="60">
        <v>-1521529</v>
      </c>
      <c r="Z39" s="140">
        <v>-6.96</v>
      </c>
      <c r="AA39" s="155"/>
    </row>
    <row r="40" spans="1:27" ht="12.7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2.75">
      <c r="A41" s="138" t="s">
        <v>87</v>
      </c>
      <c r="B41" s="136"/>
      <c r="C41" s="155"/>
      <c r="D41" s="155"/>
      <c r="E41" s="156"/>
      <c r="F41" s="60"/>
      <c r="G41" s="60">
        <v>1195950</v>
      </c>
      <c r="H41" s="60">
        <v>1208255</v>
      </c>
      <c r="I41" s="60">
        <v>1420539</v>
      </c>
      <c r="J41" s="60">
        <v>3824744</v>
      </c>
      <c r="K41" s="60">
        <v>1169104</v>
      </c>
      <c r="L41" s="60">
        <v>1552901</v>
      </c>
      <c r="M41" s="60">
        <v>1552901</v>
      </c>
      <c r="N41" s="60">
        <v>4274906</v>
      </c>
      <c r="O41" s="60">
        <v>1224244</v>
      </c>
      <c r="P41" s="60">
        <v>1553749</v>
      </c>
      <c r="Q41" s="60">
        <v>1456953</v>
      </c>
      <c r="R41" s="60">
        <v>4234946</v>
      </c>
      <c r="S41" s="60">
        <v>1456953</v>
      </c>
      <c r="T41" s="60">
        <v>1224244</v>
      </c>
      <c r="U41" s="60"/>
      <c r="V41" s="60">
        <v>2681197</v>
      </c>
      <c r="W41" s="60">
        <v>15015793</v>
      </c>
      <c r="X41" s="60"/>
      <c r="Y41" s="60">
        <v>15015793</v>
      </c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171923384</v>
      </c>
      <c r="D48" s="168">
        <f>+D28+D32+D38+D42+D47</f>
        <v>0</v>
      </c>
      <c r="E48" s="169">
        <f t="shared" si="9"/>
        <v>157187160</v>
      </c>
      <c r="F48" s="73">
        <f t="shared" si="9"/>
        <v>170779040</v>
      </c>
      <c r="G48" s="73">
        <f t="shared" si="9"/>
        <v>9743071</v>
      </c>
      <c r="H48" s="73">
        <f t="shared" si="9"/>
        <v>10343410</v>
      </c>
      <c r="I48" s="73">
        <f t="shared" si="9"/>
        <v>9126248</v>
      </c>
      <c r="J48" s="73">
        <f t="shared" si="9"/>
        <v>29212729</v>
      </c>
      <c r="K48" s="73">
        <f t="shared" si="9"/>
        <v>13685157</v>
      </c>
      <c r="L48" s="73">
        <f t="shared" si="9"/>
        <v>13420317</v>
      </c>
      <c r="M48" s="73">
        <f t="shared" si="9"/>
        <v>13420317</v>
      </c>
      <c r="N48" s="73">
        <f t="shared" si="9"/>
        <v>40525791</v>
      </c>
      <c r="O48" s="73">
        <f t="shared" si="9"/>
        <v>10622325</v>
      </c>
      <c r="P48" s="73">
        <f t="shared" si="9"/>
        <v>12167343</v>
      </c>
      <c r="Q48" s="73">
        <f t="shared" si="9"/>
        <v>11583506</v>
      </c>
      <c r="R48" s="73">
        <f t="shared" si="9"/>
        <v>34373174</v>
      </c>
      <c r="S48" s="73">
        <f t="shared" si="9"/>
        <v>11583506</v>
      </c>
      <c r="T48" s="73">
        <f t="shared" si="9"/>
        <v>10622325</v>
      </c>
      <c r="U48" s="73">
        <f t="shared" si="9"/>
        <v>0</v>
      </c>
      <c r="V48" s="73">
        <f t="shared" si="9"/>
        <v>22205831</v>
      </c>
      <c r="W48" s="73">
        <f t="shared" si="9"/>
        <v>126317525</v>
      </c>
      <c r="X48" s="73">
        <f t="shared" si="9"/>
        <v>159375160</v>
      </c>
      <c r="Y48" s="73">
        <f t="shared" si="9"/>
        <v>-33057635</v>
      </c>
      <c r="Z48" s="170">
        <f>+IF(X48&lt;&gt;0,+(Y48/X48)*100,0)</f>
        <v>-20.74202466683014</v>
      </c>
      <c r="AA48" s="168">
        <f>+AA28+AA32+AA38+AA42+AA47</f>
        <v>170779040</v>
      </c>
    </row>
    <row r="49" spans="1:27" ht="12.75">
      <c r="A49" s="148" t="s">
        <v>49</v>
      </c>
      <c r="B49" s="149"/>
      <c r="C49" s="171">
        <f aca="true" t="shared" si="10" ref="C49:Y49">+C25-C48</f>
        <v>8958034</v>
      </c>
      <c r="D49" s="171">
        <f>+D25-D48</f>
        <v>0</v>
      </c>
      <c r="E49" s="172">
        <f t="shared" si="10"/>
        <v>5038000</v>
      </c>
      <c r="F49" s="173">
        <f t="shared" si="10"/>
        <v>-4186880</v>
      </c>
      <c r="G49" s="173">
        <f t="shared" si="10"/>
        <v>52689330</v>
      </c>
      <c r="H49" s="173">
        <f t="shared" si="10"/>
        <v>-7251776</v>
      </c>
      <c r="I49" s="173">
        <f t="shared" si="10"/>
        <v>-8759652</v>
      </c>
      <c r="J49" s="173">
        <f t="shared" si="10"/>
        <v>36677902</v>
      </c>
      <c r="K49" s="173">
        <f t="shared" si="10"/>
        <v>-13357795</v>
      </c>
      <c r="L49" s="173">
        <f t="shared" si="10"/>
        <v>-11764994</v>
      </c>
      <c r="M49" s="173">
        <f t="shared" si="10"/>
        <v>-11764994</v>
      </c>
      <c r="N49" s="173">
        <f t="shared" si="10"/>
        <v>-36887783</v>
      </c>
      <c r="O49" s="173">
        <f t="shared" si="10"/>
        <v>-10298165</v>
      </c>
      <c r="P49" s="173">
        <f t="shared" si="10"/>
        <v>-11303140</v>
      </c>
      <c r="Q49" s="173">
        <f t="shared" si="10"/>
        <v>25720230</v>
      </c>
      <c r="R49" s="173">
        <f t="shared" si="10"/>
        <v>4118925</v>
      </c>
      <c r="S49" s="173">
        <f t="shared" si="10"/>
        <v>25720230</v>
      </c>
      <c r="T49" s="173">
        <f t="shared" si="10"/>
        <v>-10298165</v>
      </c>
      <c r="U49" s="173">
        <f t="shared" si="10"/>
        <v>0</v>
      </c>
      <c r="V49" s="173">
        <f t="shared" si="10"/>
        <v>15422065</v>
      </c>
      <c r="W49" s="173">
        <f t="shared" si="10"/>
        <v>19331109</v>
      </c>
      <c r="X49" s="173">
        <f>IF(F25=F48,0,X25-X48)</f>
        <v>2850000</v>
      </c>
      <c r="Y49" s="173">
        <f t="shared" si="10"/>
        <v>16481109</v>
      </c>
      <c r="Z49" s="174">
        <f>+IF(X49&lt;&gt;0,+(Y49/X49)*100,0)</f>
        <v>578.2845263157894</v>
      </c>
      <c r="AA49" s="171">
        <f>+AA25-AA48</f>
        <v>-4186880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/>
      <c r="Y12" s="60">
        <v>0</v>
      </c>
      <c r="Z12" s="140">
        <v>0</v>
      </c>
      <c r="AA12" s="155">
        <v>0</v>
      </c>
    </row>
    <row r="13" spans="1:27" ht="12.75">
      <c r="A13" s="181" t="s">
        <v>109</v>
      </c>
      <c r="B13" s="185"/>
      <c r="C13" s="155">
        <v>6738354</v>
      </c>
      <c r="D13" s="155">
        <v>0</v>
      </c>
      <c r="E13" s="156">
        <v>8837160</v>
      </c>
      <c r="F13" s="60">
        <v>7000160</v>
      </c>
      <c r="G13" s="60">
        <v>267963</v>
      </c>
      <c r="H13" s="60">
        <v>557374</v>
      </c>
      <c r="I13" s="60">
        <v>263649</v>
      </c>
      <c r="J13" s="60">
        <v>1088986</v>
      </c>
      <c r="K13" s="60">
        <v>212371</v>
      </c>
      <c r="L13" s="60">
        <v>1645919</v>
      </c>
      <c r="M13" s="60">
        <v>1645919</v>
      </c>
      <c r="N13" s="60">
        <v>3504209</v>
      </c>
      <c r="O13" s="60">
        <v>282886</v>
      </c>
      <c r="P13" s="60">
        <v>206084</v>
      </c>
      <c r="Q13" s="60">
        <v>0</v>
      </c>
      <c r="R13" s="60">
        <v>488970</v>
      </c>
      <c r="S13" s="60">
        <v>0</v>
      </c>
      <c r="T13" s="60">
        <v>282886</v>
      </c>
      <c r="U13" s="60">
        <v>0</v>
      </c>
      <c r="V13" s="60">
        <v>282886</v>
      </c>
      <c r="W13" s="60">
        <v>5365051</v>
      </c>
      <c r="X13" s="60">
        <v>8837160</v>
      </c>
      <c r="Y13" s="60">
        <v>-3472109</v>
      </c>
      <c r="Z13" s="140">
        <v>-39.29</v>
      </c>
      <c r="AA13" s="155">
        <v>7000160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170567532</v>
      </c>
      <c r="D19" s="155">
        <v>0</v>
      </c>
      <c r="E19" s="156">
        <v>152376000</v>
      </c>
      <c r="F19" s="60">
        <v>159092000</v>
      </c>
      <c r="G19" s="60">
        <v>62162000</v>
      </c>
      <c r="H19" s="60">
        <v>1000000</v>
      </c>
      <c r="I19" s="60">
        <v>0</v>
      </c>
      <c r="J19" s="60">
        <v>63162000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37297000</v>
      </c>
      <c r="R19" s="60">
        <v>37297000</v>
      </c>
      <c r="S19" s="60">
        <v>37297000</v>
      </c>
      <c r="T19" s="60">
        <v>0</v>
      </c>
      <c r="U19" s="60">
        <v>0</v>
      </c>
      <c r="V19" s="60">
        <v>37297000</v>
      </c>
      <c r="W19" s="60">
        <v>137756000</v>
      </c>
      <c r="X19" s="60">
        <v>152376000</v>
      </c>
      <c r="Y19" s="60">
        <v>-14620000</v>
      </c>
      <c r="Z19" s="140">
        <v>-9.59</v>
      </c>
      <c r="AA19" s="155">
        <v>159092000</v>
      </c>
    </row>
    <row r="20" spans="1:27" ht="12.75">
      <c r="A20" s="181" t="s">
        <v>35</v>
      </c>
      <c r="B20" s="185"/>
      <c r="C20" s="155">
        <v>3575532</v>
      </c>
      <c r="D20" s="155">
        <v>0</v>
      </c>
      <c r="E20" s="156">
        <v>1012000</v>
      </c>
      <c r="F20" s="54">
        <v>500000</v>
      </c>
      <c r="G20" s="54">
        <v>2438</v>
      </c>
      <c r="H20" s="54">
        <v>2260</v>
      </c>
      <c r="I20" s="54">
        <v>102947</v>
      </c>
      <c r="J20" s="54">
        <v>107645</v>
      </c>
      <c r="K20" s="54">
        <v>114991</v>
      </c>
      <c r="L20" s="54">
        <v>9404</v>
      </c>
      <c r="M20" s="54">
        <v>9404</v>
      </c>
      <c r="N20" s="54">
        <v>133799</v>
      </c>
      <c r="O20" s="54">
        <v>41274</v>
      </c>
      <c r="P20" s="54">
        <v>2119</v>
      </c>
      <c r="Q20" s="54">
        <v>6736</v>
      </c>
      <c r="R20" s="54">
        <v>50129</v>
      </c>
      <c r="S20" s="54">
        <v>6736</v>
      </c>
      <c r="T20" s="54">
        <v>41274</v>
      </c>
      <c r="U20" s="54">
        <v>0</v>
      </c>
      <c r="V20" s="54">
        <v>48010</v>
      </c>
      <c r="W20" s="54">
        <v>339583</v>
      </c>
      <c r="X20" s="54">
        <v>1012000</v>
      </c>
      <c r="Y20" s="54">
        <v>-672417</v>
      </c>
      <c r="Z20" s="184">
        <v>-66.44</v>
      </c>
      <c r="AA20" s="130">
        <v>500000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180881418</v>
      </c>
      <c r="D22" s="188">
        <f>SUM(D5:D21)</f>
        <v>0</v>
      </c>
      <c r="E22" s="189">
        <f t="shared" si="0"/>
        <v>162225160</v>
      </c>
      <c r="F22" s="190">
        <f t="shared" si="0"/>
        <v>166592160</v>
      </c>
      <c r="G22" s="190">
        <f t="shared" si="0"/>
        <v>62432401</v>
      </c>
      <c r="H22" s="190">
        <f t="shared" si="0"/>
        <v>1559634</v>
      </c>
      <c r="I22" s="190">
        <f t="shared" si="0"/>
        <v>366596</v>
      </c>
      <c r="J22" s="190">
        <f t="shared" si="0"/>
        <v>64358631</v>
      </c>
      <c r="K22" s="190">
        <f t="shared" si="0"/>
        <v>327362</v>
      </c>
      <c r="L22" s="190">
        <f t="shared" si="0"/>
        <v>1655323</v>
      </c>
      <c r="M22" s="190">
        <f t="shared" si="0"/>
        <v>1655323</v>
      </c>
      <c r="N22" s="190">
        <f t="shared" si="0"/>
        <v>3638008</v>
      </c>
      <c r="O22" s="190">
        <f t="shared" si="0"/>
        <v>324160</v>
      </c>
      <c r="P22" s="190">
        <f t="shared" si="0"/>
        <v>208203</v>
      </c>
      <c r="Q22" s="190">
        <f t="shared" si="0"/>
        <v>37303736</v>
      </c>
      <c r="R22" s="190">
        <f t="shared" si="0"/>
        <v>37836099</v>
      </c>
      <c r="S22" s="190">
        <f t="shared" si="0"/>
        <v>37303736</v>
      </c>
      <c r="T22" s="190">
        <f t="shared" si="0"/>
        <v>324160</v>
      </c>
      <c r="U22" s="190">
        <f t="shared" si="0"/>
        <v>0</v>
      </c>
      <c r="V22" s="190">
        <f t="shared" si="0"/>
        <v>37627896</v>
      </c>
      <c r="W22" s="190">
        <f t="shared" si="0"/>
        <v>143460634</v>
      </c>
      <c r="X22" s="190">
        <f t="shared" si="0"/>
        <v>162225160</v>
      </c>
      <c r="Y22" s="190">
        <f t="shared" si="0"/>
        <v>-18764526</v>
      </c>
      <c r="Z22" s="191">
        <f>+IF(X22&lt;&gt;0,+(Y22/X22)*100,0)</f>
        <v>-11.566964088677736</v>
      </c>
      <c r="AA22" s="188">
        <f>SUM(AA5:AA21)</f>
        <v>166592160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92991147</v>
      </c>
      <c r="D25" s="155">
        <v>0</v>
      </c>
      <c r="E25" s="156">
        <v>100623900</v>
      </c>
      <c r="F25" s="60">
        <v>98550780</v>
      </c>
      <c r="G25" s="60">
        <v>7418492</v>
      </c>
      <c r="H25" s="60">
        <v>6998218</v>
      </c>
      <c r="I25" s="60">
        <v>8152671</v>
      </c>
      <c r="J25" s="60">
        <v>22569381</v>
      </c>
      <c r="K25" s="60">
        <v>7191958</v>
      </c>
      <c r="L25" s="60">
        <v>6783726</v>
      </c>
      <c r="M25" s="60">
        <v>6783726</v>
      </c>
      <c r="N25" s="60">
        <v>20759410</v>
      </c>
      <c r="O25" s="60">
        <v>7462226</v>
      </c>
      <c r="P25" s="60">
        <v>7652089</v>
      </c>
      <c r="Q25" s="60">
        <v>7548165</v>
      </c>
      <c r="R25" s="60">
        <v>22662480</v>
      </c>
      <c r="S25" s="60">
        <v>7548165</v>
      </c>
      <c r="T25" s="60">
        <v>7462226</v>
      </c>
      <c r="U25" s="60">
        <v>0</v>
      </c>
      <c r="V25" s="60">
        <v>15010391</v>
      </c>
      <c r="W25" s="60">
        <v>81001662</v>
      </c>
      <c r="X25" s="60">
        <v>100623900</v>
      </c>
      <c r="Y25" s="60">
        <v>-19622238</v>
      </c>
      <c r="Z25" s="140">
        <v>-19.5</v>
      </c>
      <c r="AA25" s="155">
        <v>98550780</v>
      </c>
    </row>
    <row r="26" spans="1:27" ht="12.75">
      <c r="A26" s="183" t="s">
        <v>38</v>
      </c>
      <c r="B26" s="182"/>
      <c r="C26" s="155">
        <v>7198469</v>
      </c>
      <c r="D26" s="155">
        <v>0</v>
      </c>
      <c r="E26" s="156">
        <v>7787000</v>
      </c>
      <c r="F26" s="60">
        <v>7865000</v>
      </c>
      <c r="G26" s="60">
        <v>640423</v>
      </c>
      <c r="H26" s="60">
        <v>617143</v>
      </c>
      <c r="I26" s="60">
        <v>585523</v>
      </c>
      <c r="J26" s="60">
        <v>1843089</v>
      </c>
      <c r="K26" s="60">
        <v>612813</v>
      </c>
      <c r="L26" s="60">
        <v>603763</v>
      </c>
      <c r="M26" s="60">
        <v>603763</v>
      </c>
      <c r="N26" s="60">
        <v>1820339</v>
      </c>
      <c r="O26" s="60">
        <v>597653</v>
      </c>
      <c r="P26" s="60">
        <v>780219</v>
      </c>
      <c r="Q26" s="60">
        <v>495273</v>
      </c>
      <c r="R26" s="60">
        <v>1873145</v>
      </c>
      <c r="S26" s="60">
        <v>495273</v>
      </c>
      <c r="T26" s="60">
        <v>597653</v>
      </c>
      <c r="U26" s="60">
        <v>0</v>
      </c>
      <c r="V26" s="60">
        <v>1092926</v>
      </c>
      <c r="W26" s="60">
        <v>6629499</v>
      </c>
      <c r="X26" s="60">
        <v>7787000</v>
      </c>
      <c r="Y26" s="60">
        <v>-1157501</v>
      </c>
      <c r="Z26" s="140">
        <v>-14.86</v>
      </c>
      <c r="AA26" s="155">
        <v>7865000</v>
      </c>
    </row>
    <row r="27" spans="1:27" ht="12.75">
      <c r="A27" s="183" t="s">
        <v>118</v>
      </c>
      <c r="B27" s="182"/>
      <c r="C27" s="155">
        <v>1611160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2.75">
      <c r="A28" s="183" t="s">
        <v>39</v>
      </c>
      <c r="B28" s="182"/>
      <c r="C28" s="155">
        <v>3593161</v>
      </c>
      <c r="D28" s="155">
        <v>0</v>
      </c>
      <c r="E28" s="156">
        <v>3500000</v>
      </c>
      <c r="F28" s="60">
        <v>2000000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3500000</v>
      </c>
      <c r="Y28" s="60">
        <v>-3500000</v>
      </c>
      <c r="Z28" s="140">
        <v>-100</v>
      </c>
      <c r="AA28" s="155">
        <v>2000000</v>
      </c>
    </row>
    <row r="29" spans="1:27" ht="12.75">
      <c r="A29" s="183" t="s">
        <v>40</v>
      </c>
      <c r="B29" s="182"/>
      <c r="C29" s="155">
        <v>2274000</v>
      </c>
      <c r="D29" s="155">
        <v>0</v>
      </c>
      <c r="E29" s="156">
        <v>0</v>
      </c>
      <c r="F29" s="60">
        <v>-293000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-293000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1775500</v>
      </c>
      <c r="F31" s="60">
        <v>2216800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1775500</v>
      </c>
      <c r="Y31" s="60">
        <v>-1775500</v>
      </c>
      <c r="Z31" s="140">
        <v>-100</v>
      </c>
      <c r="AA31" s="155">
        <v>2216800</v>
      </c>
    </row>
    <row r="32" spans="1:27" ht="12.75">
      <c r="A32" s="183" t="s">
        <v>121</v>
      </c>
      <c r="B32" s="182"/>
      <c r="C32" s="155">
        <v>18120629</v>
      </c>
      <c r="D32" s="155">
        <v>0</v>
      </c>
      <c r="E32" s="156">
        <v>3405000</v>
      </c>
      <c r="F32" s="60">
        <v>30853000</v>
      </c>
      <c r="G32" s="60">
        <v>308809</v>
      </c>
      <c r="H32" s="60">
        <v>441503</v>
      </c>
      <c r="I32" s="60">
        <v>44984</v>
      </c>
      <c r="J32" s="60">
        <v>795296</v>
      </c>
      <c r="K32" s="60">
        <v>1867731</v>
      </c>
      <c r="L32" s="60">
        <v>3225193</v>
      </c>
      <c r="M32" s="60">
        <v>3225193</v>
      </c>
      <c r="N32" s="60">
        <v>8318117</v>
      </c>
      <c r="O32" s="60">
        <v>999833</v>
      </c>
      <c r="P32" s="60">
        <v>1146906</v>
      </c>
      <c r="Q32" s="60">
        <v>1241244</v>
      </c>
      <c r="R32" s="60">
        <v>3387983</v>
      </c>
      <c r="S32" s="60">
        <v>1241244</v>
      </c>
      <c r="T32" s="60">
        <v>999833</v>
      </c>
      <c r="U32" s="60">
        <v>0</v>
      </c>
      <c r="V32" s="60">
        <v>2241077</v>
      </c>
      <c r="W32" s="60">
        <v>14742473</v>
      </c>
      <c r="X32" s="60">
        <v>3405000</v>
      </c>
      <c r="Y32" s="60">
        <v>11337473</v>
      </c>
      <c r="Z32" s="140">
        <v>332.97</v>
      </c>
      <c r="AA32" s="155">
        <v>30853000</v>
      </c>
    </row>
    <row r="33" spans="1:27" ht="12.75">
      <c r="A33" s="183" t="s">
        <v>42</v>
      </c>
      <c r="B33" s="182"/>
      <c r="C33" s="155">
        <v>21536946</v>
      </c>
      <c r="D33" s="155">
        <v>0</v>
      </c>
      <c r="E33" s="156">
        <v>0</v>
      </c>
      <c r="F33" s="60">
        <v>3450000</v>
      </c>
      <c r="G33" s="60">
        <v>29450</v>
      </c>
      <c r="H33" s="60">
        <v>1765320</v>
      </c>
      <c r="I33" s="60">
        <v>0</v>
      </c>
      <c r="J33" s="60">
        <v>1794770</v>
      </c>
      <c r="K33" s="60">
        <v>2049505</v>
      </c>
      <c r="L33" s="60">
        <v>469406</v>
      </c>
      <c r="M33" s="60">
        <v>469406</v>
      </c>
      <c r="N33" s="60">
        <v>2988317</v>
      </c>
      <c r="O33" s="60">
        <v>225907</v>
      </c>
      <c r="P33" s="60">
        <v>314000</v>
      </c>
      <c r="Q33" s="60">
        <v>5674</v>
      </c>
      <c r="R33" s="60">
        <v>545581</v>
      </c>
      <c r="S33" s="60">
        <v>5674</v>
      </c>
      <c r="T33" s="60">
        <v>225907</v>
      </c>
      <c r="U33" s="60">
        <v>0</v>
      </c>
      <c r="V33" s="60">
        <v>231581</v>
      </c>
      <c r="W33" s="60">
        <v>5560249</v>
      </c>
      <c r="X33" s="60"/>
      <c r="Y33" s="60">
        <v>5560249</v>
      </c>
      <c r="Z33" s="140">
        <v>0</v>
      </c>
      <c r="AA33" s="155">
        <v>3450000</v>
      </c>
    </row>
    <row r="34" spans="1:27" ht="12.75">
      <c r="A34" s="183" t="s">
        <v>43</v>
      </c>
      <c r="B34" s="182"/>
      <c r="C34" s="155">
        <v>24597872</v>
      </c>
      <c r="D34" s="155">
        <v>0</v>
      </c>
      <c r="E34" s="156">
        <v>40095760</v>
      </c>
      <c r="F34" s="60">
        <v>26136460</v>
      </c>
      <c r="G34" s="60">
        <v>1345897</v>
      </c>
      <c r="H34" s="60">
        <v>521226</v>
      </c>
      <c r="I34" s="60">
        <v>343070</v>
      </c>
      <c r="J34" s="60">
        <v>2210193</v>
      </c>
      <c r="K34" s="60">
        <v>1963150</v>
      </c>
      <c r="L34" s="60">
        <v>2338229</v>
      </c>
      <c r="M34" s="60">
        <v>2338229</v>
      </c>
      <c r="N34" s="60">
        <v>6639608</v>
      </c>
      <c r="O34" s="60">
        <v>1336706</v>
      </c>
      <c r="P34" s="60">
        <v>2274129</v>
      </c>
      <c r="Q34" s="60">
        <v>2241626</v>
      </c>
      <c r="R34" s="60">
        <v>5852461</v>
      </c>
      <c r="S34" s="60">
        <v>2241626</v>
      </c>
      <c r="T34" s="60">
        <v>1336706</v>
      </c>
      <c r="U34" s="60">
        <v>0</v>
      </c>
      <c r="V34" s="60">
        <v>3578332</v>
      </c>
      <c r="W34" s="60">
        <v>18280594</v>
      </c>
      <c r="X34" s="60">
        <v>40095756</v>
      </c>
      <c r="Y34" s="60">
        <v>-21815162</v>
      </c>
      <c r="Z34" s="140">
        <v>-54.41</v>
      </c>
      <c r="AA34" s="155">
        <v>26136460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51524</v>
      </c>
      <c r="R35" s="60">
        <v>51524</v>
      </c>
      <c r="S35" s="60">
        <v>51524</v>
      </c>
      <c r="T35" s="60">
        <v>0</v>
      </c>
      <c r="U35" s="60">
        <v>0</v>
      </c>
      <c r="V35" s="60">
        <v>51524</v>
      </c>
      <c r="W35" s="60">
        <v>103048</v>
      </c>
      <c r="X35" s="60"/>
      <c r="Y35" s="60">
        <v>103048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171923384</v>
      </c>
      <c r="D36" s="188">
        <f>SUM(D25:D35)</f>
        <v>0</v>
      </c>
      <c r="E36" s="189">
        <f t="shared" si="1"/>
        <v>157187160</v>
      </c>
      <c r="F36" s="190">
        <f t="shared" si="1"/>
        <v>170779040</v>
      </c>
      <c r="G36" s="190">
        <f t="shared" si="1"/>
        <v>9743071</v>
      </c>
      <c r="H36" s="190">
        <f t="shared" si="1"/>
        <v>10343410</v>
      </c>
      <c r="I36" s="190">
        <f t="shared" si="1"/>
        <v>9126248</v>
      </c>
      <c r="J36" s="190">
        <f t="shared" si="1"/>
        <v>29212729</v>
      </c>
      <c r="K36" s="190">
        <f t="shared" si="1"/>
        <v>13685157</v>
      </c>
      <c r="L36" s="190">
        <f t="shared" si="1"/>
        <v>13420317</v>
      </c>
      <c r="M36" s="190">
        <f t="shared" si="1"/>
        <v>13420317</v>
      </c>
      <c r="N36" s="190">
        <f t="shared" si="1"/>
        <v>40525791</v>
      </c>
      <c r="O36" s="190">
        <f t="shared" si="1"/>
        <v>10622325</v>
      </c>
      <c r="P36" s="190">
        <f t="shared" si="1"/>
        <v>12167343</v>
      </c>
      <c r="Q36" s="190">
        <f t="shared" si="1"/>
        <v>11583506</v>
      </c>
      <c r="R36" s="190">
        <f t="shared" si="1"/>
        <v>34373174</v>
      </c>
      <c r="S36" s="190">
        <f t="shared" si="1"/>
        <v>11583506</v>
      </c>
      <c r="T36" s="190">
        <f t="shared" si="1"/>
        <v>10622325</v>
      </c>
      <c r="U36" s="190">
        <f t="shared" si="1"/>
        <v>0</v>
      </c>
      <c r="V36" s="190">
        <f t="shared" si="1"/>
        <v>22205831</v>
      </c>
      <c r="W36" s="190">
        <f t="shared" si="1"/>
        <v>126317525</v>
      </c>
      <c r="X36" s="190">
        <f t="shared" si="1"/>
        <v>157187156</v>
      </c>
      <c r="Y36" s="190">
        <f t="shared" si="1"/>
        <v>-30869631</v>
      </c>
      <c r="Z36" s="191">
        <f>+IF(X36&lt;&gt;0,+(Y36/X36)*100,0)</f>
        <v>-19.638774430144913</v>
      </c>
      <c r="AA36" s="188">
        <f>SUM(AA25:AA35)</f>
        <v>170779040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8958034</v>
      </c>
      <c r="D38" s="199">
        <f>+D22-D36</f>
        <v>0</v>
      </c>
      <c r="E38" s="200">
        <f t="shared" si="2"/>
        <v>5038000</v>
      </c>
      <c r="F38" s="106">
        <f t="shared" si="2"/>
        <v>-4186880</v>
      </c>
      <c r="G38" s="106">
        <f t="shared" si="2"/>
        <v>52689330</v>
      </c>
      <c r="H38" s="106">
        <f t="shared" si="2"/>
        <v>-8783776</v>
      </c>
      <c r="I38" s="106">
        <f t="shared" si="2"/>
        <v>-8759652</v>
      </c>
      <c r="J38" s="106">
        <f t="shared" si="2"/>
        <v>35145902</v>
      </c>
      <c r="K38" s="106">
        <f t="shared" si="2"/>
        <v>-13357795</v>
      </c>
      <c r="L38" s="106">
        <f t="shared" si="2"/>
        <v>-11764994</v>
      </c>
      <c r="M38" s="106">
        <f t="shared" si="2"/>
        <v>-11764994</v>
      </c>
      <c r="N38" s="106">
        <f t="shared" si="2"/>
        <v>-36887783</v>
      </c>
      <c r="O38" s="106">
        <f t="shared" si="2"/>
        <v>-10298165</v>
      </c>
      <c r="P38" s="106">
        <f t="shared" si="2"/>
        <v>-11959140</v>
      </c>
      <c r="Q38" s="106">
        <f t="shared" si="2"/>
        <v>25720230</v>
      </c>
      <c r="R38" s="106">
        <f t="shared" si="2"/>
        <v>3462925</v>
      </c>
      <c r="S38" s="106">
        <f t="shared" si="2"/>
        <v>25720230</v>
      </c>
      <c r="T38" s="106">
        <f t="shared" si="2"/>
        <v>-10298165</v>
      </c>
      <c r="U38" s="106">
        <f t="shared" si="2"/>
        <v>0</v>
      </c>
      <c r="V38" s="106">
        <f t="shared" si="2"/>
        <v>15422065</v>
      </c>
      <c r="W38" s="106">
        <f t="shared" si="2"/>
        <v>17143109</v>
      </c>
      <c r="X38" s="106">
        <f>IF(F22=F36,0,X22-X36)</f>
        <v>5038004</v>
      </c>
      <c r="Y38" s="106">
        <f t="shared" si="2"/>
        <v>12105105</v>
      </c>
      <c r="Z38" s="201">
        <f>+IF(X38&lt;&gt;0,+(Y38/X38)*100,0)</f>
        <v>240.2758116111063</v>
      </c>
      <c r="AA38" s="199">
        <f>+AA22-AA36</f>
        <v>-4186880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1532000</v>
      </c>
      <c r="I39" s="60">
        <v>0</v>
      </c>
      <c r="J39" s="60">
        <v>1532000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656000</v>
      </c>
      <c r="Q39" s="60">
        <v>0</v>
      </c>
      <c r="R39" s="60">
        <v>656000</v>
      </c>
      <c r="S39" s="60">
        <v>0</v>
      </c>
      <c r="T39" s="60">
        <v>0</v>
      </c>
      <c r="U39" s="60">
        <v>0</v>
      </c>
      <c r="V39" s="60">
        <v>0</v>
      </c>
      <c r="W39" s="60">
        <v>2188000</v>
      </c>
      <c r="X39" s="60">
        <v>-5038000</v>
      </c>
      <c r="Y39" s="60">
        <v>7226000</v>
      </c>
      <c r="Z39" s="140">
        <v>-143.43</v>
      </c>
      <c r="AA39" s="155">
        <v>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8958034</v>
      </c>
      <c r="D42" s="206">
        <f>SUM(D38:D41)</f>
        <v>0</v>
      </c>
      <c r="E42" s="207">
        <f t="shared" si="3"/>
        <v>5038000</v>
      </c>
      <c r="F42" s="88">
        <f t="shared" si="3"/>
        <v>-4186880</v>
      </c>
      <c r="G42" s="88">
        <f t="shared" si="3"/>
        <v>52689330</v>
      </c>
      <c r="H42" s="88">
        <f t="shared" si="3"/>
        <v>-7251776</v>
      </c>
      <c r="I42" s="88">
        <f t="shared" si="3"/>
        <v>-8759652</v>
      </c>
      <c r="J42" s="88">
        <f t="shared" si="3"/>
        <v>36677902</v>
      </c>
      <c r="K42" s="88">
        <f t="shared" si="3"/>
        <v>-13357795</v>
      </c>
      <c r="L42" s="88">
        <f t="shared" si="3"/>
        <v>-11764994</v>
      </c>
      <c r="M42" s="88">
        <f t="shared" si="3"/>
        <v>-11764994</v>
      </c>
      <c r="N42" s="88">
        <f t="shared" si="3"/>
        <v>-36887783</v>
      </c>
      <c r="O42" s="88">
        <f t="shared" si="3"/>
        <v>-10298165</v>
      </c>
      <c r="P42" s="88">
        <f t="shared" si="3"/>
        <v>-11303140</v>
      </c>
      <c r="Q42" s="88">
        <f t="shared" si="3"/>
        <v>25720230</v>
      </c>
      <c r="R42" s="88">
        <f t="shared" si="3"/>
        <v>4118925</v>
      </c>
      <c r="S42" s="88">
        <f t="shared" si="3"/>
        <v>25720230</v>
      </c>
      <c r="T42" s="88">
        <f t="shared" si="3"/>
        <v>-10298165</v>
      </c>
      <c r="U42" s="88">
        <f t="shared" si="3"/>
        <v>0</v>
      </c>
      <c r="V42" s="88">
        <f t="shared" si="3"/>
        <v>15422065</v>
      </c>
      <c r="W42" s="88">
        <f t="shared" si="3"/>
        <v>19331109</v>
      </c>
      <c r="X42" s="88">
        <f t="shared" si="3"/>
        <v>4</v>
      </c>
      <c r="Y42" s="88">
        <f t="shared" si="3"/>
        <v>19331105</v>
      </c>
      <c r="Z42" s="208">
        <f>+IF(X42&lt;&gt;0,+(Y42/X42)*100,0)</f>
        <v>483277625</v>
      </c>
      <c r="AA42" s="206">
        <f>SUM(AA38:AA41)</f>
        <v>-4186880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8958034</v>
      </c>
      <c r="D44" s="210">
        <f>+D42-D43</f>
        <v>0</v>
      </c>
      <c r="E44" s="211">
        <f t="shared" si="4"/>
        <v>5038000</v>
      </c>
      <c r="F44" s="77">
        <f t="shared" si="4"/>
        <v>-4186880</v>
      </c>
      <c r="G44" s="77">
        <f t="shared" si="4"/>
        <v>52689330</v>
      </c>
      <c r="H44" s="77">
        <f t="shared" si="4"/>
        <v>-7251776</v>
      </c>
      <c r="I44" s="77">
        <f t="shared" si="4"/>
        <v>-8759652</v>
      </c>
      <c r="J44" s="77">
        <f t="shared" si="4"/>
        <v>36677902</v>
      </c>
      <c r="K44" s="77">
        <f t="shared" si="4"/>
        <v>-13357795</v>
      </c>
      <c r="L44" s="77">
        <f t="shared" si="4"/>
        <v>-11764994</v>
      </c>
      <c r="M44" s="77">
        <f t="shared" si="4"/>
        <v>-11764994</v>
      </c>
      <c r="N44" s="77">
        <f t="shared" si="4"/>
        <v>-36887783</v>
      </c>
      <c r="O44" s="77">
        <f t="shared" si="4"/>
        <v>-10298165</v>
      </c>
      <c r="P44" s="77">
        <f t="shared" si="4"/>
        <v>-11303140</v>
      </c>
      <c r="Q44" s="77">
        <f t="shared" si="4"/>
        <v>25720230</v>
      </c>
      <c r="R44" s="77">
        <f t="shared" si="4"/>
        <v>4118925</v>
      </c>
      <c r="S44" s="77">
        <f t="shared" si="4"/>
        <v>25720230</v>
      </c>
      <c r="T44" s="77">
        <f t="shared" si="4"/>
        <v>-10298165</v>
      </c>
      <c r="U44" s="77">
        <f t="shared" si="4"/>
        <v>0</v>
      </c>
      <c r="V44" s="77">
        <f t="shared" si="4"/>
        <v>15422065</v>
      </c>
      <c r="W44" s="77">
        <f t="shared" si="4"/>
        <v>19331109</v>
      </c>
      <c r="X44" s="77">
        <f t="shared" si="4"/>
        <v>4</v>
      </c>
      <c r="Y44" s="77">
        <f t="shared" si="4"/>
        <v>19331105</v>
      </c>
      <c r="Z44" s="212">
        <f>+IF(X44&lt;&gt;0,+(Y44/X44)*100,0)</f>
        <v>483277625</v>
      </c>
      <c r="AA44" s="210">
        <f>+AA42-AA43</f>
        <v>-4186880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8958034</v>
      </c>
      <c r="D46" s="206">
        <f>SUM(D44:D45)</f>
        <v>0</v>
      </c>
      <c r="E46" s="207">
        <f t="shared" si="5"/>
        <v>5038000</v>
      </c>
      <c r="F46" s="88">
        <f t="shared" si="5"/>
        <v>-4186880</v>
      </c>
      <c r="G46" s="88">
        <f t="shared" si="5"/>
        <v>52689330</v>
      </c>
      <c r="H46" s="88">
        <f t="shared" si="5"/>
        <v>-7251776</v>
      </c>
      <c r="I46" s="88">
        <f t="shared" si="5"/>
        <v>-8759652</v>
      </c>
      <c r="J46" s="88">
        <f t="shared" si="5"/>
        <v>36677902</v>
      </c>
      <c r="K46" s="88">
        <f t="shared" si="5"/>
        <v>-13357795</v>
      </c>
      <c r="L46" s="88">
        <f t="shared" si="5"/>
        <v>-11764994</v>
      </c>
      <c r="M46" s="88">
        <f t="shared" si="5"/>
        <v>-11764994</v>
      </c>
      <c r="N46" s="88">
        <f t="shared" si="5"/>
        <v>-36887783</v>
      </c>
      <c r="O46" s="88">
        <f t="shared" si="5"/>
        <v>-10298165</v>
      </c>
      <c r="P46" s="88">
        <f t="shared" si="5"/>
        <v>-11303140</v>
      </c>
      <c r="Q46" s="88">
        <f t="shared" si="5"/>
        <v>25720230</v>
      </c>
      <c r="R46" s="88">
        <f t="shared" si="5"/>
        <v>4118925</v>
      </c>
      <c r="S46" s="88">
        <f t="shared" si="5"/>
        <v>25720230</v>
      </c>
      <c r="T46" s="88">
        <f t="shared" si="5"/>
        <v>-10298165</v>
      </c>
      <c r="U46" s="88">
        <f t="shared" si="5"/>
        <v>0</v>
      </c>
      <c r="V46" s="88">
        <f t="shared" si="5"/>
        <v>15422065</v>
      </c>
      <c r="W46" s="88">
        <f t="shared" si="5"/>
        <v>19331109</v>
      </c>
      <c r="X46" s="88">
        <f t="shared" si="5"/>
        <v>4</v>
      </c>
      <c r="Y46" s="88">
        <f t="shared" si="5"/>
        <v>19331105</v>
      </c>
      <c r="Z46" s="208">
        <f>+IF(X46&lt;&gt;0,+(Y46/X46)*100,0)</f>
        <v>483277625</v>
      </c>
      <c r="AA46" s="206">
        <f>SUM(AA44:AA45)</f>
        <v>-4186880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8958034</v>
      </c>
      <c r="D48" s="217">
        <f>SUM(D46:D47)</f>
        <v>0</v>
      </c>
      <c r="E48" s="218">
        <f t="shared" si="6"/>
        <v>5038000</v>
      </c>
      <c r="F48" s="219">
        <f t="shared" si="6"/>
        <v>-4186880</v>
      </c>
      <c r="G48" s="219">
        <f t="shared" si="6"/>
        <v>52689330</v>
      </c>
      <c r="H48" s="220">
        <f t="shared" si="6"/>
        <v>-7251776</v>
      </c>
      <c r="I48" s="220">
        <f t="shared" si="6"/>
        <v>-8759652</v>
      </c>
      <c r="J48" s="220">
        <f t="shared" si="6"/>
        <v>36677902</v>
      </c>
      <c r="K48" s="220">
        <f t="shared" si="6"/>
        <v>-13357795</v>
      </c>
      <c r="L48" s="220">
        <f t="shared" si="6"/>
        <v>-11764994</v>
      </c>
      <c r="M48" s="219">
        <f t="shared" si="6"/>
        <v>-11764994</v>
      </c>
      <c r="N48" s="219">
        <f t="shared" si="6"/>
        <v>-36887783</v>
      </c>
      <c r="O48" s="220">
        <f t="shared" si="6"/>
        <v>-10298165</v>
      </c>
      <c r="P48" s="220">
        <f t="shared" si="6"/>
        <v>-11303140</v>
      </c>
      <c r="Q48" s="220">
        <f t="shared" si="6"/>
        <v>25720230</v>
      </c>
      <c r="R48" s="220">
        <f t="shared" si="6"/>
        <v>4118925</v>
      </c>
      <c r="S48" s="220">
        <f t="shared" si="6"/>
        <v>25720230</v>
      </c>
      <c r="T48" s="219">
        <f t="shared" si="6"/>
        <v>-10298165</v>
      </c>
      <c r="U48" s="219">
        <f t="shared" si="6"/>
        <v>0</v>
      </c>
      <c r="V48" s="220">
        <f t="shared" si="6"/>
        <v>15422065</v>
      </c>
      <c r="W48" s="220">
        <f t="shared" si="6"/>
        <v>19331109</v>
      </c>
      <c r="X48" s="220">
        <f t="shared" si="6"/>
        <v>4</v>
      </c>
      <c r="Y48" s="220">
        <f t="shared" si="6"/>
        <v>19331105</v>
      </c>
      <c r="Z48" s="221">
        <f>+IF(X48&lt;&gt;0,+(Y48/X48)*100,0)</f>
        <v>483277625</v>
      </c>
      <c r="AA48" s="222">
        <f>SUM(AA46:AA47)</f>
        <v>-4186880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463289</v>
      </c>
      <c r="D5" s="153">
        <f>SUM(D6:D8)</f>
        <v>0</v>
      </c>
      <c r="E5" s="154">
        <f t="shared" si="0"/>
        <v>1250000</v>
      </c>
      <c r="F5" s="100">
        <f t="shared" si="0"/>
        <v>1250000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49563</v>
      </c>
      <c r="M5" s="100">
        <f t="shared" si="0"/>
        <v>0</v>
      </c>
      <c r="N5" s="100">
        <f t="shared" si="0"/>
        <v>49563</v>
      </c>
      <c r="O5" s="100">
        <f t="shared" si="0"/>
        <v>29981</v>
      </c>
      <c r="P5" s="100">
        <f t="shared" si="0"/>
        <v>0</v>
      </c>
      <c r="Q5" s="100">
        <f t="shared" si="0"/>
        <v>288404</v>
      </c>
      <c r="R5" s="100">
        <f t="shared" si="0"/>
        <v>318385</v>
      </c>
      <c r="S5" s="100">
        <f t="shared" si="0"/>
        <v>288404</v>
      </c>
      <c r="T5" s="100">
        <f t="shared" si="0"/>
        <v>117199</v>
      </c>
      <c r="U5" s="100">
        <f t="shared" si="0"/>
        <v>0</v>
      </c>
      <c r="V5" s="100">
        <f t="shared" si="0"/>
        <v>405603</v>
      </c>
      <c r="W5" s="100">
        <f t="shared" si="0"/>
        <v>773551</v>
      </c>
      <c r="X5" s="100">
        <f t="shared" si="0"/>
        <v>1250000</v>
      </c>
      <c r="Y5" s="100">
        <f t="shared" si="0"/>
        <v>-476449</v>
      </c>
      <c r="Z5" s="137">
        <f>+IF(X5&lt;&gt;0,+(Y5/X5)*100,0)</f>
        <v>-38.115919999999996</v>
      </c>
      <c r="AA5" s="153">
        <f>SUM(AA6:AA8)</f>
        <v>1250000</v>
      </c>
    </row>
    <row r="6" spans="1:27" ht="12.75">
      <c r="A6" s="138" t="s">
        <v>75</v>
      </c>
      <c r="B6" s="136"/>
      <c r="C6" s="155">
        <v>463289</v>
      </c>
      <c r="D6" s="155"/>
      <c r="E6" s="156">
        <v>800000</v>
      </c>
      <c r="F6" s="60">
        <v>800000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>
        <v>76219</v>
      </c>
      <c r="U6" s="60"/>
      <c r="V6" s="60">
        <v>76219</v>
      </c>
      <c r="W6" s="60">
        <v>76219</v>
      </c>
      <c r="X6" s="60">
        <v>800000</v>
      </c>
      <c r="Y6" s="60">
        <v>-723781</v>
      </c>
      <c r="Z6" s="140">
        <v>-90.47</v>
      </c>
      <c r="AA6" s="62">
        <v>800000</v>
      </c>
    </row>
    <row r="7" spans="1:27" ht="12.75">
      <c r="A7" s="138" t="s">
        <v>76</v>
      </c>
      <c r="B7" s="136"/>
      <c r="C7" s="157"/>
      <c r="D7" s="157"/>
      <c r="E7" s="158">
        <v>450000</v>
      </c>
      <c r="F7" s="159">
        <v>450000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450000</v>
      </c>
      <c r="Y7" s="159">
        <v>-450000</v>
      </c>
      <c r="Z7" s="141">
        <v>-100</v>
      </c>
      <c r="AA7" s="225">
        <v>450000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>
        <v>49563</v>
      </c>
      <c r="M8" s="60"/>
      <c r="N8" s="60">
        <v>49563</v>
      </c>
      <c r="O8" s="60">
        <v>29981</v>
      </c>
      <c r="P8" s="60"/>
      <c r="Q8" s="60">
        <v>288404</v>
      </c>
      <c r="R8" s="60">
        <v>318385</v>
      </c>
      <c r="S8" s="60">
        <v>288404</v>
      </c>
      <c r="T8" s="60">
        <v>40980</v>
      </c>
      <c r="U8" s="60"/>
      <c r="V8" s="60">
        <v>329384</v>
      </c>
      <c r="W8" s="60">
        <v>697332</v>
      </c>
      <c r="X8" s="60"/>
      <c r="Y8" s="60">
        <v>697332</v>
      </c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1400000</v>
      </c>
      <c r="F9" s="100">
        <f t="shared" si="1"/>
        <v>1400000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169400</v>
      </c>
      <c r="M9" s="100">
        <f t="shared" si="1"/>
        <v>0</v>
      </c>
      <c r="N9" s="100">
        <f t="shared" si="1"/>
        <v>169400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169400</v>
      </c>
      <c r="X9" s="100">
        <f t="shared" si="1"/>
        <v>1400000</v>
      </c>
      <c r="Y9" s="100">
        <f t="shared" si="1"/>
        <v>-1230600</v>
      </c>
      <c r="Z9" s="137">
        <f>+IF(X9&lt;&gt;0,+(Y9/X9)*100,0)</f>
        <v>-87.9</v>
      </c>
      <c r="AA9" s="102">
        <f>SUM(AA10:AA14)</f>
        <v>1400000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>
        <v>1400000</v>
      </c>
      <c r="F12" s="60">
        <v>1400000</v>
      </c>
      <c r="G12" s="60"/>
      <c r="H12" s="60"/>
      <c r="I12" s="60"/>
      <c r="J12" s="60"/>
      <c r="K12" s="60"/>
      <c r="L12" s="60">
        <v>169400</v>
      </c>
      <c r="M12" s="60"/>
      <c r="N12" s="60">
        <v>169400</v>
      </c>
      <c r="O12" s="60"/>
      <c r="P12" s="60"/>
      <c r="Q12" s="60"/>
      <c r="R12" s="60"/>
      <c r="S12" s="60"/>
      <c r="T12" s="60"/>
      <c r="U12" s="60"/>
      <c r="V12" s="60"/>
      <c r="W12" s="60">
        <v>169400</v>
      </c>
      <c r="X12" s="60">
        <v>1400000</v>
      </c>
      <c r="Y12" s="60">
        <v>-1230600</v>
      </c>
      <c r="Z12" s="140">
        <v>-87.9</v>
      </c>
      <c r="AA12" s="62">
        <v>1400000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2388000</v>
      </c>
      <c r="F15" s="100">
        <f t="shared" si="2"/>
        <v>2388000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89000</v>
      </c>
      <c r="R15" s="100">
        <f t="shared" si="2"/>
        <v>89000</v>
      </c>
      <c r="S15" s="100">
        <f t="shared" si="2"/>
        <v>89000</v>
      </c>
      <c r="T15" s="100">
        <f t="shared" si="2"/>
        <v>0</v>
      </c>
      <c r="U15" s="100">
        <f t="shared" si="2"/>
        <v>0</v>
      </c>
      <c r="V15" s="100">
        <f t="shared" si="2"/>
        <v>89000</v>
      </c>
      <c r="W15" s="100">
        <f t="shared" si="2"/>
        <v>178000</v>
      </c>
      <c r="X15" s="100">
        <f t="shared" si="2"/>
        <v>2388000</v>
      </c>
      <c r="Y15" s="100">
        <f t="shared" si="2"/>
        <v>-2210000</v>
      </c>
      <c r="Z15" s="137">
        <f>+IF(X15&lt;&gt;0,+(Y15/X15)*100,0)</f>
        <v>-92.5460636515913</v>
      </c>
      <c r="AA15" s="102">
        <f>SUM(AA16:AA18)</f>
        <v>2388000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/>
      <c r="D17" s="155"/>
      <c r="E17" s="156">
        <v>2188000</v>
      </c>
      <c r="F17" s="60">
        <v>2188000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2188000</v>
      </c>
      <c r="Y17" s="60">
        <v>-2188000</v>
      </c>
      <c r="Z17" s="140">
        <v>-100</v>
      </c>
      <c r="AA17" s="62">
        <v>2188000</v>
      </c>
    </row>
    <row r="18" spans="1:27" ht="12.75">
      <c r="A18" s="138" t="s">
        <v>87</v>
      </c>
      <c r="B18" s="136"/>
      <c r="C18" s="155"/>
      <c r="D18" s="155"/>
      <c r="E18" s="156">
        <v>200000</v>
      </c>
      <c r="F18" s="60">
        <v>200000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>
        <v>89000</v>
      </c>
      <c r="R18" s="60">
        <v>89000</v>
      </c>
      <c r="S18" s="60">
        <v>89000</v>
      </c>
      <c r="T18" s="60"/>
      <c r="U18" s="60"/>
      <c r="V18" s="60">
        <v>89000</v>
      </c>
      <c r="W18" s="60">
        <v>178000</v>
      </c>
      <c r="X18" s="60">
        <v>200000</v>
      </c>
      <c r="Y18" s="60">
        <v>-22000</v>
      </c>
      <c r="Z18" s="140">
        <v>-11</v>
      </c>
      <c r="AA18" s="62">
        <v>200000</v>
      </c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463289</v>
      </c>
      <c r="D25" s="217">
        <f>+D5+D9+D15+D19+D24</f>
        <v>0</v>
      </c>
      <c r="E25" s="230">
        <f t="shared" si="4"/>
        <v>5038000</v>
      </c>
      <c r="F25" s="219">
        <f t="shared" si="4"/>
        <v>5038000</v>
      </c>
      <c r="G25" s="219">
        <f t="shared" si="4"/>
        <v>0</v>
      </c>
      <c r="H25" s="219">
        <f t="shared" si="4"/>
        <v>0</v>
      </c>
      <c r="I25" s="219">
        <f t="shared" si="4"/>
        <v>0</v>
      </c>
      <c r="J25" s="219">
        <f t="shared" si="4"/>
        <v>0</v>
      </c>
      <c r="K25" s="219">
        <f t="shared" si="4"/>
        <v>0</v>
      </c>
      <c r="L25" s="219">
        <f t="shared" si="4"/>
        <v>218963</v>
      </c>
      <c r="M25" s="219">
        <f t="shared" si="4"/>
        <v>0</v>
      </c>
      <c r="N25" s="219">
        <f t="shared" si="4"/>
        <v>218963</v>
      </c>
      <c r="O25" s="219">
        <f t="shared" si="4"/>
        <v>29981</v>
      </c>
      <c r="P25" s="219">
        <f t="shared" si="4"/>
        <v>0</v>
      </c>
      <c r="Q25" s="219">
        <f t="shared" si="4"/>
        <v>377404</v>
      </c>
      <c r="R25" s="219">
        <f t="shared" si="4"/>
        <v>407385</v>
      </c>
      <c r="S25" s="219">
        <f t="shared" si="4"/>
        <v>377404</v>
      </c>
      <c r="T25" s="219">
        <f t="shared" si="4"/>
        <v>117199</v>
      </c>
      <c r="U25" s="219">
        <f t="shared" si="4"/>
        <v>0</v>
      </c>
      <c r="V25" s="219">
        <f t="shared" si="4"/>
        <v>494603</v>
      </c>
      <c r="W25" s="219">
        <f t="shared" si="4"/>
        <v>1120951</v>
      </c>
      <c r="X25" s="219">
        <f t="shared" si="4"/>
        <v>5038000</v>
      </c>
      <c r="Y25" s="219">
        <f t="shared" si="4"/>
        <v>-3917049</v>
      </c>
      <c r="Z25" s="231">
        <f>+IF(X25&lt;&gt;0,+(Y25/X25)*100,0)</f>
        <v>-77.75007939658595</v>
      </c>
      <c r="AA25" s="232">
        <f>+AA5+AA9+AA15+AA19+AA24</f>
        <v>5038000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/>
      <c r="D28" s="155"/>
      <c r="E28" s="156">
        <v>2188000</v>
      </c>
      <c r="F28" s="60">
        <v>2188000</v>
      </c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>
        <v>2188000</v>
      </c>
      <c r="Y28" s="60">
        <v>-2188000</v>
      </c>
      <c r="Z28" s="140">
        <v>-100</v>
      </c>
      <c r="AA28" s="155">
        <v>2188000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2188000</v>
      </c>
      <c r="F32" s="77">
        <f t="shared" si="5"/>
        <v>2188000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2188000</v>
      </c>
      <c r="Y32" s="77">
        <f t="shared" si="5"/>
        <v>-2188000</v>
      </c>
      <c r="Z32" s="212">
        <f>+IF(X32&lt;&gt;0,+(Y32/X32)*100,0)</f>
        <v>-100</v>
      </c>
      <c r="AA32" s="79">
        <f>SUM(AA28:AA31)</f>
        <v>2188000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463289</v>
      </c>
      <c r="D35" s="155"/>
      <c r="E35" s="156">
        <v>2850000</v>
      </c>
      <c r="F35" s="60">
        <v>2850000</v>
      </c>
      <c r="G35" s="60"/>
      <c r="H35" s="60"/>
      <c r="I35" s="60"/>
      <c r="J35" s="60"/>
      <c r="K35" s="60"/>
      <c r="L35" s="60">
        <v>218963</v>
      </c>
      <c r="M35" s="60"/>
      <c r="N35" s="60">
        <v>218963</v>
      </c>
      <c r="O35" s="60">
        <v>29981</v>
      </c>
      <c r="P35" s="60"/>
      <c r="Q35" s="60">
        <v>377404</v>
      </c>
      <c r="R35" s="60">
        <v>407385</v>
      </c>
      <c r="S35" s="60">
        <v>377404</v>
      </c>
      <c r="T35" s="60">
        <v>117199</v>
      </c>
      <c r="U35" s="60"/>
      <c r="V35" s="60">
        <v>494603</v>
      </c>
      <c r="W35" s="60">
        <v>1120951</v>
      </c>
      <c r="X35" s="60">
        <v>2850000</v>
      </c>
      <c r="Y35" s="60">
        <v>-1729049</v>
      </c>
      <c r="Z35" s="140">
        <v>-60.67</v>
      </c>
      <c r="AA35" s="62">
        <v>2850000</v>
      </c>
    </row>
    <row r="36" spans="1:27" ht="12.75">
      <c r="A36" s="238" t="s">
        <v>139</v>
      </c>
      <c r="B36" s="149"/>
      <c r="C36" s="222">
        <f aca="true" t="shared" si="6" ref="C36:Y36">SUM(C32:C35)</f>
        <v>463289</v>
      </c>
      <c r="D36" s="222">
        <f>SUM(D32:D35)</f>
        <v>0</v>
      </c>
      <c r="E36" s="218">
        <f t="shared" si="6"/>
        <v>5038000</v>
      </c>
      <c r="F36" s="220">
        <f t="shared" si="6"/>
        <v>5038000</v>
      </c>
      <c r="G36" s="220">
        <f t="shared" si="6"/>
        <v>0</v>
      </c>
      <c r="H36" s="220">
        <f t="shared" si="6"/>
        <v>0</v>
      </c>
      <c r="I36" s="220">
        <f t="shared" si="6"/>
        <v>0</v>
      </c>
      <c r="J36" s="220">
        <f t="shared" si="6"/>
        <v>0</v>
      </c>
      <c r="K36" s="220">
        <f t="shared" si="6"/>
        <v>0</v>
      </c>
      <c r="L36" s="220">
        <f t="shared" si="6"/>
        <v>218963</v>
      </c>
      <c r="M36" s="220">
        <f t="shared" si="6"/>
        <v>0</v>
      </c>
      <c r="N36" s="220">
        <f t="shared" si="6"/>
        <v>218963</v>
      </c>
      <c r="O36" s="220">
        <f t="shared" si="6"/>
        <v>29981</v>
      </c>
      <c r="P36" s="220">
        <f t="shared" si="6"/>
        <v>0</v>
      </c>
      <c r="Q36" s="220">
        <f t="shared" si="6"/>
        <v>377404</v>
      </c>
      <c r="R36" s="220">
        <f t="shared" si="6"/>
        <v>407385</v>
      </c>
      <c r="S36" s="220">
        <f t="shared" si="6"/>
        <v>377404</v>
      </c>
      <c r="T36" s="220">
        <f t="shared" si="6"/>
        <v>117199</v>
      </c>
      <c r="U36" s="220">
        <f t="shared" si="6"/>
        <v>0</v>
      </c>
      <c r="V36" s="220">
        <f t="shared" si="6"/>
        <v>494603</v>
      </c>
      <c r="W36" s="220">
        <f t="shared" si="6"/>
        <v>1120951</v>
      </c>
      <c r="X36" s="220">
        <f t="shared" si="6"/>
        <v>5038000</v>
      </c>
      <c r="Y36" s="220">
        <f t="shared" si="6"/>
        <v>-3917049</v>
      </c>
      <c r="Z36" s="221">
        <f>+IF(X36&lt;&gt;0,+(Y36/X36)*100,0)</f>
        <v>-77.75007939658595</v>
      </c>
      <c r="AA36" s="239">
        <f>SUM(AA32:AA35)</f>
        <v>5038000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4794889</v>
      </c>
      <c r="D6" s="155"/>
      <c r="E6" s="59">
        <v>1000000</v>
      </c>
      <c r="F6" s="60">
        <v>1000000</v>
      </c>
      <c r="G6" s="60"/>
      <c r="H6" s="60"/>
      <c r="I6" s="60"/>
      <c r="J6" s="60"/>
      <c r="K6" s="60">
        <v>16467702</v>
      </c>
      <c r="L6" s="60">
        <v>13017470</v>
      </c>
      <c r="M6" s="60">
        <v>13017470</v>
      </c>
      <c r="N6" s="60">
        <v>13017470</v>
      </c>
      <c r="O6" s="60">
        <v>10176001</v>
      </c>
      <c r="P6" s="60"/>
      <c r="Q6" s="60">
        <v>10176001</v>
      </c>
      <c r="R6" s="60">
        <v>10176001</v>
      </c>
      <c r="S6" s="60">
        <v>10176001</v>
      </c>
      <c r="T6" s="60">
        <v>10176001</v>
      </c>
      <c r="U6" s="60"/>
      <c r="V6" s="60">
        <v>10176001</v>
      </c>
      <c r="W6" s="60">
        <v>10176001</v>
      </c>
      <c r="X6" s="60">
        <v>1000000</v>
      </c>
      <c r="Y6" s="60">
        <v>9176001</v>
      </c>
      <c r="Z6" s="140">
        <v>917.6</v>
      </c>
      <c r="AA6" s="62">
        <v>1000000</v>
      </c>
    </row>
    <row r="7" spans="1:27" ht="12.75">
      <c r="A7" s="249" t="s">
        <v>144</v>
      </c>
      <c r="B7" s="182"/>
      <c r="C7" s="155">
        <v>84606705</v>
      </c>
      <c r="D7" s="155"/>
      <c r="E7" s="59">
        <v>52000000</v>
      </c>
      <c r="F7" s="60">
        <v>52000000</v>
      </c>
      <c r="G7" s="60"/>
      <c r="H7" s="60"/>
      <c r="I7" s="60"/>
      <c r="J7" s="60"/>
      <c r="K7" s="60"/>
      <c r="L7" s="60">
        <v>2225</v>
      </c>
      <c r="M7" s="60">
        <v>2225</v>
      </c>
      <c r="N7" s="60">
        <v>2225</v>
      </c>
      <c r="O7" s="60"/>
      <c r="P7" s="60"/>
      <c r="Q7" s="60"/>
      <c r="R7" s="60"/>
      <c r="S7" s="60"/>
      <c r="T7" s="60"/>
      <c r="U7" s="60"/>
      <c r="V7" s="60"/>
      <c r="W7" s="60"/>
      <c r="X7" s="60">
        <v>52000000</v>
      </c>
      <c r="Y7" s="60">
        <v>-52000000</v>
      </c>
      <c r="Z7" s="140">
        <v>-100</v>
      </c>
      <c r="AA7" s="62">
        <v>52000000</v>
      </c>
    </row>
    <row r="8" spans="1:27" ht="12.75">
      <c r="A8" s="249" t="s">
        <v>145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249" t="s">
        <v>146</v>
      </c>
      <c r="B9" s="182"/>
      <c r="C9" s="155">
        <v>9783259</v>
      </c>
      <c r="D9" s="155"/>
      <c r="E9" s="59">
        <v>9350764</v>
      </c>
      <c r="F9" s="60">
        <v>9350764</v>
      </c>
      <c r="G9" s="60"/>
      <c r="H9" s="60"/>
      <c r="I9" s="60"/>
      <c r="J9" s="60"/>
      <c r="K9" s="60">
        <v>683327</v>
      </c>
      <c r="L9" s="60">
        <v>222949</v>
      </c>
      <c r="M9" s="60">
        <v>222949</v>
      </c>
      <c r="N9" s="60">
        <v>222949</v>
      </c>
      <c r="O9" s="60">
        <v>211058</v>
      </c>
      <c r="P9" s="60"/>
      <c r="Q9" s="60">
        <v>211058</v>
      </c>
      <c r="R9" s="60">
        <v>211058</v>
      </c>
      <c r="S9" s="60">
        <v>211058</v>
      </c>
      <c r="T9" s="60">
        <v>211058</v>
      </c>
      <c r="U9" s="60"/>
      <c r="V9" s="60">
        <v>211058</v>
      </c>
      <c r="W9" s="60">
        <v>211058</v>
      </c>
      <c r="X9" s="60">
        <v>9350764</v>
      </c>
      <c r="Y9" s="60">
        <v>-9139706</v>
      </c>
      <c r="Z9" s="140">
        <v>-97.74</v>
      </c>
      <c r="AA9" s="62">
        <v>9350764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99184853</v>
      </c>
      <c r="D12" s="168">
        <f>SUM(D6:D11)</f>
        <v>0</v>
      </c>
      <c r="E12" s="72">
        <f t="shared" si="0"/>
        <v>62350764</v>
      </c>
      <c r="F12" s="73">
        <f t="shared" si="0"/>
        <v>62350764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17151029</v>
      </c>
      <c r="L12" s="73">
        <f t="shared" si="0"/>
        <v>13242644</v>
      </c>
      <c r="M12" s="73">
        <f t="shared" si="0"/>
        <v>13242644</v>
      </c>
      <c r="N12" s="73">
        <f t="shared" si="0"/>
        <v>13242644</v>
      </c>
      <c r="O12" s="73">
        <f t="shared" si="0"/>
        <v>10387059</v>
      </c>
      <c r="P12" s="73">
        <f t="shared" si="0"/>
        <v>0</v>
      </c>
      <c r="Q12" s="73">
        <f t="shared" si="0"/>
        <v>10387059</v>
      </c>
      <c r="R12" s="73">
        <f t="shared" si="0"/>
        <v>10387059</v>
      </c>
      <c r="S12" s="73">
        <f t="shared" si="0"/>
        <v>10387059</v>
      </c>
      <c r="T12" s="73">
        <f t="shared" si="0"/>
        <v>10387059</v>
      </c>
      <c r="U12" s="73">
        <f t="shared" si="0"/>
        <v>0</v>
      </c>
      <c r="V12" s="73">
        <f t="shared" si="0"/>
        <v>10387059</v>
      </c>
      <c r="W12" s="73">
        <f t="shared" si="0"/>
        <v>10387059</v>
      </c>
      <c r="X12" s="73">
        <f t="shared" si="0"/>
        <v>62350764</v>
      </c>
      <c r="Y12" s="73">
        <f t="shared" si="0"/>
        <v>-51963705</v>
      </c>
      <c r="Z12" s="170">
        <f>+IF(X12&lt;&gt;0,+(Y12/X12)*100,0)</f>
        <v>-83.34092746642206</v>
      </c>
      <c r="AA12" s="74">
        <f>SUM(AA6:AA11)</f>
        <v>62350764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137984354</v>
      </c>
      <c r="D19" s="155"/>
      <c r="E19" s="59">
        <v>27132000</v>
      </c>
      <c r="F19" s="60">
        <v>27132000</v>
      </c>
      <c r="G19" s="60"/>
      <c r="H19" s="60"/>
      <c r="I19" s="60"/>
      <c r="J19" s="60"/>
      <c r="K19" s="60"/>
      <c r="L19" s="60">
        <v>218963</v>
      </c>
      <c r="M19" s="60">
        <v>218963</v>
      </c>
      <c r="N19" s="60">
        <v>218963</v>
      </c>
      <c r="O19" s="60">
        <v>29981</v>
      </c>
      <c r="P19" s="60"/>
      <c r="Q19" s="60">
        <v>29981</v>
      </c>
      <c r="R19" s="60">
        <v>29981</v>
      </c>
      <c r="S19" s="60">
        <v>29981</v>
      </c>
      <c r="T19" s="60">
        <v>29981</v>
      </c>
      <c r="U19" s="60"/>
      <c r="V19" s="60">
        <v>29981</v>
      </c>
      <c r="W19" s="60">
        <v>29981</v>
      </c>
      <c r="X19" s="60">
        <v>27132000</v>
      </c>
      <c r="Y19" s="60">
        <v>-27102019</v>
      </c>
      <c r="Z19" s="140">
        <v>-99.89</v>
      </c>
      <c r="AA19" s="62">
        <v>27132000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2177200</v>
      </c>
      <c r="D22" s="155"/>
      <c r="E22" s="59">
        <v>150000</v>
      </c>
      <c r="F22" s="60">
        <v>150000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150000</v>
      </c>
      <c r="Y22" s="60">
        <v>-150000</v>
      </c>
      <c r="Z22" s="140">
        <v>-100</v>
      </c>
      <c r="AA22" s="62">
        <v>150000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140161554</v>
      </c>
      <c r="D24" s="168">
        <f>SUM(D15:D23)</f>
        <v>0</v>
      </c>
      <c r="E24" s="76">
        <f t="shared" si="1"/>
        <v>27282000</v>
      </c>
      <c r="F24" s="77">
        <f t="shared" si="1"/>
        <v>27282000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218963</v>
      </c>
      <c r="M24" s="77">
        <f t="shared" si="1"/>
        <v>218963</v>
      </c>
      <c r="N24" s="77">
        <f t="shared" si="1"/>
        <v>218963</v>
      </c>
      <c r="O24" s="77">
        <f t="shared" si="1"/>
        <v>29981</v>
      </c>
      <c r="P24" s="77">
        <f t="shared" si="1"/>
        <v>0</v>
      </c>
      <c r="Q24" s="77">
        <f t="shared" si="1"/>
        <v>29981</v>
      </c>
      <c r="R24" s="77">
        <f t="shared" si="1"/>
        <v>29981</v>
      </c>
      <c r="S24" s="77">
        <f t="shared" si="1"/>
        <v>29981</v>
      </c>
      <c r="T24" s="77">
        <f t="shared" si="1"/>
        <v>29981</v>
      </c>
      <c r="U24" s="77">
        <f t="shared" si="1"/>
        <v>0</v>
      </c>
      <c r="V24" s="77">
        <f t="shared" si="1"/>
        <v>29981</v>
      </c>
      <c r="W24" s="77">
        <f t="shared" si="1"/>
        <v>29981</v>
      </c>
      <c r="X24" s="77">
        <f t="shared" si="1"/>
        <v>27282000</v>
      </c>
      <c r="Y24" s="77">
        <f t="shared" si="1"/>
        <v>-27252019</v>
      </c>
      <c r="Z24" s="212">
        <f>+IF(X24&lt;&gt;0,+(Y24/X24)*100,0)</f>
        <v>-99.89010703027638</v>
      </c>
      <c r="AA24" s="79">
        <f>SUM(AA15:AA23)</f>
        <v>27282000</v>
      </c>
    </row>
    <row r="25" spans="1:27" ht="12.75">
      <c r="A25" s="250" t="s">
        <v>159</v>
      </c>
      <c r="B25" s="251"/>
      <c r="C25" s="168">
        <f aca="true" t="shared" si="2" ref="C25:Y25">+C12+C24</f>
        <v>239346407</v>
      </c>
      <c r="D25" s="168">
        <f>+D12+D24</f>
        <v>0</v>
      </c>
      <c r="E25" s="72">
        <f t="shared" si="2"/>
        <v>89632764</v>
      </c>
      <c r="F25" s="73">
        <f t="shared" si="2"/>
        <v>89632764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17151029</v>
      </c>
      <c r="L25" s="73">
        <f t="shared" si="2"/>
        <v>13461607</v>
      </c>
      <c r="M25" s="73">
        <f t="shared" si="2"/>
        <v>13461607</v>
      </c>
      <c r="N25" s="73">
        <f t="shared" si="2"/>
        <v>13461607</v>
      </c>
      <c r="O25" s="73">
        <f t="shared" si="2"/>
        <v>10417040</v>
      </c>
      <c r="P25" s="73">
        <f t="shared" si="2"/>
        <v>0</v>
      </c>
      <c r="Q25" s="73">
        <f t="shared" si="2"/>
        <v>10417040</v>
      </c>
      <c r="R25" s="73">
        <f t="shared" si="2"/>
        <v>10417040</v>
      </c>
      <c r="S25" s="73">
        <f t="shared" si="2"/>
        <v>10417040</v>
      </c>
      <c r="T25" s="73">
        <f t="shared" si="2"/>
        <v>10417040</v>
      </c>
      <c r="U25" s="73">
        <f t="shared" si="2"/>
        <v>0</v>
      </c>
      <c r="V25" s="73">
        <f t="shared" si="2"/>
        <v>10417040</v>
      </c>
      <c r="W25" s="73">
        <f t="shared" si="2"/>
        <v>10417040</v>
      </c>
      <c r="X25" s="73">
        <f t="shared" si="2"/>
        <v>89632764</v>
      </c>
      <c r="Y25" s="73">
        <f t="shared" si="2"/>
        <v>-79215724</v>
      </c>
      <c r="Z25" s="170">
        <f>+IF(X25&lt;&gt;0,+(Y25/X25)*100,0)</f>
        <v>-88.37808906573493</v>
      </c>
      <c r="AA25" s="74">
        <f>+AA12+AA24</f>
        <v>89632764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27468331</v>
      </c>
      <c r="D32" s="155"/>
      <c r="E32" s="59">
        <v>12274568</v>
      </c>
      <c r="F32" s="60">
        <v>12274568</v>
      </c>
      <c r="G32" s="60"/>
      <c r="H32" s="60"/>
      <c r="I32" s="60"/>
      <c r="J32" s="60"/>
      <c r="K32" s="60">
        <v>2410598</v>
      </c>
      <c r="L32" s="60">
        <v>1258686</v>
      </c>
      <c r="M32" s="60">
        <v>1258686</v>
      </c>
      <c r="N32" s="60">
        <v>1258686</v>
      </c>
      <c r="O32" s="60">
        <v>499831</v>
      </c>
      <c r="P32" s="60"/>
      <c r="Q32" s="60">
        <v>499831</v>
      </c>
      <c r="R32" s="60">
        <v>499831</v>
      </c>
      <c r="S32" s="60">
        <v>499831</v>
      </c>
      <c r="T32" s="60">
        <v>499831</v>
      </c>
      <c r="U32" s="60"/>
      <c r="V32" s="60">
        <v>499831</v>
      </c>
      <c r="W32" s="60">
        <v>499831</v>
      </c>
      <c r="X32" s="60">
        <v>12274568</v>
      </c>
      <c r="Y32" s="60">
        <v>-11774737</v>
      </c>
      <c r="Z32" s="140">
        <v>-95.93</v>
      </c>
      <c r="AA32" s="62">
        <v>12274568</v>
      </c>
    </row>
    <row r="33" spans="1:27" ht="12.7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27468331</v>
      </c>
      <c r="D34" s="168">
        <f>SUM(D29:D33)</f>
        <v>0</v>
      </c>
      <c r="E34" s="72">
        <f t="shared" si="3"/>
        <v>12274568</v>
      </c>
      <c r="F34" s="73">
        <f t="shared" si="3"/>
        <v>12274568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2410598</v>
      </c>
      <c r="L34" s="73">
        <f t="shared" si="3"/>
        <v>1258686</v>
      </c>
      <c r="M34" s="73">
        <f t="shared" si="3"/>
        <v>1258686</v>
      </c>
      <c r="N34" s="73">
        <f t="shared" si="3"/>
        <v>1258686</v>
      </c>
      <c r="O34" s="73">
        <f t="shared" si="3"/>
        <v>499831</v>
      </c>
      <c r="P34" s="73">
        <f t="shared" si="3"/>
        <v>0</v>
      </c>
      <c r="Q34" s="73">
        <f t="shared" si="3"/>
        <v>499831</v>
      </c>
      <c r="R34" s="73">
        <f t="shared" si="3"/>
        <v>499831</v>
      </c>
      <c r="S34" s="73">
        <f t="shared" si="3"/>
        <v>499831</v>
      </c>
      <c r="T34" s="73">
        <f t="shared" si="3"/>
        <v>499831</v>
      </c>
      <c r="U34" s="73">
        <f t="shared" si="3"/>
        <v>0</v>
      </c>
      <c r="V34" s="73">
        <f t="shared" si="3"/>
        <v>499831</v>
      </c>
      <c r="W34" s="73">
        <f t="shared" si="3"/>
        <v>499831</v>
      </c>
      <c r="X34" s="73">
        <f t="shared" si="3"/>
        <v>12274568</v>
      </c>
      <c r="Y34" s="73">
        <f t="shared" si="3"/>
        <v>-11774737</v>
      </c>
      <c r="Z34" s="170">
        <f>+IF(X34&lt;&gt;0,+(Y34/X34)*100,0)</f>
        <v>-95.92791371557841</v>
      </c>
      <c r="AA34" s="74">
        <f>SUM(AA29:AA33)</f>
        <v>12274568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23223000</v>
      </c>
      <c r="D38" s="155"/>
      <c r="E38" s="59">
        <v>22559000</v>
      </c>
      <c r="F38" s="60">
        <v>22559000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22559000</v>
      </c>
      <c r="Y38" s="60">
        <v>-22559000</v>
      </c>
      <c r="Z38" s="140">
        <v>-100</v>
      </c>
      <c r="AA38" s="62">
        <v>22559000</v>
      </c>
    </row>
    <row r="39" spans="1:27" ht="12.75">
      <c r="A39" s="250" t="s">
        <v>59</v>
      </c>
      <c r="B39" s="253"/>
      <c r="C39" s="168">
        <f aca="true" t="shared" si="4" ref="C39:Y39">SUM(C37:C38)</f>
        <v>23223000</v>
      </c>
      <c r="D39" s="168">
        <f>SUM(D37:D38)</f>
        <v>0</v>
      </c>
      <c r="E39" s="76">
        <f t="shared" si="4"/>
        <v>22559000</v>
      </c>
      <c r="F39" s="77">
        <f t="shared" si="4"/>
        <v>22559000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22559000</v>
      </c>
      <c r="Y39" s="77">
        <f t="shared" si="4"/>
        <v>-22559000</v>
      </c>
      <c r="Z39" s="212">
        <f>+IF(X39&lt;&gt;0,+(Y39/X39)*100,0)</f>
        <v>-100</v>
      </c>
      <c r="AA39" s="79">
        <f>SUM(AA37:AA38)</f>
        <v>22559000</v>
      </c>
    </row>
    <row r="40" spans="1:27" ht="12.75">
      <c r="A40" s="250" t="s">
        <v>167</v>
      </c>
      <c r="B40" s="251"/>
      <c r="C40" s="168">
        <f aca="true" t="shared" si="5" ref="C40:Y40">+C34+C39</f>
        <v>50691331</v>
      </c>
      <c r="D40" s="168">
        <f>+D34+D39</f>
        <v>0</v>
      </c>
      <c r="E40" s="72">
        <f t="shared" si="5"/>
        <v>34833568</v>
      </c>
      <c r="F40" s="73">
        <f t="shared" si="5"/>
        <v>34833568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2410598</v>
      </c>
      <c r="L40" s="73">
        <f t="shared" si="5"/>
        <v>1258686</v>
      </c>
      <c r="M40" s="73">
        <f t="shared" si="5"/>
        <v>1258686</v>
      </c>
      <c r="N40" s="73">
        <f t="shared" si="5"/>
        <v>1258686</v>
      </c>
      <c r="O40" s="73">
        <f t="shared" si="5"/>
        <v>499831</v>
      </c>
      <c r="P40" s="73">
        <f t="shared" si="5"/>
        <v>0</v>
      </c>
      <c r="Q40" s="73">
        <f t="shared" si="5"/>
        <v>499831</v>
      </c>
      <c r="R40" s="73">
        <f t="shared" si="5"/>
        <v>499831</v>
      </c>
      <c r="S40" s="73">
        <f t="shared" si="5"/>
        <v>499831</v>
      </c>
      <c r="T40" s="73">
        <f t="shared" si="5"/>
        <v>499831</v>
      </c>
      <c r="U40" s="73">
        <f t="shared" si="5"/>
        <v>0</v>
      </c>
      <c r="V40" s="73">
        <f t="shared" si="5"/>
        <v>499831</v>
      </c>
      <c r="W40" s="73">
        <f t="shared" si="5"/>
        <v>499831</v>
      </c>
      <c r="X40" s="73">
        <f t="shared" si="5"/>
        <v>34833568</v>
      </c>
      <c r="Y40" s="73">
        <f t="shared" si="5"/>
        <v>-34333737</v>
      </c>
      <c r="Z40" s="170">
        <f>+IF(X40&lt;&gt;0,+(Y40/X40)*100,0)</f>
        <v>-98.56508813567419</v>
      </c>
      <c r="AA40" s="74">
        <f>+AA34+AA39</f>
        <v>34833568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188655076</v>
      </c>
      <c r="D42" s="257">
        <f>+D25-D40</f>
        <v>0</v>
      </c>
      <c r="E42" s="258">
        <f t="shared" si="6"/>
        <v>54799196</v>
      </c>
      <c r="F42" s="259">
        <f t="shared" si="6"/>
        <v>54799196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14740431</v>
      </c>
      <c r="L42" s="259">
        <f t="shared" si="6"/>
        <v>12202921</v>
      </c>
      <c r="M42" s="259">
        <f t="shared" si="6"/>
        <v>12202921</v>
      </c>
      <c r="N42" s="259">
        <f t="shared" si="6"/>
        <v>12202921</v>
      </c>
      <c r="O42" s="259">
        <f t="shared" si="6"/>
        <v>9917209</v>
      </c>
      <c r="P42" s="259">
        <f t="shared" si="6"/>
        <v>0</v>
      </c>
      <c r="Q42" s="259">
        <f t="shared" si="6"/>
        <v>9917209</v>
      </c>
      <c r="R42" s="259">
        <f t="shared" si="6"/>
        <v>9917209</v>
      </c>
      <c r="S42" s="259">
        <f t="shared" si="6"/>
        <v>9917209</v>
      </c>
      <c r="T42" s="259">
        <f t="shared" si="6"/>
        <v>9917209</v>
      </c>
      <c r="U42" s="259">
        <f t="shared" si="6"/>
        <v>0</v>
      </c>
      <c r="V42" s="259">
        <f t="shared" si="6"/>
        <v>9917209</v>
      </c>
      <c r="W42" s="259">
        <f t="shared" si="6"/>
        <v>9917209</v>
      </c>
      <c r="X42" s="259">
        <f t="shared" si="6"/>
        <v>54799196</v>
      </c>
      <c r="Y42" s="259">
        <f t="shared" si="6"/>
        <v>-44881987</v>
      </c>
      <c r="Z42" s="260">
        <f>+IF(X42&lt;&gt;0,+(Y42/X42)*100,0)</f>
        <v>-81.90263776862712</v>
      </c>
      <c r="AA42" s="261">
        <f>+AA25-AA40</f>
        <v>54799196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188655076</v>
      </c>
      <c r="D45" s="155"/>
      <c r="E45" s="59">
        <v>40602220</v>
      </c>
      <c r="F45" s="60">
        <v>40602220</v>
      </c>
      <c r="G45" s="60"/>
      <c r="H45" s="60"/>
      <c r="I45" s="60"/>
      <c r="J45" s="60"/>
      <c r="K45" s="60">
        <v>14740431</v>
      </c>
      <c r="L45" s="60">
        <v>12202921</v>
      </c>
      <c r="M45" s="60">
        <v>12202921</v>
      </c>
      <c r="N45" s="60">
        <v>12202921</v>
      </c>
      <c r="O45" s="60">
        <v>9917209</v>
      </c>
      <c r="P45" s="60"/>
      <c r="Q45" s="60">
        <v>9917209</v>
      </c>
      <c r="R45" s="60">
        <v>9917209</v>
      </c>
      <c r="S45" s="60">
        <v>9917209</v>
      </c>
      <c r="T45" s="60">
        <v>9917209</v>
      </c>
      <c r="U45" s="60"/>
      <c r="V45" s="60">
        <v>9917209</v>
      </c>
      <c r="W45" s="60">
        <v>9917209</v>
      </c>
      <c r="X45" s="60">
        <v>40602220</v>
      </c>
      <c r="Y45" s="60">
        <v>-30685011</v>
      </c>
      <c r="Z45" s="139">
        <v>-75.57</v>
      </c>
      <c r="AA45" s="62">
        <v>40602220</v>
      </c>
    </row>
    <row r="46" spans="1:27" ht="12.75">
      <c r="A46" s="249" t="s">
        <v>171</v>
      </c>
      <c r="B46" s="182"/>
      <c r="C46" s="155"/>
      <c r="D46" s="155"/>
      <c r="E46" s="59">
        <v>14196976</v>
      </c>
      <c r="F46" s="60">
        <v>14196976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14196976</v>
      </c>
      <c r="Y46" s="60">
        <v>-14196976</v>
      </c>
      <c r="Z46" s="139">
        <v>-100</v>
      </c>
      <c r="AA46" s="62">
        <v>14196976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188655076</v>
      </c>
      <c r="D48" s="217">
        <f>SUM(D45:D47)</f>
        <v>0</v>
      </c>
      <c r="E48" s="264">
        <f t="shared" si="7"/>
        <v>54799196</v>
      </c>
      <c r="F48" s="219">
        <f t="shared" si="7"/>
        <v>54799196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14740431</v>
      </c>
      <c r="L48" s="219">
        <f t="shared" si="7"/>
        <v>12202921</v>
      </c>
      <c r="M48" s="219">
        <f t="shared" si="7"/>
        <v>12202921</v>
      </c>
      <c r="N48" s="219">
        <f t="shared" si="7"/>
        <v>12202921</v>
      </c>
      <c r="O48" s="219">
        <f t="shared" si="7"/>
        <v>9917209</v>
      </c>
      <c r="P48" s="219">
        <f t="shared" si="7"/>
        <v>0</v>
      </c>
      <c r="Q48" s="219">
        <f t="shared" si="7"/>
        <v>9917209</v>
      </c>
      <c r="R48" s="219">
        <f t="shared" si="7"/>
        <v>9917209</v>
      </c>
      <c r="S48" s="219">
        <f t="shared" si="7"/>
        <v>9917209</v>
      </c>
      <c r="T48" s="219">
        <f t="shared" si="7"/>
        <v>9917209</v>
      </c>
      <c r="U48" s="219">
        <f t="shared" si="7"/>
        <v>0</v>
      </c>
      <c r="V48" s="219">
        <f t="shared" si="7"/>
        <v>9917209</v>
      </c>
      <c r="W48" s="219">
        <f t="shared" si="7"/>
        <v>9917209</v>
      </c>
      <c r="X48" s="219">
        <f t="shared" si="7"/>
        <v>54799196</v>
      </c>
      <c r="Y48" s="219">
        <f t="shared" si="7"/>
        <v>-44881987</v>
      </c>
      <c r="Z48" s="265">
        <f>+IF(X48&lt;&gt;0,+(Y48/X48)*100,0)</f>
        <v>-81.90263776862712</v>
      </c>
      <c r="AA48" s="232">
        <f>SUM(AA45:AA47)</f>
        <v>54799196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178</v>
      </c>
      <c r="B8" s="182"/>
      <c r="C8" s="155">
        <v>1259501</v>
      </c>
      <c r="D8" s="155"/>
      <c r="E8" s="59">
        <v>1012000</v>
      </c>
      <c r="F8" s="60">
        <v>1012000</v>
      </c>
      <c r="G8" s="60">
        <v>2438</v>
      </c>
      <c r="H8" s="60">
        <v>2260</v>
      </c>
      <c r="I8" s="60">
        <v>102947</v>
      </c>
      <c r="J8" s="60">
        <v>107645</v>
      </c>
      <c r="K8" s="60">
        <v>114991</v>
      </c>
      <c r="L8" s="60">
        <v>9404</v>
      </c>
      <c r="M8" s="60">
        <v>1500</v>
      </c>
      <c r="N8" s="60">
        <v>125895</v>
      </c>
      <c r="O8" s="60">
        <v>41274</v>
      </c>
      <c r="P8" s="60">
        <v>2119</v>
      </c>
      <c r="Q8" s="60">
        <v>6739</v>
      </c>
      <c r="R8" s="60">
        <v>50132</v>
      </c>
      <c r="S8" s="60">
        <v>158142</v>
      </c>
      <c r="T8" s="60">
        <v>59302</v>
      </c>
      <c r="U8" s="60"/>
      <c r="V8" s="60">
        <v>217444</v>
      </c>
      <c r="W8" s="60">
        <v>501116</v>
      </c>
      <c r="X8" s="60">
        <v>1012000</v>
      </c>
      <c r="Y8" s="60">
        <v>-510884</v>
      </c>
      <c r="Z8" s="140">
        <v>-50.48</v>
      </c>
      <c r="AA8" s="62">
        <v>1012000</v>
      </c>
    </row>
    <row r="9" spans="1:27" ht="12.75">
      <c r="A9" s="249" t="s">
        <v>179</v>
      </c>
      <c r="B9" s="182"/>
      <c r="C9" s="155">
        <v>170567533</v>
      </c>
      <c r="D9" s="155"/>
      <c r="E9" s="59">
        <v>152376000</v>
      </c>
      <c r="F9" s="60">
        <v>152376000</v>
      </c>
      <c r="G9" s="60">
        <v>62162000</v>
      </c>
      <c r="H9" s="60">
        <v>2532000</v>
      </c>
      <c r="I9" s="60"/>
      <c r="J9" s="60">
        <v>64694000</v>
      </c>
      <c r="K9" s="60"/>
      <c r="L9" s="60"/>
      <c r="M9" s="60">
        <v>48064000</v>
      </c>
      <c r="N9" s="60">
        <v>48064000</v>
      </c>
      <c r="O9" s="60"/>
      <c r="P9" s="60">
        <v>656000</v>
      </c>
      <c r="Q9" s="60">
        <v>37297000</v>
      </c>
      <c r="R9" s="60">
        <v>37953000</v>
      </c>
      <c r="S9" s="60"/>
      <c r="T9" s="60"/>
      <c r="U9" s="60"/>
      <c r="V9" s="60"/>
      <c r="W9" s="60">
        <v>150711000</v>
      </c>
      <c r="X9" s="60">
        <v>152376000</v>
      </c>
      <c r="Y9" s="60">
        <v>-1665000</v>
      </c>
      <c r="Z9" s="140">
        <v>-1.09</v>
      </c>
      <c r="AA9" s="62">
        <v>152376000</v>
      </c>
    </row>
    <row r="10" spans="1:27" ht="12.75">
      <c r="A10" s="249" t="s">
        <v>180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249" t="s">
        <v>181</v>
      </c>
      <c r="B11" s="182"/>
      <c r="C11" s="155">
        <v>6738354</v>
      </c>
      <c r="D11" s="155"/>
      <c r="E11" s="59">
        <v>8837163</v>
      </c>
      <c r="F11" s="60">
        <v>8837163</v>
      </c>
      <c r="G11" s="60">
        <v>267963</v>
      </c>
      <c r="H11" s="60">
        <v>557374</v>
      </c>
      <c r="I11" s="60">
        <v>263649</v>
      </c>
      <c r="J11" s="60">
        <v>1088986</v>
      </c>
      <c r="K11" s="60">
        <v>212371</v>
      </c>
      <c r="L11" s="60">
        <v>1645919</v>
      </c>
      <c r="M11" s="60">
        <v>303388</v>
      </c>
      <c r="N11" s="60">
        <v>2161678</v>
      </c>
      <c r="O11" s="60">
        <v>282886</v>
      </c>
      <c r="P11" s="60">
        <v>206084</v>
      </c>
      <c r="Q11" s="60"/>
      <c r="R11" s="60">
        <v>488970</v>
      </c>
      <c r="S11" s="60">
        <v>214756</v>
      </c>
      <c r="T11" s="60">
        <v>133761</v>
      </c>
      <c r="U11" s="60"/>
      <c r="V11" s="60">
        <v>348517</v>
      </c>
      <c r="W11" s="60">
        <v>4088151</v>
      </c>
      <c r="X11" s="60">
        <v>8837163</v>
      </c>
      <c r="Y11" s="60">
        <v>-4749012</v>
      </c>
      <c r="Z11" s="140">
        <v>-53.74</v>
      </c>
      <c r="AA11" s="62">
        <v>8837163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-133153266</v>
      </c>
      <c r="D14" s="155"/>
      <c r="E14" s="59">
        <v>-153687156</v>
      </c>
      <c r="F14" s="60">
        <v>-153687156</v>
      </c>
      <c r="G14" s="60">
        <v>-9713621</v>
      </c>
      <c r="H14" s="60">
        <v>-8578090</v>
      </c>
      <c r="I14" s="60">
        <v>-9126248</v>
      </c>
      <c r="J14" s="60">
        <v>-27417959</v>
      </c>
      <c r="K14" s="60">
        <v>-11635924</v>
      </c>
      <c r="L14" s="60">
        <v>-12950912</v>
      </c>
      <c r="M14" s="60">
        <v>-11405733</v>
      </c>
      <c r="N14" s="60">
        <v>-35992569</v>
      </c>
      <c r="O14" s="60">
        <v>-9955499</v>
      </c>
      <c r="P14" s="60">
        <v>-12603475</v>
      </c>
      <c r="Q14" s="60">
        <v>-11581606</v>
      </c>
      <c r="R14" s="60">
        <v>-34140580</v>
      </c>
      <c r="S14" s="60">
        <v>-10446467</v>
      </c>
      <c r="T14" s="60">
        <v>-11347780</v>
      </c>
      <c r="U14" s="60"/>
      <c r="V14" s="60">
        <v>-21794247</v>
      </c>
      <c r="W14" s="60">
        <v>-119345355</v>
      </c>
      <c r="X14" s="60">
        <v>-153687156</v>
      </c>
      <c r="Y14" s="60">
        <v>34341801</v>
      </c>
      <c r="Z14" s="140">
        <v>-22.35</v>
      </c>
      <c r="AA14" s="62">
        <v>-153687156</v>
      </c>
    </row>
    <row r="15" spans="1:27" ht="12.75">
      <c r="A15" s="249" t="s">
        <v>40</v>
      </c>
      <c r="B15" s="182"/>
      <c r="C15" s="155">
        <v>-2274000</v>
      </c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>
        <v>-21536948</v>
      </c>
      <c r="D16" s="155"/>
      <c r="E16" s="59"/>
      <c r="F16" s="60"/>
      <c r="G16" s="60">
        <v>-29450</v>
      </c>
      <c r="H16" s="60">
        <v>-1765320</v>
      </c>
      <c r="I16" s="60"/>
      <c r="J16" s="60">
        <v>-1794770</v>
      </c>
      <c r="K16" s="60">
        <v>-2049505</v>
      </c>
      <c r="L16" s="60">
        <v>-469406</v>
      </c>
      <c r="M16" s="60">
        <v>-776276</v>
      </c>
      <c r="N16" s="60">
        <v>-3295187</v>
      </c>
      <c r="O16" s="60">
        <v>-225907</v>
      </c>
      <c r="P16" s="60">
        <v>-383254</v>
      </c>
      <c r="Q16" s="60">
        <v>-673415</v>
      </c>
      <c r="R16" s="60">
        <v>-1282576</v>
      </c>
      <c r="S16" s="60"/>
      <c r="T16" s="60">
        <v>-357200</v>
      </c>
      <c r="U16" s="60"/>
      <c r="V16" s="60">
        <v>-357200</v>
      </c>
      <c r="W16" s="60">
        <v>-6729733</v>
      </c>
      <c r="X16" s="60"/>
      <c r="Y16" s="60">
        <v>-6729733</v>
      </c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21601174</v>
      </c>
      <c r="D17" s="168">
        <f t="shared" si="0"/>
        <v>0</v>
      </c>
      <c r="E17" s="72">
        <f t="shared" si="0"/>
        <v>8538007</v>
      </c>
      <c r="F17" s="73">
        <f t="shared" si="0"/>
        <v>8538007</v>
      </c>
      <c r="G17" s="73">
        <f t="shared" si="0"/>
        <v>52689330</v>
      </c>
      <c r="H17" s="73">
        <f t="shared" si="0"/>
        <v>-7251776</v>
      </c>
      <c r="I17" s="73">
        <f t="shared" si="0"/>
        <v>-8759652</v>
      </c>
      <c r="J17" s="73">
        <f t="shared" si="0"/>
        <v>36677902</v>
      </c>
      <c r="K17" s="73">
        <f t="shared" si="0"/>
        <v>-13358067</v>
      </c>
      <c r="L17" s="73">
        <f t="shared" si="0"/>
        <v>-11764995</v>
      </c>
      <c r="M17" s="73">
        <f t="shared" si="0"/>
        <v>36186879</v>
      </c>
      <c r="N17" s="73">
        <f t="shared" si="0"/>
        <v>11063817</v>
      </c>
      <c r="O17" s="73">
        <f t="shared" si="0"/>
        <v>-9857246</v>
      </c>
      <c r="P17" s="73">
        <f t="shared" si="0"/>
        <v>-12122526</v>
      </c>
      <c r="Q17" s="73">
        <f t="shared" si="0"/>
        <v>25048718</v>
      </c>
      <c r="R17" s="73">
        <f t="shared" si="0"/>
        <v>3068946</v>
      </c>
      <c r="S17" s="73">
        <f t="shared" si="0"/>
        <v>-10073569</v>
      </c>
      <c r="T17" s="73">
        <f t="shared" si="0"/>
        <v>-11511917</v>
      </c>
      <c r="U17" s="73">
        <f t="shared" si="0"/>
        <v>0</v>
      </c>
      <c r="V17" s="73">
        <f t="shared" si="0"/>
        <v>-21585486</v>
      </c>
      <c r="W17" s="73">
        <f t="shared" si="0"/>
        <v>29225179</v>
      </c>
      <c r="X17" s="73">
        <f t="shared" si="0"/>
        <v>8538007</v>
      </c>
      <c r="Y17" s="73">
        <f t="shared" si="0"/>
        <v>20687172</v>
      </c>
      <c r="Z17" s="170">
        <f>+IF(X17&lt;&gt;0,+(Y17/X17)*100,0)</f>
        <v>242.29509298832852</v>
      </c>
      <c r="AA17" s="74">
        <f>SUM(AA6:AA16)</f>
        <v>8538007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2253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-470816</v>
      </c>
      <c r="D26" s="155"/>
      <c r="E26" s="59">
        <v>-2850000</v>
      </c>
      <c r="F26" s="60">
        <v>-2850000</v>
      </c>
      <c r="G26" s="60"/>
      <c r="H26" s="60"/>
      <c r="I26" s="60"/>
      <c r="J26" s="60"/>
      <c r="K26" s="60"/>
      <c r="L26" s="60">
        <v>-218963</v>
      </c>
      <c r="M26" s="60"/>
      <c r="N26" s="60">
        <v>-218963</v>
      </c>
      <c r="O26" s="60">
        <v>-29981</v>
      </c>
      <c r="P26" s="60"/>
      <c r="Q26" s="60">
        <v>-377404</v>
      </c>
      <c r="R26" s="60">
        <v>-407385</v>
      </c>
      <c r="S26" s="60">
        <v>-26314</v>
      </c>
      <c r="T26" s="60">
        <v>-215230</v>
      </c>
      <c r="U26" s="60"/>
      <c r="V26" s="60">
        <v>-241544</v>
      </c>
      <c r="W26" s="60">
        <v>-867892</v>
      </c>
      <c r="X26" s="60">
        <v>-2850000</v>
      </c>
      <c r="Y26" s="60">
        <v>1982108</v>
      </c>
      <c r="Z26" s="140">
        <v>-69.55</v>
      </c>
      <c r="AA26" s="62">
        <v>-2850000</v>
      </c>
    </row>
    <row r="27" spans="1:27" ht="12.75">
      <c r="A27" s="250" t="s">
        <v>192</v>
      </c>
      <c r="B27" s="251"/>
      <c r="C27" s="168">
        <f aca="true" t="shared" si="1" ref="C27:Y27">SUM(C21:C26)</f>
        <v>-468563</v>
      </c>
      <c r="D27" s="168">
        <f>SUM(D21:D26)</f>
        <v>0</v>
      </c>
      <c r="E27" s="72">
        <f t="shared" si="1"/>
        <v>-2850000</v>
      </c>
      <c r="F27" s="73">
        <f t="shared" si="1"/>
        <v>-2850000</v>
      </c>
      <c r="G27" s="73">
        <f t="shared" si="1"/>
        <v>0</v>
      </c>
      <c r="H27" s="73">
        <f t="shared" si="1"/>
        <v>0</v>
      </c>
      <c r="I27" s="73">
        <f t="shared" si="1"/>
        <v>0</v>
      </c>
      <c r="J27" s="73">
        <f t="shared" si="1"/>
        <v>0</v>
      </c>
      <c r="K27" s="73">
        <f t="shared" si="1"/>
        <v>0</v>
      </c>
      <c r="L27" s="73">
        <f t="shared" si="1"/>
        <v>-218963</v>
      </c>
      <c r="M27" s="73">
        <f t="shared" si="1"/>
        <v>0</v>
      </c>
      <c r="N27" s="73">
        <f t="shared" si="1"/>
        <v>-218963</v>
      </c>
      <c r="O27" s="73">
        <f t="shared" si="1"/>
        <v>-29981</v>
      </c>
      <c r="P27" s="73">
        <f t="shared" si="1"/>
        <v>0</v>
      </c>
      <c r="Q27" s="73">
        <f t="shared" si="1"/>
        <v>-377404</v>
      </c>
      <c r="R27" s="73">
        <f t="shared" si="1"/>
        <v>-407385</v>
      </c>
      <c r="S27" s="73">
        <f t="shared" si="1"/>
        <v>-26314</v>
      </c>
      <c r="T27" s="73">
        <f t="shared" si="1"/>
        <v>-215230</v>
      </c>
      <c r="U27" s="73">
        <f t="shared" si="1"/>
        <v>0</v>
      </c>
      <c r="V27" s="73">
        <f t="shared" si="1"/>
        <v>-241544</v>
      </c>
      <c r="W27" s="73">
        <f t="shared" si="1"/>
        <v>-867892</v>
      </c>
      <c r="X27" s="73">
        <f t="shared" si="1"/>
        <v>-2850000</v>
      </c>
      <c r="Y27" s="73">
        <f t="shared" si="1"/>
        <v>1982108</v>
      </c>
      <c r="Z27" s="170">
        <f>+IF(X27&lt;&gt;0,+(Y27/X27)*100,0)</f>
        <v>-69.54764912280702</v>
      </c>
      <c r="AA27" s="74">
        <f>SUM(AA21:AA26)</f>
        <v>-2850000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21132611</v>
      </c>
      <c r="D38" s="153">
        <f>+D17+D27+D36</f>
        <v>0</v>
      </c>
      <c r="E38" s="99">
        <f t="shared" si="3"/>
        <v>5688007</v>
      </c>
      <c r="F38" s="100">
        <f t="shared" si="3"/>
        <v>5688007</v>
      </c>
      <c r="G38" s="100">
        <f t="shared" si="3"/>
        <v>52689330</v>
      </c>
      <c r="H38" s="100">
        <f t="shared" si="3"/>
        <v>-7251776</v>
      </c>
      <c r="I38" s="100">
        <f t="shared" si="3"/>
        <v>-8759652</v>
      </c>
      <c r="J38" s="100">
        <f t="shared" si="3"/>
        <v>36677902</v>
      </c>
      <c r="K38" s="100">
        <f t="shared" si="3"/>
        <v>-13358067</v>
      </c>
      <c r="L38" s="100">
        <f t="shared" si="3"/>
        <v>-11983958</v>
      </c>
      <c r="M38" s="100">
        <f t="shared" si="3"/>
        <v>36186879</v>
      </c>
      <c r="N38" s="100">
        <f t="shared" si="3"/>
        <v>10844854</v>
      </c>
      <c r="O38" s="100">
        <f t="shared" si="3"/>
        <v>-9887227</v>
      </c>
      <c r="P38" s="100">
        <f t="shared" si="3"/>
        <v>-12122526</v>
      </c>
      <c r="Q38" s="100">
        <f t="shared" si="3"/>
        <v>24671314</v>
      </c>
      <c r="R38" s="100">
        <f t="shared" si="3"/>
        <v>2661561</v>
      </c>
      <c r="S38" s="100">
        <f t="shared" si="3"/>
        <v>-10099883</v>
      </c>
      <c r="T38" s="100">
        <f t="shared" si="3"/>
        <v>-11727147</v>
      </c>
      <c r="U38" s="100">
        <f t="shared" si="3"/>
        <v>0</v>
      </c>
      <c r="V38" s="100">
        <f t="shared" si="3"/>
        <v>-21827030</v>
      </c>
      <c r="W38" s="100">
        <f t="shared" si="3"/>
        <v>28357287</v>
      </c>
      <c r="X38" s="100">
        <f t="shared" si="3"/>
        <v>5688007</v>
      </c>
      <c r="Y38" s="100">
        <f t="shared" si="3"/>
        <v>22669280</v>
      </c>
      <c r="Z38" s="137">
        <f>+IF(X38&lt;&gt;0,+(Y38/X38)*100,0)</f>
        <v>398.5452197931543</v>
      </c>
      <c r="AA38" s="102">
        <f>+AA17+AA27+AA36</f>
        <v>5688007</v>
      </c>
    </row>
    <row r="39" spans="1:27" ht="12.75">
      <c r="A39" s="249" t="s">
        <v>200</v>
      </c>
      <c r="B39" s="182"/>
      <c r="C39" s="153">
        <v>68268983</v>
      </c>
      <c r="D39" s="153"/>
      <c r="E39" s="99">
        <v>52000000</v>
      </c>
      <c r="F39" s="100">
        <v>52000000</v>
      </c>
      <c r="G39" s="100">
        <v>87615830</v>
      </c>
      <c r="H39" s="100">
        <v>140305160</v>
      </c>
      <c r="I39" s="100">
        <v>133053384</v>
      </c>
      <c r="J39" s="100">
        <v>87615830</v>
      </c>
      <c r="K39" s="100">
        <v>124293732</v>
      </c>
      <c r="L39" s="100">
        <v>110935665</v>
      </c>
      <c r="M39" s="100">
        <v>98951707</v>
      </c>
      <c r="N39" s="100">
        <v>124293732</v>
      </c>
      <c r="O39" s="100">
        <v>135138586</v>
      </c>
      <c r="P39" s="100">
        <v>125251359</v>
      </c>
      <c r="Q39" s="100">
        <v>113128833</v>
      </c>
      <c r="R39" s="100">
        <v>135138586</v>
      </c>
      <c r="S39" s="100">
        <v>137800147</v>
      </c>
      <c r="T39" s="100">
        <v>127700264</v>
      </c>
      <c r="U39" s="100"/>
      <c r="V39" s="100">
        <v>137800147</v>
      </c>
      <c r="W39" s="100">
        <v>87615830</v>
      </c>
      <c r="X39" s="100">
        <v>52000000</v>
      </c>
      <c r="Y39" s="100">
        <v>35615830</v>
      </c>
      <c r="Z39" s="137">
        <v>68.49</v>
      </c>
      <c r="AA39" s="102">
        <v>52000000</v>
      </c>
    </row>
    <row r="40" spans="1:27" ht="12.75">
      <c r="A40" s="269" t="s">
        <v>201</v>
      </c>
      <c r="B40" s="256"/>
      <c r="C40" s="257">
        <v>89401594</v>
      </c>
      <c r="D40" s="257"/>
      <c r="E40" s="258">
        <v>57688007</v>
      </c>
      <c r="F40" s="259">
        <v>57688007</v>
      </c>
      <c r="G40" s="259">
        <v>140305160</v>
      </c>
      <c r="H40" s="259">
        <v>133053384</v>
      </c>
      <c r="I40" s="259">
        <v>124293732</v>
      </c>
      <c r="J40" s="259">
        <v>124293732</v>
      </c>
      <c r="K40" s="259">
        <v>110935665</v>
      </c>
      <c r="L40" s="259">
        <v>98951707</v>
      </c>
      <c r="M40" s="259">
        <v>135138586</v>
      </c>
      <c r="N40" s="259">
        <v>135138586</v>
      </c>
      <c r="O40" s="259">
        <v>125251359</v>
      </c>
      <c r="P40" s="259">
        <v>113128833</v>
      </c>
      <c r="Q40" s="259">
        <v>137800147</v>
      </c>
      <c r="R40" s="259">
        <v>125251359</v>
      </c>
      <c r="S40" s="259">
        <v>127700264</v>
      </c>
      <c r="T40" s="259">
        <v>115973117</v>
      </c>
      <c r="U40" s="259"/>
      <c r="V40" s="259">
        <v>115973117</v>
      </c>
      <c r="W40" s="259">
        <v>115973117</v>
      </c>
      <c r="X40" s="259">
        <v>57688007</v>
      </c>
      <c r="Y40" s="259">
        <v>58285110</v>
      </c>
      <c r="Z40" s="260">
        <v>101.04</v>
      </c>
      <c r="AA40" s="261">
        <v>57688007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463289</v>
      </c>
      <c r="D5" s="200">
        <f t="shared" si="0"/>
        <v>0</v>
      </c>
      <c r="E5" s="106">
        <f t="shared" si="0"/>
        <v>5038000</v>
      </c>
      <c r="F5" s="106">
        <f t="shared" si="0"/>
        <v>5038000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218963</v>
      </c>
      <c r="M5" s="106">
        <f t="shared" si="0"/>
        <v>0</v>
      </c>
      <c r="N5" s="106">
        <f t="shared" si="0"/>
        <v>218963</v>
      </c>
      <c r="O5" s="106">
        <f t="shared" si="0"/>
        <v>29981</v>
      </c>
      <c r="P5" s="106">
        <f t="shared" si="0"/>
        <v>0</v>
      </c>
      <c r="Q5" s="106">
        <f t="shared" si="0"/>
        <v>377404</v>
      </c>
      <c r="R5" s="106">
        <f t="shared" si="0"/>
        <v>407385</v>
      </c>
      <c r="S5" s="106">
        <f t="shared" si="0"/>
        <v>377404</v>
      </c>
      <c r="T5" s="106">
        <f t="shared" si="0"/>
        <v>117199</v>
      </c>
      <c r="U5" s="106">
        <f t="shared" si="0"/>
        <v>0</v>
      </c>
      <c r="V5" s="106">
        <f t="shared" si="0"/>
        <v>494603</v>
      </c>
      <c r="W5" s="106">
        <f t="shared" si="0"/>
        <v>1120951</v>
      </c>
      <c r="X5" s="106">
        <f t="shared" si="0"/>
        <v>5038000</v>
      </c>
      <c r="Y5" s="106">
        <f t="shared" si="0"/>
        <v>-3917049</v>
      </c>
      <c r="Z5" s="201">
        <f>+IF(X5&lt;&gt;0,+(Y5/X5)*100,0)</f>
        <v>-77.75007939658595</v>
      </c>
      <c r="AA5" s="199">
        <f>SUM(AA11:AA18)</f>
        <v>5038000</v>
      </c>
    </row>
    <row r="6" spans="1:27" ht="12.75">
      <c r="A6" s="291" t="s">
        <v>206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207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208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209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210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211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2.75">
      <c r="A12" s="298" t="s">
        <v>212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463289</v>
      </c>
      <c r="D15" s="156"/>
      <c r="E15" s="60">
        <v>5038000</v>
      </c>
      <c r="F15" s="60">
        <v>5038000</v>
      </c>
      <c r="G15" s="60"/>
      <c r="H15" s="60"/>
      <c r="I15" s="60"/>
      <c r="J15" s="60"/>
      <c r="K15" s="60"/>
      <c r="L15" s="60">
        <v>218963</v>
      </c>
      <c r="M15" s="60"/>
      <c r="N15" s="60">
        <v>218963</v>
      </c>
      <c r="O15" s="60">
        <v>29981</v>
      </c>
      <c r="P15" s="60"/>
      <c r="Q15" s="60">
        <v>377404</v>
      </c>
      <c r="R15" s="60">
        <v>407385</v>
      </c>
      <c r="S15" s="60">
        <v>377404</v>
      </c>
      <c r="T15" s="60">
        <v>117199</v>
      </c>
      <c r="U15" s="60"/>
      <c r="V15" s="60">
        <v>494603</v>
      </c>
      <c r="W15" s="60">
        <v>1120951</v>
      </c>
      <c r="X15" s="60">
        <v>5038000</v>
      </c>
      <c r="Y15" s="60">
        <v>-3917049</v>
      </c>
      <c r="Z15" s="140">
        <v>-77.75</v>
      </c>
      <c r="AA15" s="155">
        <v>5038000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206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212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207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208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210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211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2.75">
      <c r="A42" s="298" t="s">
        <v>212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463289</v>
      </c>
      <c r="D45" s="129">
        <f t="shared" si="7"/>
        <v>0</v>
      </c>
      <c r="E45" s="54">
        <f t="shared" si="7"/>
        <v>5038000</v>
      </c>
      <c r="F45" s="54">
        <f t="shared" si="7"/>
        <v>5038000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218963</v>
      </c>
      <c r="M45" s="54">
        <f t="shared" si="7"/>
        <v>0</v>
      </c>
      <c r="N45" s="54">
        <f t="shared" si="7"/>
        <v>218963</v>
      </c>
      <c r="O45" s="54">
        <f t="shared" si="7"/>
        <v>29981</v>
      </c>
      <c r="P45" s="54">
        <f t="shared" si="7"/>
        <v>0</v>
      </c>
      <c r="Q45" s="54">
        <f t="shared" si="7"/>
        <v>377404</v>
      </c>
      <c r="R45" s="54">
        <f t="shared" si="7"/>
        <v>407385</v>
      </c>
      <c r="S45" s="54">
        <f t="shared" si="7"/>
        <v>377404</v>
      </c>
      <c r="T45" s="54">
        <f t="shared" si="7"/>
        <v>117199</v>
      </c>
      <c r="U45" s="54">
        <f t="shared" si="7"/>
        <v>0</v>
      </c>
      <c r="V45" s="54">
        <f t="shared" si="7"/>
        <v>494603</v>
      </c>
      <c r="W45" s="54">
        <f t="shared" si="7"/>
        <v>1120951</v>
      </c>
      <c r="X45" s="54">
        <f t="shared" si="7"/>
        <v>5038000</v>
      </c>
      <c r="Y45" s="54">
        <f t="shared" si="7"/>
        <v>-3917049</v>
      </c>
      <c r="Z45" s="184">
        <f t="shared" si="5"/>
        <v>-77.75007939658595</v>
      </c>
      <c r="AA45" s="130">
        <f t="shared" si="8"/>
        <v>5038000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221</v>
      </c>
      <c r="B49" s="149"/>
      <c r="C49" s="239">
        <f aca="true" t="shared" si="9" ref="C49:Y49">SUM(C41:C48)</f>
        <v>463289</v>
      </c>
      <c r="D49" s="218">
        <f t="shared" si="9"/>
        <v>0</v>
      </c>
      <c r="E49" s="220">
        <f t="shared" si="9"/>
        <v>5038000</v>
      </c>
      <c r="F49" s="220">
        <f t="shared" si="9"/>
        <v>5038000</v>
      </c>
      <c r="G49" s="220">
        <f t="shared" si="9"/>
        <v>0</v>
      </c>
      <c r="H49" s="220">
        <f t="shared" si="9"/>
        <v>0</v>
      </c>
      <c r="I49" s="220">
        <f t="shared" si="9"/>
        <v>0</v>
      </c>
      <c r="J49" s="220">
        <f t="shared" si="9"/>
        <v>0</v>
      </c>
      <c r="K49" s="220">
        <f t="shared" si="9"/>
        <v>0</v>
      </c>
      <c r="L49" s="220">
        <f t="shared" si="9"/>
        <v>218963</v>
      </c>
      <c r="M49" s="220">
        <f t="shared" si="9"/>
        <v>0</v>
      </c>
      <c r="N49" s="220">
        <f t="shared" si="9"/>
        <v>218963</v>
      </c>
      <c r="O49" s="220">
        <f t="shared" si="9"/>
        <v>29981</v>
      </c>
      <c r="P49" s="220">
        <f t="shared" si="9"/>
        <v>0</v>
      </c>
      <c r="Q49" s="220">
        <f t="shared" si="9"/>
        <v>377404</v>
      </c>
      <c r="R49" s="220">
        <f t="shared" si="9"/>
        <v>407385</v>
      </c>
      <c r="S49" s="220">
        <f t="shared" si="9"/>
        <v>377404</v>
      </c>
      <c r="T49" s="220">
        <f t="shared" si="9"/>
        <v>117199</v>
      </c>
      <c r="U49" s="220">
        <f t="shared" si="9"/>
        <v>0</v>
      </c>
      <c r="V49" s="220">
        <f t="shared" si="9"/>
        <v>494603</v>
      </c>
      <c r="W49" s="220">
        <f t="shared" si="9"/>
        <v>1120951</v>
      </c>
      <c r="X49" s="220">
        <f t="shared" si="9"/>
        <v>5038000</v>
      </c>
      <c r="Y49" s="220">
        <f t="shared" si="9"/>
        <v>-3917049</v>
      </c>
      <c r="Z49" s="221">
        <f t="shared" si="5"/>
        <v>-77.75007939658595</v>
      </c>
      <c r="AA49" s="222">
        <f>SUM(AA41:AA48)</f>
        <v>5038000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1776000</v>
      </c>
      <c r="F51" s="54">
        <f t="shared" si="10"/>
        <v>1776000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1776000</v>
      </c>
      <c r="Y51" s="54">
        <f t="shared" si="10"/>
        <v>-1776000</v>
      </c>
      <c r="Z51" s="184">
        <f>+IF(X51&lt;&gt;0,+(Y51/X51)*100,0)</f>
        <v>-100</v>
      </c>
      <c r="AA51" s="130">
        <f>SUM(AA57:AA61)</f>
        <v>1776000</v>
      </c>
    </row>
    <row r="52" spans="1:27" ht="12.75">
      <c r="A52" s="310" t="s">
        <v>206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207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208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209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210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211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212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/>
      <c r="D61" s="156"/>
      <c r="E61" s="60">
        <v>1776000</v>
      </c>
      <c r="F61" s="60">
        <v>1776000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1776000</v>
      </c>
      <c r="Y61" s="60">
        <v>-1776000</v>
      </c>
      <c r="Z61" s="140">
        <v>-100</v>
      </c>
      <c r="AA61" s="155">
        <v>1776000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>
        <v>123152</v>
      </c>
      <c r="D66" s="274">
        <v>6461</v>
      </c>
      <c r="E66" s="275">
        <v>1775500</v>
      </c>
      <c r="F66" s="275">
        <v>124500</v>
      </c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>
        <v>124500</v>
      </c>
      <c r="Y66" s="275">
        <v>-124500</v>
      </c>
      <c r="Z66" s="140">
        <v>-100</v>
      </c>
      <c r="AA66" s="277"/>
    </row>
    <row r="67" spans="1:27" ht="12.75">
      <c r="A67" s="311" t="s">
        <v>226</v>
      </c>
      <c r="B67" s="316"/>
      <c r="C67" s="62">
        <v>615425</v>
      </c>
      <c r="D67" s="156">
        <v>602790</v>
      </c>
      <c r="E67" s="60"/>
      <c r="F67" s="60">
        <v>1825000</v>
      </c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>
        <v>1825000</v>
      </c>
      <c r="Y67" s="60">
        <v>-1825000</v>
      </c>
      <c r="Z67" s="140">
        <v>-100</v>
      </c>
      <c r="AA67" s="155"/>
    </row>
    <row r="68" spans="1:27" ht="12.75">
      <c r="A68" s="311" t="s">
        <v>43</v>
      </c>
      <c r="B68" s="316"/>
      <c r="C68" s="62">
        <v>366000</v>
      </c>
      <c r="D68" s="156">
        <v>309108</v>
      </c>
      <c r="E68" s="60"/>
      <c r="F68" s="60">
        <v>50000</v>
      </c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>
        <v>50000</v>
      </c>
      <c r="Y68" s="60">
        <v>-50000</v>
      </c>
      <c r="Z68" s="140">
        <v>-100</v>
      </c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1104577</v>
      </c>
      <c r="D69" s="218">
        <f t="shared" si="12"/>
        <v>918359</v>
      </c>
      <c r="E69" s="220">
        <f t="shared" si="12"/>
        <v>1775500</v>
      </c>
      <c r="F69" s="220">
        <f t="shared" si="12"/>
        <v>1999500</v>
      </c>
      <c r="G69" s="220">
        <f t="shared" si="12"/>
        <v>0</v>
      </c>
      <c r="H69" s="220">
        <f t="shared" si="12"/>
        <v>0</v>
      </c>
      <c r="I69" s="220">
        <f t="shared" si="12"/>
        <v>0</v>
      </c>
      <c r="J69" s="220">
        <f t="shared" si="12"/>
        <v>0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0</v>
      </c>
      <c r="X69" s="220">
        <f t="shared" si="12"/>
        <v>1999500</v>
      </c>
      <c r="Y69" s="220">
        <f t="shared" si="12"/>
        <v>-1999500</v>
      </c>
      <c r="Z69" s="221">
        <f>+IF(X69&lt;&gt;0,+(Y69/X69)*100,0)</f>
        <v>-100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463289</v>
      </c>
      <c r="D40" s="344">
        <f t="shared" si="9"/>
        <v>0</v>
      </c>
      <c r="E40" s="343">
        <f t="shared" si="9"/>
        <v>5038000</v>
      </c>
      <c r="F40" s="345">
        <f t="shared" si="9"/>
        <v>5038000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218963</v>
      </c>
      <c r="M40" s="343">
        <f t="shared" si="9"/>
        <v>0</v>
      </c>
      <c r="N40" s="345">
        <f t="shared" si="9"/>
        <v>218963</v>
      </c>
      <c r="O40" s="345">
        <f t="shared" si="9"/>
        <v>29981</v>
      </c>
      <c r="P40" s="343">
        <f t="shared" si="9"/>
        <v>0</v>
      </c>
      <c r="Q40" s="343">
        <f t="shared" si="9"/>
        <v>377404</v>
      </c>
      <c r="R40" s="345">
        <f t="shared" si="9"/>
        <v>407385</v>
      </c>
      <c r="S40" s="345">
        <f t="shared" si="9"/>
        <v>377404</v>
      </c>
      <c r="T40" s="343">
        <f t="shared" si="9"/>
        <v>117199</v>
      </c>
      <c r="U40" s="343">
        <f t="shared" si="9"/>
        <v>0</v>
      </c>
      <c r="V40" s="345">
        <f t="shared" si="9"/>
        <v>494603</v>
      </c>
      <c r="W40" s="345">
        <f t="shared" si="9"/>
        <v>1120951</v>
      </c>
      <c r="X40" s="343">
        <f t="shared" si="9"/>
        <v>5038000</v>
      </c>
      <c r="Y40" s="345">
        <f t="shared" si="9"/>
        <v>-3917049</v>
      </c>
      <c r="Z40" s="336">
        <f>+IF(X40&lt;&gt;0,+(Y40/X40)*100,0)</f>
        <v>-77.75007939658595</v>
      </c>
      <c r="AA40" s="350">
        <f>SUM(AA41:AA49)</f>
        <v>5038000</v>
      </c>
    </row>
    <row r="41" spans="1:27" ht="12.75">
      <c r="A41" s="361" t="s">
        <v>249</v>
      </c>
      <c r="B41" s="142"/>
      <c r="C41" s="362"/>
      <c r="D41" s="363"/>
      <c r="E41" s="362">
        <v>800000</v>
      </c>
      <c r="F41" s="364">
        <v>800000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800000</v>
      </c>
      <c r="Y41" s="364">
        <v>-800000</v>
      </c>
      <c r="Z41" s="365">
        <v>-100</v>
      </c>
      <c r="AA41" s="366">
        <v>800000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>
        <v>222000</v>
      </c>
      <c r="D43" s="369"/>
      <c r="E43" s="305">
        <v>1600000</v>
      </c>
      <c r="F43" s="370">
        <v>1600000</v>
      </c>
      <c r="G43" s="370"/>
      <c r="H43" s="305"/>
      <c r="I43" s="305"/>
      <c r="J43" s="370"/>
      <c r="K43" s="370"/>
      <c r="L43" s="305">
        <v>169400</v>
      </c>
      <c r="M43" s="305"/>
      <c r="N43" s="370">
        <v>169400</v>
      </c>
      <c r="O43" s="370"/>
      <c r="P43" s="305"/>
      <c r="Q43" s="305"/>
      <c r="R43" s="370"/>
      <c r="S43" s="370"/>
      <c r="T43" s="305"/>
      <c r="U43" s="305"/>
      <c r="V43" s="370"/>
      <c r="W43" s="370">
        <v>169400</v>
      </c>
      <c r="X43" s="305">
        <v>1600000</v>
      </c>
      <c r="Y43" s="370">
        <v>-1430600</v>
      </c>
      <c r="Z43" s="371">
        <v>-89.41</v>
      </c>
      <c r="AA43" s="303">
        <v>1600000</v>
      </c>
    </row>
    <row r="44" spans="1:27" ht="12.75">
      <c r="A44" s="361" t="s">
        <v>252</v>
      </c>
      <c r="B44" s="136"/>
      <c r="C44" s="60">
        <v>241289</v>
      </c>
      <c r="D44" s="368"/>
      <c r="E44" s="54">
        <v>450000</v>
      </c>
      <c r="F44" s="53">
        <v>450000</v>
      </c>
      <c r="G44" s="53"/>
      <c r="H44" s="54"/>
      <c r="I44" s="54"/>
      <c r="J44" s="53"/>
      <c r="K44" s="53"/>
      <c r="L44" s="54">
        <v>49563</v>
      </c>
      <c r="M44" s="54"/>
      <c r="N44" s="53">
        <v>49563</v>
      </c>
      <c r="O44" s="53">
        <v>29981</v>
      </c>
      <c r="P44" s="54"/>
      <c r="Q44" s="54">
        <v>377404</v>
      </c>
      <c r="R44" s="53">
        <v>407385</v>
      </c>
      <c r="S44" s="53">
        <v>377404</v>
      </c>
      <c r="T44" s="54">
        <v>117199</v>
      </c>
      <c r="U44" s="54"/>
      <c r="V44" s="53">
        <v>494603</v>
      </c>
      <c r="W44" s="53">
        <v>951551</v>
      </c>
      <c r="X44" s="54">
        <v>450000</v>
      </c>
      <c r="Y44" s="53">
        <v>501551</v>
      </c>
      <c r="Z44" s="94">
        <v>111.46</v>
      </c>
      <c r="AA44" s="95">
        <v>450000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2188000</v>
      </c>
      <c r="F49" s="53">
        <v>2188000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2188000</v>
      </c>
      <c r="Y49" s="53">
        <v>-2188000</v>
      </c>
      <c r="Z49" s="94">
        <v>-100</v>
      </c>
      <c r="AA49" s="95">
        <v>2188000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463289</v>
      </c>
      <c r="D60" s="346">
        <f t="shared" si="14"/>
        <v>0</v>
      </c>
      <c r="E60" s="219">
        <f t="shared" si="14"/>
        <v>5038000</v>
      </c>
      <c r="F60" s="264">
        <f t="shared" si="14"/>
        <v>5038000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218963</v>
      </c>
      <c r="M60" s="219">
        <f t="shared" si="14"/>
        <v>0</v>
      </c>
      <c r="N60" s="264">
        <f t="shared" si="14"/>
        <v>218963</v>
      </c>
      <c r="O60" s="264">
        <f t="shared" si="14"/>
        <v>29981</v>
      </c>
      <c r="P60" s="219">
        <f t="shared" si="14"/>
        <v>0</v>
      </c>
      <c r="Q60" s="219">
        <f t="shared" si="14"/>
        <v>377404</v>
      </c>
      <c r="R60" s="264">
        <f t="shared" si="14"/>
        <v>407385</v>
      </c>
      <c r="S60" s="264">
        <f t="shared" si="14"/>
        <v>377404</v>
      </c>
      <c r="T60" s="219">
        <f t="shared" si="14"/>
        <v>117199</v>
      </c>
      <c r="U60" s="219">
        <f t="shared" si="14"/>
        <v>0</v>
      </c>
      <c r="V60" s="264">
        <f t="shared" si="14"/>
        <v>494603</v>
      </c>
      <c r="W60" s="264">
        <f t="shared" si="14"/>
        <v>1120951</v>
      </c>
      <c r="X60" s="219">
        <f t="shared" si="14"/>
        <v>5038000</v>
      </c>
      <c r="Y60" s="264">
        <f t="shared" si="14"/>
        <v>-3917049</v>
      </c>
      <c r="Z60" s="337">
        <f>+IF(X60&lt;&gt;0,+(Y60/X60)*100,0)</f>
        <v>-77.75007939658595</v>
      </c>
      <c r="AA60" s="232">
        <f>+AA57+AA54+AA51+AA40+AA37+AA34+AA22+AA5</f>
        <v>5038000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2019-08-06T07:17:18Z</dcterms:created>
  <dcterms:modified xsi:type="dcterms:W3CDTF">2019-08-06T07:17:22Z</dcterms:modified>
  <cp:category/>
  <cp:version/>
  <cp:contentType/>
  <cp:contentStatus/>
</cp:coreProperties>
</file>