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<sst xmlns="http://schemas.openxmlformats.org/spreadsheetml/2006/main" count="859" uniqueCount="304">
  <si>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North West: Bojanala Platinum(DC37) - Table C1 Schedule Quarterly Budget Statement Summary for 4th Quarter ended 30 June 2019 (Figures Finalised as at 2019/07/31)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</si>
  <si>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</si>
  <si>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</si>
  <si>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</si>
  <si>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</si>
  <si>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</si>
  <si>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</si>
  <si>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</si>
  <si>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</si>
  <si>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</si>
  <si>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</si>
  <si>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</si>
  <si>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</si>
  <si>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</si>
  <si>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</si>
  <si>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</si>
  <si>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</si>
  <si>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</si>
  <si>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</si>
  <si>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</si>
  <si>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</si>
  <si>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</si>
  <si>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</si>
  <si>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</si>
  <si>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</si>
  <si>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</si>
  <si>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</si>
  <si>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</si>
  <si>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</si>
  <si>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</si>
  <si>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</si>
  <si>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</si>
  <si>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</si>
  <si>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</si>
  <si>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</si>
  <si>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</si>
  <si>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</si>
  <si>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</si>
  <si>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</si>
  <si>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</si>
  <si>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</si>
  <si>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</si>
  <si>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</si>
  <si>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</si>
  <si>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</si>
  <si>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</si>
  <si>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</si>
  <si>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</si>
  <si>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</si>
  <si>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</si>
  <si>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</si>
  <si>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</si>
  <si>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</si>
  <si>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</si>
  <si>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</si>
  <si>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</si>
  <si>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</si>
  <si>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</si>
  <si>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</si>
  <si>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</si>
  <si>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</si>
  <si>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</si>
  <si>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</si>
  <si>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</si>
  <si>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</si>
  <si>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</si>
  <si>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</si>
  <si>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</si>
  <si>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</si>
  <si>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</si>
  <si>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Bojanala Platinum(DC37) - Table C2 Quarterly Budget Statement - Financial Performance (standard classification) for 4th Quarter ended 30 June 2019 (Figures Finalised as at 2019/07/31)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</si>
  <si>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</si>
  <si>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</si>
  <si>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</si>
  <si>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</si>
  <si>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</si>
  <si>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</si>
  <si>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</si>
  <si>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</si>
  <si>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</si>
  <si>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</si>
  <si>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</si>
  <si>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</si>
  <si>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</si>
  <si>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</si>
  <si>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</si>
  <si>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</si>
  <si>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</si>
  <si>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</si>
  <si>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</si>
  <si>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</si>
  <si>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</si>
  <si>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</si>
  <si>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</si>
  <si>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</si>
  <si>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</si>
  <si>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</si>
  <si>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</si>
  <si>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</si>
  <si>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</si>
  <si>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Bojanala Platinum(DC37) - Table C4 Quarterly Budget Statement - Financial Performance (rev and expend) ( All ) for 4th Quarter ended 30 June 2019 (Figures Finalised as at 2019/07/31)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</si>
  <si>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</si>
  <si>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</si>
  <si>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</si>
  <si>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</si>
  <si>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</si>
  <si>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</si>
  <si>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</si>
  <si>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</si>
  <si>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</si>
  <si>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</si>
  <si>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</si>
  <si>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</si>
  <si>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</si>
  <si>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</si>
  <si>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</si>
  <si>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</si>
  <si>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</si>
  <si>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</si>
  <si>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</si>
  <si>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</si>
  <si>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</si>
  <si>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</si>
  <si>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</si>
  <si>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</si>
  <si>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</si>
  <si>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</si>
  <si>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</si>
  <si>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</si>
  <si>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 West: Bojanala Platinum(DC37) - Table C5 Quarterly Budget Statement - Capital Expenditure by Standard Classification and Funding for 4th Quarter ended 30 June 2019 (Figures Finalised as at 2019/07/31)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</si>
  <si>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</si>
  <si>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</si>
  <si>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</si>
  <si>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</si>
  <si>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</si>
  <si>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</si>
  <si>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</si>
  <si>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</si>
  <si>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</si>
  <si>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</si>
  <si>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 West: Bojanala Platinum(DC37) - Table C6 Quarterly Budget Statement - Financial Position for 4th Quarter ended 30 June 2019 (Figures Finalised as at 2019/07/31)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</si>
  <si>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</si>
  <si>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</si>
  <si>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</si>
  <si>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</si>
  <si>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</si>
  <si>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</si>
  <si>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</si>
  <si>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</si>
  <si>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</si>
  <si>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</si>
  <si>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</si>
  <si>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</si>
  <si>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</si>
  <si>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</si>
  <si>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</si>
  <si>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</si>
  <si>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</si>
  <si>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</si>
  <si>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</si>
  <si>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</si>
  <si>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</si>
  <si>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</si>
  <si>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</si>
  <si>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</si>
  <si>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</si>
  <si>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</si>
  <si>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</si>
  <si>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</si>
  <si>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</si>
  <si>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</si>
  <si>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</si>
  <si>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</si>
  <si>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</si>
  <si>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Bojanala Platinum(DC37) - Table C7 Quarterly Budget Statement - Cash Flows for 4th Quarter ended 30 June 2019 (Figures Finalised as at 2019/07/31)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</si>
  <si>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</si>
  <si>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</si>
  <si>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</si>
  <si>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</si>
  <si>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</si>
  <si>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</si>
  <si>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</si>
  <si>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</si>
  <si>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</si>
  <si>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</si>
  <si>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</si>
  <si>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</si>
  <si>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</si>
  <si>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</si>
  <si>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</si>
  <si>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</si>
  <si>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</si>
  <si>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</si>
  <si>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</si>
  <si>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</si>
  <si>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</si>
  <si>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</si>
  <si>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</si>
  <si>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</si>
  <si>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</si>
  <si>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</si>
  <si>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</si>
  <si>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Bojanala Platinum(DC37) - Table C9 Quarterly Budget Statement - Capital Expenditure by Asset Clas ( All ) for 4th Quarter ended 30 June 2019 (Figures Finalised as at 2019/07/31)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</si>
  <si>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</si>
  <si>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</si>
  <si>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</si>
  <si>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</si>
  <si>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</si>
  <si>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</si>
  <si>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</si>
  <si>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</si>
  <si>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</si>
  <si>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</si>
  <si>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</si>
  <si>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</si>
  <si>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</si>
  <si>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</si>
  <si>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</si>
  <si>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</si>
  <si>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</si>
  <si>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</si>
  <si>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</si>
  <si>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</si>
  <si>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</si>
  <si>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</si>
  <si>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</si>
  <si>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</si>
  <si>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</si>
  <si>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 West: Bojanala Platinum(DC37) - Table SC13a Quarterly Budget Statement - Capital Expenditure on New Assets by Asset Class ( All ) for 4th Quarter ended 30 June 2019 (Figures Finalised as at 2019/07/31)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</si>
  <si>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</si>
  <si>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</si>
  <si>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</si>
  <si>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</si>
  <si>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</si>
  <si>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</si>
  <si>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</si>
  <si>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</si>
  <si>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</si>
  <si>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</si>
  <si>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</si>
  <si>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</si>
  <si>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</si>
  <si>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</si>
  <si>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</si>
  <si>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</si>
  <si>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</si>
  <si>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</si>
  <si>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</si>
  <si>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</si>
  <si>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</si>
  <si>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</si>
  <si>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</si>
  <si>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</si>
  <si>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</si>
  <si>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</si>
  <si>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</si>
  <si>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</si>
  <si>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</si>
  <si>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</si>
  <si>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</si>
  <si>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</si>
  <si>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</si>
  <si>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</si>
  <si>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</si>
  <si>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 West: Bojanala Platinum(DC37) - Table SC13B Quarterly Budget Statement - Capital Expenditure on Renewal of existing assets by Asset Class ( All ) for 4th Quarter ended 30 June 2019 (Figures Finalised as at 2019/07/31)</t>
  </si>
  <si>
    <t>Capital Expenditure on Renewal of Existing Assets by Asset Class/Sub-class</t>
  </si>
  <si>
    <t>Total Capital Expenditure on Renewal of Existing Assets</t>
  </si>
  <si>
    <t>North West: Bojanala Platinum(DC37) - Table SC13C Quarterly Budget Statement - Repairs and Maintenance Expenditure by Asset Class ( All ) for 4th Quarter ended 30 June 2019 (Figures Finalised as at 2019/07/31)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</si>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</sst>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2584714</v>
      </c>
      <c r="C7" s="19">
        <v>0</v>
      </c>
      <c r="D7" s="59">
        <v>1500000</v>
      </c>
      <c r="E7" s="60">
        <v>1500000</v>
      </c>
      <c r="F7" s="60">
        <v>0</v>
      </c>
      <c r="G7" s="60">
        <v>0</v>
      </c>
      <c r="H7" s="60">
        <v>189385</v>
      </c>
      <c r="I7" s="60">
        <v>189385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189385</v>
      </c>
      <c r="W7" s="60">
        <v>1500000</v>
      </c>
      <c r="X7" s="60">
        <v>-1310615</v>
      </c>
      <c r="Y7" s="61">
        <v>-87.37</v>
      </c>
      <c r="Z7" s="62">
        <v>1500000</v>
      </c>
    </row>
    <row r="8" spans="1:26" ht="12.75">
      <c r="A8" s="58" t="s">
        <v>34</v>
      </c>
      <c r="B8" s="19">
        <v>322949976</v>
      </c>
      <c r="C8" s="19">
        <v>0</v>
      </c>
      <c r="D8" s="59">
        <v>328124000</v>
      </c>
      <c r="E8" s="60">
        <v>327374000</v>
      </c>
      <c r="F8" s="60">
        <v>134250000</v>
      </c>
      <c r="G8" s="60">
        <v>0</v>
      </c>
      <c r="H8" s="60">
        <v>0</v>
      </c>
      <c r="I8" s="60">
        <v>134250000</v>
      </c>
      <c r="J8" s="60">
        <v>0</v>
      </c>
      <c r="K8" s="60">
        <v>944588</v>
      </c>
      <c r="L8" s="60">
        <v>107401000</v>
      </c>
      <c r="M8" s="60">
        <v>108345588</v>
      </c>
      <c r="N8" s="60">
        <v>0</v>
      </c>
      <c r="O8" s="60">
        <v>1176000</v>
      </c>
      <c r="P8" s="60">
        <v>80551000</v>
      </c>
      <c r="Q8" s="60">
        <v>81727000</v>
      </c>
      <c r="R8" s="60">
        <v>0</v>
      </c>
      <c r="S8" s="60">
        <v>0</v>
      </c>
      <c r="T8" s="60">
        <v>0</v>
      </c>
      <c r="U8" s="60">
        <v>0</v>
      </c>
      <c r="V8" s="60">
        <v>324322588</v>
      </c>
      <c r="W8" s="60">
        <v>328124000</v>
      </c>
      <c r="X8" s="60">
        <v>-3801412</v>
      </c>
      <c r="Y8" s="61">
        <v>-1.16</v>
      </c>
      <c r="Z8" s="62">
        <v>327374000</v>
      </c>
    </row>
    <row r="9" spans="1:26" ht="12.75">
      <c r="A9" s="58" t="s">
        <v>35</v>
      </c>
      <c r="B9" s="19">
        <v>1050282</v>
      </c>
      <c r="C9" s="19">
        <v>0</v>
      </c>
      <c r="D9" s="59">
        <v>250000</v>
      </c>
      <c r="E9" s="60">
        <v>47800000</v>
      </c>
      <c r="F9" s="60">
        <v>72044</v>
      </c>
      <c r="G9" s="60">
        <v>0</v>
      </c>
      <c r="H9" s="60">
        <v>123692</v>
      </c>
      <c r="I9" s="60">
        <v>195736</v>
      </c>
      <c r="J9" s="60">
        <v>36432</v>
      </c>
      <c r="K9" s="60">
        <v>41035</v>
      </c>
      <c r="L9" s="60">
        <v>43598</v>
      </c>
      <c r="M9" s="60">
        <v>121065</v>
      </c>
      <c r="N9" s="60">
        <v>0</v>
      </c>
      <c r="O9" s="60">
        <v>41692</v>
      </c>
      <c r="P9" s="60">
        <v>93873</v>
      </c>
      <c r="Q9" s="60">
        <v>135565</v>
      </c>
      <c r="R9" s="60">
        <v>138807</v>
      </c>
      <c r="S9" s="60">
        <v>40433</v>
      </c>
      <c r="T9" s="60">
        <v>35347</v>
      </c>
      <c r="U9" s="60">
        <v>214587</v>
      </c>
      <c r="V9" s="60">
        <v>666953</v>
      </c>
      <c r="W9" s="60">
        <v>250000</v>
      </c>
      <c r="X9" s="60">
        <v>416953</v>
      </c>
      <c r="Y9" s="61">
        <v>166.78</v>
      </c>
      <c r="Z9" s="62">
        <v>47800000</v>
      </c>
    </row>
    <row r="10" spans="1:26" ht="22.5">
      <c r="A10" s="63" t="s">
        <v>279</v>
      </c>
      <c r="B10" s="64">
        <f>SUM(B5:B9)</f>
        <v>326584972</v>
      </c>
      <c r="C10" s="64">
        <f>SUM(C5:C9)</f>
        <v>0</v>
      </c>
      <c r="D10" s="65">
        <f aca="true" t="shared" si="0" ref="D10:Z10">SUM(D5:D9)</f>
        <v>329874000</v>
      </c>
      <c r="E10" s="66">
        <f t="shared" si="0"/>
        <v>376674000</v>
      </c>
      <c r="F10" s="66">
        <f t="shared" si="0"/>
        <v>134322044</v>
      </c>
      <c r="G10" s="66">
        <f t="shared" si="0"/>
        <v>0</v>
      </c>
      <c r="H10" s="66">
        <f t="shared" si="0"/>
        <v>313077</v>
      </c>
      <c r="I10" s="66">
        <f t="shared" si="0"/>
        <v>134635121</v>
      </c>
      <c r="J10" s="66">
        <f t="shared" si="0"/>
        <v>36432</v>
      </c>
      <c r="K10" s="66">
        <f t="shared" si="0"/>
        <v>985623</v>
      </c>
      <c r="L10" s="66">
        <f t="shared" si="0"/>
        <v>107444598</v>
      </c>
      <c r="M10" s="66">
        <f t="shared" si="0"/>
        <v>108466653</v>
      </c>
      <c r="N10" s="66">
        <f t="shared" si="0"/>
        <v>0</v>
      </c>
      <c r="O10" s="66">
        <f t="shared" si="0"/>
        <v>1217692</v>
      </c>
      <c r="P10" s="66">
        <f t="shared" si="0"/>
        <v>80644873</v>
      </c>
      <c r="Q10" s="66">
        <f t="shared" si="0"/>
        <v>81862565</v>
      </c>
      <c r="R10" s="66">
        <f t="shared" si="0"/>
        <v>138807</v>
      </c>
      <c r="S10" s="66">
        <f t="shared" si="0"/>
        <v>40433</v>
      </c>
      <c r="T10" s="66">
        <f t="shared" si="0"/>
        <v>35347</v>
      </c>
      <c r="U10" s="66">
        <f t="shared" si="0"/>
        <v>214587</v>
      </c>
      <c r="V10" s="66">
        <f t="shared" si="0"/>
        <v>325178926</v>
      </c>
      <c r="W10" s="66">
        <f t="shared" si="0"/>
        <v>329874000</v>
      </c>
      <c r="X10" s="66">
        <f t="shared" si="0"/>
        <v>-4695074</v>
      </c>
      <c r="Y10" s="67">
        <f>+IF(W10&lt;&gt;0,(X10/W10)*100,0)</f>
        <v>-1.4232931361671426</v>
      </c>
      <c r="Z10" s="68">
        <f t="shared" si="0"/>
        <v>376674000</v>
      </c>
    </row>
    <row r="11" spans="1:26" ht="12.75">
      <c r="A11" s="58" t="s">
        <v>37</v>
      </c>
      <c r="B11" s="19">
        <v>167273790</v>
      </c>
      <c r="C11" s="19">
        <v>0</v>
      </c>
      <c r="D11" s="59">
        <v>177597989</v>
      </c>
      <c r="E11" s="60">
        <v>179497990</v>
      </c>
      <c r="F11" s="60">
        <v>13574028</v>
      </c>
      <c r="G11" s="60">
        <v>0</v>
      </c>
      <c r="H11" s="60">
        <v>14276499</v>
      </c>
      <c r="I11" s="60">
        <v>27850527</v>
      </c>
      <c r="J11" s="60">
        <v>14028872</v>
      </c>
      <c r="K11" s="60">
        <v>14341784</v>
      </c>
      <c r="L11" s="60">
        <v>13724383</v>
      </c>
      <c r="M11" s="60">
        <v>42095039</v>
      </c>
      <c r="N11" s="60">
        <v>14496233</v>
      </c>
      <c r="O11" s="60">
        <v>14928019</v>
      </c>
      <c r="P11" s="60">
        <v>14580127</v>
      </c>
      <c r="Q11" s="60">
        <v>44004379</v>
      </c>
      <c r="R11" s="60">
        <v>13705678</v>
      </c>
      <c r="S11" s="60">
        <v>17791328</v>
      </c>
      <c r="T11" s="60">
        <v>13492908</v>
      </c>
      <c r="U11" s="60">
        <v>44989914</v>
      </c>
      <c r="V11" s="60">
        <v>158939859</v>
      </c>
      <c r="W11" s="60">
        <v>177597990</v>
      </c>
      <c r="X11" s="60">
        <v>-18658131</v>
      </c>
      <c r="Y11" s="61">
        <v>-10.51</v>
      </c>
      <c r="Z11" s="62">
        <v>179497990</v>
      </c>
    </row>
    <row r="12" spans="1:26" ht="12.75">
      <c r="A12" s="58" t="s">
        <v>38</v>
      </c>
      <c r="B12" s="19">
        <v>13055045</v>
      </c>
      <c r="C12" s="19">
        <v>0</v>
      </c>
      <c r="D12" s="59">
        <v>17672171</v>
      </c>
      <c r="E12" s="60">
        <v>17672171</v>
      </c>
      <c r="F12" s="60">
        <v>1741746</v>
      </c>
      <c r="G12" s="60">
        <v>0</v>
      </c>
      <c r="H12" s="60">
        <v>1522930</v>
      </c>
      <c r="I12" s="60">
        <v>3264676</v>
      </c>
      <c r="J12" s="60">
        <v>1607354</v>
      </c>
      <c r="K12" s="60">
        <v>1531154</v>
      </c>
      <c r="L12" s="60">
        <v>1699380</v>
      </c>
      <c r="M12" s="60">
        <v>4837888</v>
      </c>
      <c r="N12" s="60">
        <v>1648448</v>
      </c>
      <c r="O12" s="60">
        <v>1723202</v>
      </c>
      <c r="P12" s="60">
        <v>1721080</v>
      </c>
      <c r="Q12" s="60">
        <v>5092730</v>
      </c>
      <c r="R12" s="60">
        <v>1726384</v>
      </c>
      <c r="S12" s="60">
        <v>1706229</v>
      </c>
      <c r="T12" s="60">
        <v>1645722</v>
      </c>
      <c r="U12" s="60">
        <v>5078335</v>
      </c>
      <c r="V12" s="60">
        <v>18273629</v>
      </c>
      <c r="W12" s="60">
        <v>17672171</v>
      </c>
      <c r="X12" s="60">
        <v>601458</v>
      </c>
      <c r="Y12" s="61">
        <v>3.4</v>
      </c>
      <c r="Z12" s="62">
        <v>17672171</v>
      </c>
    </row>
    <row r="13" spans="1:26" ht="12.75">
      <c r="A13" s="58" t="s">
        <v>280</v>
      </c>
      <c r="B13" s="19">
        <v>3761546</v>
      </c>
      <c r="C13" s="19">
        <v>0</v>
      </c>
      <c r="D13" s="59">
        <v>15000000</v>
      </c>
      <c r="E13" s="60">
        <v>7000000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15000000</v>
      </c>
      <c r="X13" s="60">
        <v>-15000000</v>
      </c>
      <c r="Y13" s="61">
        <v>-100</v>
      </c>
      <c r="Z13" s="62">
        <v>7000000</v>
      </c>
    </row>
    <row r="14" spans="1:26" ht="12.75">
      <c r="A14" s="58" t="s">
        <v>40</v>
      </c>
      <c r="B14" s="19">
        <v>777655</v>
      </c>
      <c r="C14" s="19">
        <v>0</v>
      </c>
      <c r="D14" s="59">
        <v>100000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23</v>
      </c>
      <c r="K14" s="60">
        <v>0</v>
      </c>
      <c r="L14" s="60">
        <v>0</v>
      </c>
      <c r="M14" s="60">
        <v>23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23</v>
      </c>
      <c r="W14" s="60">
        <v>100000</v>
      </c>
      <c r="X14" s="60">
        <v>-99977</v>
      </c>
      <c r="Y14" s="61">
        <v>-99.98</v>
      </c>
      <c r="Z14" s="62">
        <v>0</v>
      </c>
    </row>
    <row r="15" spans="1:26" ht="12.75">
      <c r="A15" s="58" t="s">
        <v>41</v>
      </c>
      <c r="B15" s="19">
        <v>2731243</v>
      </c>
      <c r="C15" s="19">
        <v>0</v>
      </c>
      <c r="D15" s="59">
        <v>2780605</v>
      </c>
      <c r="E15" s="60">
        <v>0</v>
      </c>
      <c r="F15" s="60">
        <v>1250</v>
      </c>
      <c r="G15" s="60">
        <v>0</v>
      </c>
      <c r="H15" s="60">
        <v>0</v>
      </c>
      <c r="I15" s="60">
        <v>1250</v>
      </c>
      <c r="J15" s="60">
        <v>0</v>
      </c>
      <c r="K15" s="60">
        <v>1632545</v>
      </c>
      <c r="L15" s="60">
        <v>0</v>
      </c>
      <c r="M15" s="60">
        <v>1632545</v>
      </c>
      <c r="N15" s="60">
        <v>7086120</v>
      </c>
      <c r="O15" s="60">
        <v>0</v>
      </c>
      <c r="P15" s="60">
        <v>0</v>
      </c>
      <c r="Q15" s="60">
        <v>7086120</v>
      </c>
      <c r="R15" s="60">
        <v>0</v>
      </c>
      <c r="S15" s="60">
        <v>0</v>
      </c>
      <c r="T15" s="60">
        <v>0</v>
      </c>
      <c r="U15" s="60">
        <v>0</v>
      </c>
      <c r="V15" s="60">
        <v>8719915</v>
      </c>
      <c r="W15" s="60">
        <v>2780455</v>
      </c>
      <c r="X15" s="60">
        <v>5939460</v>
      </c>
      <c r="Y15" s="61">
        <v>213.61</v>
      </c>
      <c r="Z15" s="62">
        <v>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134595160</v>
      </c>
      <c r="C17" s="19">
        <v>0</v>
      </c>
      <c r="D17" s="59">
        <v>89284508</v>
      </c>
      <c r="E17" s="60">
        <v>157540080</v>
      </c>
      <c r="F17" s="60">
        <v>8872982</v>
      </c>
      <c r="G17" s="60">
        <v>0</v>
      </c>
      <c r="H17" s="60">
        <v>5690983</v>
      </c>
      <c r="I17" s="60">
        <v>14563965</v>
      </c>
      <c r="J17" s="60">
        <v>7632575</v>
      </c>
      <c r="K17" s="60">
        <v>12462413</v>
      </c>
      <c r="L17" s="60">
        <v>30718034</v>
      </c>
      <c r="M17" s="60">
        <v>50813022</v>
      </c>
      <c r="N17" s="60">
        <v>5877437</v>
      </c>
      <c r="O17" s="60">
        <v>5845378</v>
      </c>
      <c r="P17" s="60">
        <v>16664780</v>
      </c>
      <c r="Q17" s="60">
        <v>28387595</v>
      </c>
      <c r="R17" s="60">
        <v>20872244</v>
      </c>
      <c r="S17" s="60">
        <v>21132271</v>
      </c>
      <c r="T17" s="60">
        <v>12371381</v>
      </c>
      <c r="U17" s="60">
        <v>54375896</v>
      </c>
      <c r="V17" s="60">
        <v>148140478</v>
      </c>
      <c r="W17" s="60">
        <v>89284508</v>
      </c>
      <c r="X17" s="60">
        <v>58855970</v>
      </c>
      <c r="Y17" s="61">
        <v>65.92</v>
      </c>
      <c r="Z17" s="62">
        <v>157540080</v>
      </c>
    </row>
    <row r="18" spans="1:26" ht="12.75">
      <c r="A18" s="70" t="s">
        <v>44</v>
      </c>
      <c r="B18" s="71">
        <f>SUM(B11:B17)</f>
        <v>322194439</v>
      </c>
      <c r="C18" s="71">
        <f>SUM(C11:C17)</f>
        <v>0</v>
      </c>
      <c r="D18" s="72">
        <f aca="true" t="shared" si="1" ref="D18:Z18">SUM(D11:D17)</f>
        <v>302435273</v>
      </c>
      <c r="E18" s="73">
        <f t="shared" si="1"/>
        <v>361710241</v>
      </c>
      <c r="F18" s="73">
        <f t="shared" si="1"/>
        <v>24190006</v>
      </c>
      <c r="G18" s="73">
        <f t="shared" si="1"/>
        <v>0</v>
      </c>
      <c r="H18" s="73">
        <f t="shared" si="1"/>
        <v>21490412</v>
      </c>
      <c r="I18" s="73">
        <f t="shared" si="1"/>
        <v>45680418</v>
      </c>
      <c r="J18" s="73">
        <f t="shared" si="1"/>
        <v>23268824</v>
      </c>
      <c r="K18" s="73">
        <f t="shared" si="1"/>
        <v>29967896</v>
      </c>
      <c r="L18" s="73">
        <f t="shared" si="1"/>
        <v>46141797</v>
      </c>
      <c r="M18" s="73">
        <f t="shared" si="1"/>
        <v>99378517</v>
      </c>
      <c r="N18" s="73">
        <f t="shared" si="1"/>
        <v>29108238</v>
      </c>
      <c r="O18" s="73">
        <f t="shared" si="1"/>
        <v>22496599</v>
      </c>
      <c r="P18" s="73">
        <f t="shared" si="1"/>
        <v>32965987</v>
      </c>
      <c r="Q18" s="73">
        <f t="shared" si="1"/>
        <v>84570824</v>
      </c>
      <c r="R18" s="73">
        <f t="shared" si="1"/>
        <v>36304306</v>
      </c>
      <c r="S18" s="73">
        <f t="shared" si="1"/>
        <v>40629828</v>
      </c>
      <c r="T18" s="73">
        <f t="shared" si="1"/>
        <v>27510011</v>
      </c>
      <c r="U18" s="73">
        <f t="shared" si="1"/>
        <v>104444145</v>
      </c>
      <c r="V18" s="73">
        <f t="shared" si="1"/>
        <v>334073904</v>
      </c>
      <c r="W18" s="73">
        <f t="shared" si="1"/>
        <v>302435124</v>
      </c>
      <c r="X18" s="73">
        <f t="shared" si="1"/>
        <v>31638780</v>
      </c>
      <c r="Y18" s="67">
        <f>+IF(W18&lt;&gt;0,(X18/W18)*100,0)</f>
        <v>10.461344430351284</v>
      </c>
      <c r="Z18" s="74">
        <f t="shared" si="1"/>
        <v>361710241</v>
      </c>
    </row>
    <row r="19" spans="1:26" ht="12.75">
      <c r="A19" s="70" t="s">
        <v>45</v>
      </c>
      <c r="B19" s="75">
        <f>+B10-B18</f>
        <v>4390533</v>
      </c>
      <c r="C19" s="75">
        <f>+C10-C18</f>
        <v>0</v>
      </c>
      <c r="D19" s="76">
        <f aca="true" t="shared" si="2" ref="D19:Z19">+D10-D18</f>
        <v>27438727</v>
      </c>
      <c r="E19" s="77">
        <f t="shared" si="2"/>
        <v>14963759</v>
      </c>
      <c r="F19" s="77">
        <f t="shared" si="2"/>
        <v>110132038</v>
      </c>
      <c r="G19" s="77">
        <f t="shared" si="2"/>
        <v>0</v>
      </c>
      <c r="H19" s="77">
        <f t="shared" si="2"/>
        <v>-21177335</v>
      </c>
      <c r="I19" s="77">
        <f t="shared" si="2"/>
        <v>88954703</v>
      </c>
      <c r="J19" s="77">
        <f t="shared" si="2"/>
        <v>-23232392</v>
      </c>
      <c r="K19" s="77">
        <f t="shared" si="2"/>
        <v>-28982273</v>
      </c>
      <c r="L19" s="77">
        <f t="shared" si="2"/>
        <v>61302801</v>
      </c>
      <c r="M19" s="77">
        <f t="shared" si="2"/>
        <v>9088136</v>
      </c>
      <c r="N19" s="77">
        <f t="shared" si="2"/>
        <v>-29108238</v>
      </c>
      <c r="O19" s="77">
        <f t="shared" si="2"/>
        <v>-21278907</v>
      </c>
      <c r="P19" s="77">
        <f t="shared" si="2"/>
        <v>47678886</v>
      </c>
      <c r="Q19" s="77">
        <f t="shared" si="2"/>
        <v>-2708259</v>
      </c>
      <c r="R19" s="77">
        <f t="shared" si="2"/>
        <v>-36165499</v>
      </c>
      <c r="S19" s="77">
        <f t="shared" si="2"/>
        <v>-40589395</v>
      </c>
      <c r="T19" s="77">
        <f t="shared" si="2"/>
        <v>-27474664</v>
      </c>
      <c r="U19" s="77">
        <f t="shared" si="2"/>
        <v>-104229558</v>
      </c>
      <c r="V19" s="77">
        <f t="shared" si="2"/>
        <v>-8894978</v>
      </c>
      <c r="W19" s="77">
        <f>IF(E10=E18,0,W10-W18)</f>
        <v>27438876</v>
      </c>
      <c r="X19" s="77">
        <f t="shared" si="2"/>
        <v>-36333854</v>
      </c>
      <c r="Y19" s="78">
        <f>+IF(W19&lt;&gt;0,(X19/W19)*100,0)</f>
        <v>-132.4174284690087</v>
      </c>
      <c r="Z19" s="79">
        <f t="shared" si="2"/>
        <v>14963759</v>
      </c>
    </row>
    <row r="20" spans="1:26" ht="12.7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4390533</v>
      </c>
      <c r="C22" s="86">
        <f>SUM(C19:C21)</f>
        <v>0</v>
      </c>
      <c r="D22" s="87">
        <f aca="true" t="shared" si="3" ref="D22:Z22">SUM(D19:D21)</f>
        <v>27438727</v>
      </c>
      <c r="E22" s="88">
        <f t="shared" si="3"/>
        <v>14963759</v>
      </c>
      <c r="F22" s="88">
        <f t="shared" si="3"/>
        <v>110132038</v>
      </c>
      <c r="G22" s="88">
        <f t="shared" si="3"/>
        <v>0</v>
      </c>
      <c r="H22" s="88">
        <f t="shared" si="3"/>
        <v>-21177335</v>
      </c>
      <c r="I22" s="88">
        <f t="shared" si="3"/>
        <v>88954703</v>
      </c>
      <c r="J22" s="88">
        <f t="shared" si="3"/>
        <v>-23232392</v>
      </c>
      <c r="K22" s="88">
        <f t="shared" si="3"/>
        <v>-28982273</v>
      </c>
      <c r="L22" s="88">
        <f t="shared" si="3"/>
        <v>61302801</v>
      </c>
      <c r="M22" s="88">
        <f t="shared" si="3"/>
        <v>9088136</v>
      </c>
      <c r="N22" s="88">
        <f t="shared" si="3"/>
        <v>-29108238</v>
      </c>
      <c r="O22" s="88">
        <f t="shared" si="3"/>
        <v>-21278907</v>
      </c>
      <c r="P22" s="88">
        <f t="shared" si="3"/>
        <v>47678886</v>
      </c>
      <c r="Q22" s="88">
        <f t="shared" si="3"/>
        <v>-2708259</v>
      </c>
      <c r="R22" s="88">
        <f t="shared" si="3"/>
        <v>-36165499</v>
      </c>
      <c r="S22" s="88">
        <f t="shared" si="3"/>
        <v>-40589395</v>
      </c>
      <c r="T22" s="88">
        <f t="shared" si="3"/>
        <v>-27474664</v>
      </c>
      <c r="U22" s="88">
        <f t="shared" si="3"/>
        <v>-104229558</v>
      </c>
      <c r="V22" s="88">
        <f t="shared" si="3"/>
        <v>-8894978</v>
      </c>
      <c r="W22" s="88">
        <f t="shared" si="3"/>
        <v>27438876</v>
      </c>
      <c r="X22" s="88">
        <f t="shared" si="3"/>
        <v>-36333854</v>
      </c>
      <c r="Y22" s="89">
        <f>+IF(W22&lt;&gt;0,(X22/W22)*100,0)</f>
        <v>-132.4174284690087</v>
      </c>
      <c r="Z22" s="90">
        <f t="shared" si="3"/>
        <v>14963759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4390533</v>
      </c>
      <c r="C24" s="75">
        <f>SUM(C22:C23)</f>
        <v>0</v>
      </c>
      <c r="D24" s="76">
        <f aca="true" t="shared" si="4" ref="D24:Z24">SUM(D22:D23)</f>
        <v>27438727</v>
      </c>
      <c r="E24" s="77">
        <f t="shared" si="4"/>
        <v>14963759</v>
      </c>
      <c r="F24" s="77">
        <f t="shared" si="4"/>
        <v>110132038</v>
      </c>
      <c r="G24" s="77">
        <f t="shared" si="4"/>
        <v>0</v>
      </c>
      <c r="H24" s="77">
        <f t="shared" si="4"/>
        <v>-21177335</v>
      </c>
      <c r="I24" s="77">
        <f t="shared" si="4"/>
        <v>88954703</v>
      </c>
      <c r="J24" s="77">
        <f t="shared" si="4"/>
        <v>-23232392</v>
      </c>
      <c r="K24" s="77">
        <f t="shared" si="4"/>
        <v>-28982273</v>
      </c>
      <c r="L24" s="77">
        <f t="shared" si="4"/>
        <v>61302801</v>
      </c>
      <c r="M24" s="77">
        <f t="shared" si="4"/>
        <v>9088136</v>
      </c>
      <c r="N24" s="77">
        <f t="shared" si="4"/>
        <v>-29108238</v>
      </c>
      <c r="O24" s="77">
        <f t="shared" si="4"/>
        <v>-21278907</v>
      </c>
      <c r="P24" s="77">
        <f t="shared" si="4"/>
        <v>47678886</v>
      </c>
      <c r="Q24" s="77">
        <f t="shared" si="4"/>
        <v>-2708259</v>
      </c>
      <c r="R24" s="77">
        <f t="shared" si="4"/>
        <v>-36165499</v>
      </c>
      <c r="S24" s="77">
        <f t="shared" si="4"/>
        <v>-40589395</v>
      </c>
      <c r="T24" s="77">
        <f t="shared" si="4"/>
        <v>-27474664</v>
      </c>
      <c r="U24" s="77">
        <f t="shared" si="4"/>
        <v>-104229558</v>
      </c>
      <c r="V24" s="77">
        <f t="shared" si="4"/>
        <v>-8894978</v>
      </c>
      <c r="W24" s="77">
        <f t="shared" si="4"/>
        <v>27438876</v>
      </c>
      <c r="X24" s="77">
        <f t="shared" si="4"/>
        <v>-36333854</v>
      </c>
      <c r="Y24" s="78">
        <f>+IF(W24&lt;&gt;0,(X24/W24)*100,0)</f>
        <v>-132.4174284690087</v>
      </c>
      <c r="Z24" s="79">
        <f t="shared" si="4"/>
        <v>14963759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14867155</v>
      </c>
      <c r="C27" s="22">
        <v>0</v>
      </c>
      <c r="D27" s="99">
        <v>19671395</v>
      </c>
      <c r="E27" s="100">
        <v>10166355</v>
      </c>
      <c r="F27" s="100">
        <v>0</v>
      </c>
      <c r="G27" s="100">
        <v>20628</v>
      </c>
      <c r="H27" s="100">
        <v>34779</v>
      </c>
      <c r="I27" s="100">
        <v>55407</v>
      </c>
      <c r="J27" s="100">
        <v>52448</v>
      </c>
      <c r="K27" s="100">
        <v>53656</v>
      </c>
      <c r="L27" s="100">
        <v>23153</v>
      </c>
      <c r="M27" s="100">
        <v>129257</v>
      </c>
      <c r="N27" s="100">
        <v>89722</v>
      </c>
      <c r="O27" s="100">
        <v>0</v>
      </c>
      <c r="P27" s="100">
        <v>0</v>
      </c>
      <c r="Q27" s="100">
        <v>89722</v>
      </c>
      <c r="R27" s="100">
        <v>556373</v>
      </c>
      <c r="S27" s="100">
        <v>155968</v>
      </c>
      <c r="T27" s="100">
        <v>0</v>
      </c>
      <c r="U27" s="100">
        <v>712341</v>
      </c>
      <c r="V27" s="100">
        <v>986727</v>
      </c>
      <c r="W27" s="100">
        <v>19671395</v>
      </c>
      <c r="X27" s="100">
        <v>-18684668</v>
      </c>
      <c r="Y27" s="101">
        <v>-94.98</v>
      </c>
      <c r="Z27" s="102">
        <v>10166355</v>
      </c>
    </row>
    <row r="28" spans="1:26" ht="12.7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/>
      <c r="X28" s="60">
        <v>0</v>
      </c>
      <c r="Y28" s="61">
        <v>0</v>
      </c>
      <c r="Z28" s="62">
        <v>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14867155</v>
      </c>
      <c r="C31" s="19">
        <v>0</v>
      </c>
      <c r="D31" s="59">
        <v>19671395</v>
      </c>
      <c r="E31" s="60">
        <v>10166355</v>
      </c>
      <c r="F31" s="60">
        <v>0</v>
      </c>
      <c r="G31" s="60">
        <v>20628</v>
      </c>
      <c r="H31" s="60">
        <v>34779</v>
      </c>
      <c r="I31" s="60">
        <v>55407</v>
      </c>
      <c r="J31" s="60">
        <v>52448</v>
      </c>
      <c r="K31" s="60">
        <v>53656</v>
      </c>
      <c r="L31" s="60">
        <v>23153</v>
      </c>
      <c r="M31" s="60">
        <v>129257</v>
      </c>
      <c r="N31" s="60">
        <v>89723</v>
      </c>
      <c r="O31" s="60">
        <v>0</v>
      </c>
      <c r="P31" s="60">
        <v>0</v>
      </c>
      <c r="Q31" s="60">
        <v>89723</v>
      </c>
      <c r="R31" s="60">
        <v>556373</v>
      </c>
      <c r="S31" s="60">
        <v>155968</v>
      </c>
      <c r="T31" s="60">
        <v>0</v>
      </c>
      <c r="U31" s="60">
        <v>712341</v>
      </c>
      <c r="V31" s="60">
        <v>986728</v>
      </c>
      <c r="W31" s="60">
        <v>19671395</v>
      </c>
      <c r="X31" s="60">
        <v>-18684667</v>
      </c>
      <c r="Y31" s="61">
        <v>-94.98</v>
      </c>
      <c r="Z31" s="62">
        <v>10166355</v>
      </c>
    </row>
    <row r="32" spans="1:26" ht="12.75">
      <c r="A32" s="70" t="s">
        <v>54</v>
      </c>
      <c r="B32" s="22">
        <f>SUM(B28:B31)</f>
        <v>14867155</v>
      </c>
      <c r="C32" s="22">
        <f>SUM(C28:C31)</f>
        <v>0</v>
      </c>
      <c r="D32" s="99">
        <f aca="true" t="shared" si="5" ref="D32:Z32">SUM(D28:D31)</f>
        <v>19671395</v>
      </c>
      <c r="E32" s="100">
        <f t="shared" si="5"/>
        <v>10166355</v>
      </c>
      <c r="F32" s="100">
        <f t="shared" si="5"/>
        <v>0</v>
      </c>
      <c r="G32" s="100">
        <f t="shared" si="5"/>
        <v>20628</v>
      </c>
      <c r="H32" s="100">
        <f t="shared" si="5"/>
        <v>34779</v>
      </c>
      <c r="I32" s="100">
        <f t="shared" si="5"/>
        <v>55407</v>
      </c>
      <c r="J32" s="100">
        <f t="shared" si="5"/>
        <v>52448</v>
      </c>
      <c r="K32" s="100">
        <f t="shared" si="5"/>
        <v>53656</v>
      </c>
      <c r="L32" s="100">
        <f t="shared" si="5"/>
        <v>23153</v>
      </c>
      <c r="M32" s="100">
        <f t="shared" si="5"/>
        <v>129257</v>
      </c>
      <c r="N32" s="100">
        <f t="shared" si="5"/>
        <v>89723</v>
      </c>
      <c r="O32" s="100">
        <f t="shared" si="5"/>
        <v>0</v>
      </c>
      <c r="P32" s="100">
        <f t="shared" si="5"/>
        <v>0</v>
      </c>
      <c r="Q32" s="100">
        <f t="shared" si="5"/>
        <v>89723</v>
      </c>
      <c r="R32" s="100">
        <f t="shared" si="5"/>
        <v>556373</v>
      </c>
      <c r="S32" s="100">
        <f t="shared" si="5"/>
        <v>155968</v>
      </c>
      <c r="T32" s="100">
        <f t="shared" si="5"/>
        <v>0</v>
      </c>
      <c r="U32" s="100">
        <f t="shared" si="5"/>
        <v>712341</v>
      </c>
      <c r="V32" s="100">
        <f t="shared" si="5"/>
        <v>986728</v>
      </c>
      <c r="W32" s="100">
        <f t="shared" si="5"/>
        <v>19671395</v>
      </c>
      <c r="X32" s="100">
        <f t="shared" si="5"/>
        <v>-18684667</v>
      </c>
      <c r="Y32" s="101">
        <f>+IF(W32&lt;&gt;0,(X32/W32)*100,0)</f>
        <v>-94.9839449617071</v>
      </c>
      <c r="Z32" s="102">
        <f t="shared" si="5"/>
        <v>10166355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3775324</v>
      </c>
      <c r="C35" s="19">
        <v>0</v>
      </c>
      <c r="D35" s="59">
        <v>7470000</v>
      </c>
      <c r="E35" s="60">
        <v>10260000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10260000</v>
      </c>
      <c r="X35" s="60">
        <v>-10260000</v>
      </c>
      <c r="Y35" s="61">
        <v>-100</v>
      </c>
      <c r="Z35" s="62">
        <v>10260000</v>
      </c>
    </row>
    <row r="36" spans="1:26" ht="12.75">
      <c r="A36" s="58" t="s">
        <v>57</v>
      </c>
      <c r="B36" s="19">
        <v>46935203</v>
      </c>
      <c r="C36" s="19">
        <v>0</v>
      </c>
      <c r="D36" s="59">
        <v>71974000</v>
      </c>
      <c r="E36" s="60">
        <v>45926000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45926000</v>
      </c>
      <c r="X36" s="60">
        <v>-45926000</v>
      </c>
      <c r="Y36" s="61">
        <v>-100</v>
      </c>
      <c r="Z36" s="62">
        <v>45926000</v>
      </c>
    </row>
    <row r="37" spans="1:26" ht="12.75">
      <c r="A37" s="58" t="s">
        <v>58</v>
      </c>
      <c r="B37" s="19">
        <v>54570567</v>
      </c>
      <c r="C37" s="19">
        <v>0</v>
      </c>
      <c r="D37" s="59">
        <v>2900000</v>
      </c>
      <c r="E37" s="60">
        <v>2900000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2900000</v>
      </c>
      <c r="X37" s="60">
        <v>-2900000</v>
      </c>
      <c r="Y37" s="61">
        <v>-100</v>
      </c>
      <c r="Z37" s="62">
        <v>2900000</v>
      </c>
    </row>
    <row r="38" spans="1:26" ht="12.75">
      <c r="A38" s="58" t="s">
        <v>59</v>
      </c>
      <c r="B38" s="19">
        <v>23273000</v>
      </c>
      <c r="C38" s="19">
        <v>0</v>
      </c>
      <c r="D38" s="59">
        <v>7400000</v>
      </c>
      <c r="E38" s="60">
        <v>13900000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13900000</v>
      </c>
      <c r="X38" s="60">
        <v>-13900000</v>
      </c>
      <c r="Y38" s="61">
        <v>-100</v>
      </c>
      <c r="Z38" s="62">
        <v>13900000</v>
      </c>
    </row>
    <row r="39" spans="1:26" ht="12.75">
      <c r="A39" s="58" t="s">
        <v>60</v>
      </c>
      <c r="B39" s="19">
        <v>-27133040</v>
      </c>
      <c r="C39" s="19">
        <v>0</v>
      </c>
      <c r="D39" s="59">
        <v>69144000</v>
      </c>
      <c r="E39" s="60">
        <v>39386000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39386000</v>
      </c>
      <c r="X39" s="60">
        <v>-39386000</v>
      </c>
      <c r="Y39" s="61">
        <v>-100</v>
      </c>
      <c r="Z39" s="62">
        <v>39386000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10105412</v>
      </c>
      <c r="C42" s="19">
        <v>0</v>
      </c>
      <c r="D42" s="59">
        <v>42288545</v>
      </c>
      <c r="E42" s="60">
        <v>21963759</v>
      </c>
      <c r="F42" s="60">
        <v>110132038</v>
      </c>
      <c r="G42" s="60">
        <v>-23437672</v>
      </c>
      <c r="H42" s="60">
        <v>-21177335</v>
      </c>
      <c r="I42" s="60">
        <v>65517031</v>
      </c>
      <c r="J42" s="60">
        <v>-23232367</v>
      </c>
      <c r="K42" s="60">
        <v>-28982273</v>
      </c>
      <c r="L42" s="60">
        <v>61302801</v>
      </c>
      <c r="M42" s="60">
        <v>9088161</v>
      </c>
      <c r="N42" s="60">
        <v>-28889372</v>
      </c>
      <c r="O42" s="60">
        <v>-21278907</v>
      </c>
      <c r="P42" s="60">
        <v>47678886</v>
      </c>
      <c r="Q42" s="60">
        <v>-2489393</v>
      </c>
      <c r="R42" s="60">
        <v>-36165499</v>
      </c>
      <c r="S42" s="60">
        <v>-40589498</v>
      </c>
      <c r="T42" s="60">
        <v>-27474664</v>
      </c>
      <c r="U42" s="60">
        <v>-104229661</v>
      </c>
      <c r="V42" s="60">
        <v>-32113862</v>
      </c>
      <c r="W42" s="60">
        <v>21963759</v>
      </c>
      <c r="X42" s="60">
        <v>-54077621</v>
      </c>
      <c r="Y42" s="61">
        <v>-246.21</v>
      </c>
      <c r="Z42" s="62">
        <v>21963759</v>
      </c>
    </row>
    <row r="43" spans="1:26" ht="12.75">
      <c r="A43" s="58" t="s">
        <v>63</v>
      </c>
      <c r="B43" s="19">
        <v>-12596189</v>
      </c>
      <c r="C43" s="19">
        <v>0</v>
      </c>
      <c r="D43" s="59">
        <v>-19671695</v>
      </c>
      <c r="E43" s="60">
        <v>-10166655</v>
      </c>
      <c r="F43" s="60">
        <v>0</v>
      </c>
      <c r="G43" s="60">
        <v>-20628</v>
      </c>
      <c r="H43" s="60">
        <v>-34779</v>
      </c>
      <c r="I43" s="60">
        <v>-55407</v>
      </c>
      <c r="J43" s="60">
        <v>-52448</v>
      </c>
      <c r="K43" s="60">
        <v>-53656</v>
      </c>
      <c r="L43" s="60">
        <v>-23153</v>
      </c>
      <c r="M43" s="60">
        <v>-129257</v>
      </c>
      <c r="N43" s="60">
        <v>-89723</v>
      </c>
      <c r="O43" s="60">
        <v>0</v>
      </c>
      <c r="P43" s="60">
        <v>0</v>
      </c>
      <c r="Q43" s="60">
        <v>-89723</v>
      </c>
      <c r="R43" s="60">
        <v>-556372</v>
      </c>
      <c r="S43" s="60">
        <v>-155968</v>
      </c>
      <c r="T43" s="60">
        <v>0</v>
      </c>
      <c r="U43" s="60">
        <v>-712340</v>
      </c>
      <c r="V43" s="60">
        <v>-986727</v>
      </c>
      <c r="W43" s="60">
        <v>-10166655</v>
      </c>
      <c r="X43" s="60">
        <v>9179928</v>
      </c>
      <c r="Y43" s="61">
        <v>-90.29</v>
      </c>
      <c r="Z43" s="62">
        <v>-10166655</v>
      </c>
    </row>
    <row r="44" spans="1:26" ht="12.75">
      <c r="A44" s="58" t="s">
        <v>64</v>
      </c>
      <c r="B44" s="19">
        <v>4066000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2339601</v>
      </c>
      <c r="C45" s="22">
        <v>0</v>
      </c>
      <c r="D45" s="99">
        <v>30416850</v>
      </c>
      <c r="E45" s="100">
        <v>14137104</v>
      </c>
      <c r="F45" s="100">
        <v>112467435</v>
      </c>
      <c r="G45" s="100">
        <v>89009135</v>
      </c>
      <c r="H45" s="100">
        <v>67797021</v>
      </c>
      <c r="I45" s="100">
        <v>67797021</v>
      </c>
      <c r="J45" s="100">
        <v>44512206</v>
      </c>
      <c r="K45" s="100">
        <v>15476277</v>
      </c>
      <c r="L45" s="100">
        <v>76755925</v>
      </c>
      <c r="M45" s="100">
        <v>76755925</v>
      </c>
      <c r="N45" s="100">
        <v>47776830</v>
      </c>
      <c r="O45" s="100">
        <v>26497923</v>
      </c>
      <c r="P45" s="100">
        <v>74176809</v>
      </c>
      <c r="Q45" s="100">
        <v>47776830</v>
      </c>
      <c r="R45" s="100">
        <v>37454938</v>
      </c>
      <c r="S45" s="100">
        <v>-3290528</v>
      </c>
      <c r="T45" s="100">
        <v>-30765192</v>
      </c>
      <c r="U45" s="100">
        <v>-30765192</v>
      </c>
      <c r="V45" s="100">
        <v>-30765192</v>
      </c>
      <c r="W45" s="100">
        <v>14137104</v>
      </c>
      <c r="X45" s="100">
        <v>-44902296</v>
      </c>
      <c r="Y45" s="101">
        <v>-317.62</v>
      </c>
      <c r="Z45" s="102">
        <v>14137104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19" t="s">
        <v>275</v>
      </c>
      <c r="R47" s="120"/>
      <c r="S47" s="120"/>
      <c r="T47" s="120"/>
      <c r="U47" s="119" t="s">
        <v>276</v>
      </c>
      <c r="V47" s="119" t="s">
        <v>277</v>
      </c>
      <c r="W47" s="119" t="s">
        <v>278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29561717</v>
      </c>
      <c r="C51" s="52">
        <v>0</v>
      </c>
      <c r="D51" s="129">
        <v>10314385</v>
      </c>
      <c r="E51" s="54">
        <v>4314471</v>
      </c>
      <c r="F51" s="54">
        <v>0</v>
      </c>
      <c r="G51" s="54">
        <v>0</v>
      </c>
      <c r="H51" s="54">
        <v>0</v>
      </c>
      <c r="I51" s="54">
        <v>139654</v>
      </c>
      <c r="J51" s="54">
        <v>0</v>
      </c>
      <c r="K51" s="54">
        <v>0</v>
      </c>
      <c r="L51" s="54">
        <v>0</v>
      </c>
      <c r="M51" s="54">
        <v>38679</v>
      </c>
      <c r="N51" s="54">
        <v>0</v>
      </c>
      <c r="O51" s="54">
        <v>0</v>
      </c>
      <c r="P51" s="54">
        <v>0</v>
      </c>
      <c r="Q51" s="54">
        <v>437338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44806244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288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150000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>
        <v>150000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2780455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>
        <v>2780455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2930455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326584972</v>
      </c>
      <c r="D5" s="153">
        <f>SUM(D6:D8)</f>
        <v>0</v>
      </c>
      <c r="E5" s="154">
        <f t="shared" si="0"/>
        <v>329874000</v>
      </c>
      <c r="F5" s="100">
        <f t="shared" si="0"/>
        <v>376674000</v>
      </c>
      <c r="G5" s="100">
        <f t="shared" si="0"/>
        <v>134322044</v>
      </c>
      <c r="H5" s="100">
        <f t="shared" si="0"/>
        <v>0</v>
      </c>
      <c r="I5" s="100">
        <f t="shared" si="0"/>
        <v>313077</v>
      </c>
      <c r="J5" s="100">
        <f t="shared" si="0"/>
        <v>134635121</v>
      </c>
      <c r="K5" s="100">
        <f t="shared" si="0"/>
        <v>36432</v>
      </c>
      <c r="L5" s="100">
        <f t="shared" si="0"/>
        <v>985623</v>
      </c>
      <c r="M5" s="100">
        <f t="shared" si="0"/>
        <v>107444598</v>
      </c>
      <c r="N5" s="100">
        <f t="shared" si="0"/>
        <v>108466653</v>
      </c>
      <c r="O5" s="100">
        <f t="shared" si="0"/>
        <v>0</v>
      </c>
      <c r="P5" s="100">
        <f t="shared" si="0"/>
        <v>1217692</v>
      </c>
      <c r="Q5" s="100">
        <f t="shared" si="0"/>
        <v>80644873</v>
      </c>
      <c r="R5" s="100">
        <f t="shared" si="0"/>
        <v>81862565</v>
      </c>
      <c r="S5" s="100">
        <f t="shared" si="0"/>
        <v>138807</v>
      </c>
      <c r="T5" s="100">
        <f t="shared" si="0"/>
        <v>40433</v>
      </c>
      <c r="U5" s="100">
        <f t="shared" si="0"/>
        <v>35347</v>
      </c>
      <c r="V5" s="100">
        <f t="shared" si="0"/>
        <v>214587</v>
      </c>
      <c r="W5" s="100">
        <f t="shared" si="0"/>
        <v>325178926</v>
      </c>
      <c r="X5" s="100">
        <f t="shared" si="0"/>
        <v>329874000</v>
      </c>
      <c r="Y5" s="100">
        <f t="shared" si="0"/>
        <v>-4695074</v>
      </c>
      <c r="Z5" s="137">
        <f>+IF(X5&lt;&gt;0,+(Y5/X5)*100,0)</f>
        <v>-1.4232931361671426</v>
      </c>
      <c r="AA5" s="153">
        <f>SUM(AA6:AA8)</f>
        <v>376674000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326584972</v>
      </c>
      <c r="D7" s="157"/>
      <c r="E7" s="158">
        <v>329874000</v>
      </c>
      <c r="F7" s="159">
        <v>376674000</v>
      </c>
      <c r="G7" s="159">
        <v>134322044</v>
      </c>
      <c r="H7" s="159"/>
      <c r="I7" s="159">
        <v>313077</v>
      </c>
      <c r="J7" s="159">
        <v>134635121</v>
      </c>
      <c r="K7" s="159">
        <v>36432</v>
      </c>
      <c r="L7" s="159">
        <v>985623</v>
      </c>
      <c r="M7" s="159">
        <v>107444598</v>
      </c>
      <c r="N7" s="159">
        <v>108466653</v>
      </c>
      <c r="O7" s="159"/>
      <c r="P7" s="159">
        <v>1217692</v>
      </c>
      <c r="Q7" s="159">
        <v>80644873</v>
      </c>
      <c r="R7" s="159">
        <v>81862565</v>
      </c>
      <c r="S7" s="159">
        <v>138807</v>
      </c>
      <c r="T7" s="159">
        <v>40433</v>
      </c>
      <c r="U7" s="159">
        <v>35347</v>
      </c>
      <c r="V7" s="159">
        <v>214587</v>
      </c>
      <c r="W7" s="159">
        <v>325178926</v>
      </c>
      <c r="X7" s="159">
        <v>329874000</v>
      </c>
      <c r="Y7" s="159">
        <v>-4695074</v>
      </c>
      <c r="Z7" s="141">
        <v>-1.42</v>
      </c>
      <c r="AA7" s="157">
        <v>376674000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326584972</v>
      </c>
      <c r="D25" s="168">
        <f>+D5+D9+D15+D19+D24</f>
        <v>0</v>
      </c>
      <c r="E25" s="169">
        <f t="shared" si="4"/>
        <v>329874000</v>
      </c>
      <c r="F25" s="73">
        <f t="shared" si="4"/>
        <v>376674000</v>
      </c>
      <c r="G25" s="73">
        <f t="shared" si="4"/>
        <v>134322044</v>
      </c>
      <c r="H25" s="73">
        <f t="shared" si="4"/>
        <v>0</v>
      </c>
      <c r="I25" s="73">
        <f t="shared" si="4"/>
        <v>313077</v>
      </c>
      <c r="J25" s="73">
        <f t="shared" si="4"/>
        <v>134635121</v>
      </c>
      <c r="K25" s="73">
        <f t="shared" si="4"/>
        <v>36432</v>
      </c>
      <c r="L25" s="73">
        <f t="shared" si="4"/>
        <v>985623</v>
      </c>
      <c r="M25" s="73">
        <f t="shared" si="4"/>
        <v>107444598</v>
      </c>
      <c r="N25" s="73">
        <f t="shared" si="4"/>
        <v>108466653</v>
      </c>
      <c r="O25" s="73">
        <f t="shared" si="4"/>
        <v>0</v>
      </c>
      <c r="P25" s="73">
        <f t="shared" si="4"/>
        <v>1217692</v>
      </c>
      <c r="Q25" s="73">
        <f t="shared" si="4"/>
        <v>80644873</v>
      </c>
      <c r="R25" s="73">
        <f t="shared" si="4"/>
        <v>81862565</v>
      </c>
      <c r="S25" s="73">
        <f t="shared" si="4"/>
        <v>138807</v>
      </c>
      <c r="T25" s="73">
        <f t="shared" si="4"/>
        <v>40433</v>
      </c>
      <c r="U25" s="73">
        <f t="shared" si="4"/>
        <v>35347</v>
      </c>
      <c r="V25" s="73">
        <f t="shared" si="4"/>
        <v>214587</v>
      </c>
      <c r="W25" s="73">
        <f t="shared" si="4"/>
        <v>325178926</v>
      </c>
      <c r="X25" s="73">
        <f t="shared" si="4"/>
        <v>329874000</v>
      </c>
      <c r="Y25" s="73">
        <f t="shared" si="4"/>
        <v>-4695074</v>
      </c>
      <c r="Z25" s="170">
        <f>+IF(X25&lt;&gt;0,+(Y25/X25)*100,0)</f>
        <v>-1.4232931361671426</v>
      </c>
      <c r="AA25" s="168">
        <f>+AA5+AA9+AA15+AA19+AA24</f>
        <v>376674000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322194439</v>
      </c>
      <c r="D28" s="153">
        <f>SUM(D29:D31)</f>
        <v>0</v>
      </c>
      <c r="E28" s="154">
        <f t="shared" si="5"/>
        <v>140646294</v>
      </c>
      <c r="F28" s="100">
        <f t="shared" si="5"/>
        <v>361710241</v>
      </c>
      <c r="G28" s="100">
        <f t="shared" si="5"/>
        <v>12695716</v>
      </c>
      <c r="H28" s="100">
        <f t="shared" si="5"/>
        <v>0</v>
      </c>
      <c r="I28" s="100">
        <f t="shared" si="5"/>
        <v>9643511</v>
      </c>
      <c r="J28" s="100">
        <f t="shared" si="5"/>
        <v>22339227</v>
      </c>
      <c r="K28" s="100">
        <f t="shared" si="5"/>
        <v>12733148</v>
      </c>
      <c r="L28" s="100">
        <f t="shared" si="5"/>
        <v>15972978</v>
      </c>
      <c r="M28" s="100">
        <f t="shared" si="5"/>
        <v>24556917</v>
      </c>
      <c r="N28" s="100">
        <f t="shared" si="5"/>
        <v>53263043</v>
      </c>
      <c r="O28" s="100">
        <f t="shared" si="5"/>
        <v>11944180</v>
      </c>
      <c r="P28" s="100">
        <f t="shared" si="5"/>
        <v>9908032</v>
      </c>
      <c r="Q28" s="100">
        <f t="shared" si="5"/>
        <v>15741689</v>
      </c>
      <c r="R28" s="100">
        <f t="shared" si="5"/>
        <v>37593901</v>
      </c>
      <c r="S28" s="100">
        <f t="shared" si="5"/>
        <v>15701354</v>
      </c>
      <c r="T28" s="100">
        <f t="shared" si="5"/>
        <v>13837339</v>
      </c>
      <c r="U28" s="100">
        <f t="shared" si="5"/>
        <v>9161450</v>
      </c>
      <c r="V28" s="100">
        <f t="shared" si="5"/>
        <v>38700143</v>
      </c>
      <c r="W28" s="100">
        <f t="shared" si="5"/>
        <v>151896314</v>
      </c>
      <c r="X28" s="100">
        <f t="shared" si="5"/>
        <v>160367854</v>
      </c>
      <c r="Y28" s="100">
        <f t="shared" si="5"/>
        <v>-8471540</v>
      </c>
      <c r="Z28" s="137">
        <f>+IF(X28&lt;&gt;0,+(Y28/X28)*100,0)</f>
        <v>-5.2825674152876045</v>
      </c>
      <c r="AA28" s="153">
        <f>SUM(AA29:AA31)</f>
        <v>361710241</v>
      </c>
    </row>
    <row r="29" spans="1:27" ht="12.75">
      <c r="A29" s="138" t="s">
        <v>75</v>
      </c>
      <c r="B29" s="136"/>
      <c r="C29" s="155">
        <v>322194439</v>
      </c>
      <c r="D29" s="155"/>
      <c r="E29" s="156">
        <v>64261192</v>
      </c>
      <c r="F29" s="60"/>
      <c r="G29" s="60">
        <v>5261978</v>
      </c>
      <c r="H29" s="60"/>
      <c r="I29" s="60">
        <v>4768643</v>
      </c>
      <c r="J29" s="60">
        <v>10030621</v>
      </c>
      <c r="K29" s="60">
        <v>6055392</v>
      </c>
      <c r="L29" s="60">
        <v>8050337</v>
      </c>
      <c r="M29" s="60">
        <v>14055642</v>
      </c>
      <c r="N29" s="60">
        <v>28161371</v>
      </c>
      <c r="O29" s="60">
        <v>7005665</v>
      </c>
      <c r="P29" s="60">
        <v>6032049</v>
      </c>
      <c r="Q29" s="60">
        <v>9685911</v>
      </c>
      <c r="R29" s="60">
        <v>22723625</v>
      </c>
      <c r="S29" s="60">
        <v>11026649</v>
      </c>
      <c r="T29" s="60">
        <v>9346614</v>
      </c>
      <c r="U29" s="60">
        <v>5993366</v>
      </c>
      <c r="V29" s="60">
        <v>26366629</v>
      </c>
      <c r="W29" s="60">
        <v>87282246</v>
      </c>
      <c r="X29" s="60">
        <v>64261192</v>
      </c>
      <c r="Y29" s="60">
        <v>23021054</v>
      </c>
      <c r="Z29" s="140">
        <v>35.82</v>
      </c>
      <c r="AA29" s="155"/>
    </row>
    <row r="30" spans="1:27" ht="12.75">
      <c r="A30" s="138" t="s">
        <v>76</v>
      </c>
      <c r="B30" s="136"/>
      <c r="C30" s="157"/>
      <c r="D30" s="157"/>
      <c r="E30" s="158">
        <v>76385102</v>
      </c>
      <c r="F30" s="159">
        <v>361710241</v>
      </c>
      <c r="G30" s="159">
        <v>2313599</v>
      </c>
      <c r="H30" s="159"/>
      <c r="I30" s="159">
        <v>1216247</v>
      </c>
      <c r="J30" s="159">
        <v>3529846</v>
      </c>
      <c r="K30" s="159">
        <v>2287306</v>
      </c>
      <c r="L30" s="159">
        <v>1264410</v>
      </c>
      <c r="M30" s="159">
        <v>3104819</v>
      </c>
      <c r="N30" s="159">
        <v>6656535</v>
      </c>
      <c r="O30" s="159">
        <v>1217766</v>
      </c>
      <c r="P30" s="159">
        <v>1240827</v>
      </c>
      <c r="Q30" s="159">
        <v>1213867</v>
      </c>
      <c r="R30" s="159">
        <v>3672460</v>
      </c>
      <c r="S30" s="159">
        <v>1435901</v>
      </c>
      <c r="T30" s="159">
        <v>1140101</v>
      </c>
      <c r="U30" s="159">
        <v>1232909</v>
      </c>
      <c r="V30" s="159">
        <v>3808911</v>
      </c>
      <c r="W30" s="159">
        <v>17667752</v>
      </c>
      <c r="X30" s="159">
        <v>96106662</v>
      </c>
      <c r="Y30" s="159">
        <v>-78438910</v>
      </c>
      <c r="Z30" s="141">
        <v>-81.62</v>
      </c>
      <c r="AA30" s="157">
        <v>361710241</v>
      </c>
    </row>
    <row r="31" spans="1:27" ht="12.75">
      <c r="A31" s="138" t="s">
        <v>77</v>
      </c>
      <c r="B31" s="136"/>
      <c r="C31" s="155"/>
      <c r="D31" s="155"/>
      <c r="E31" s="156"/>
      <c r="F31" s="60"/>
      <c r="G31" s="60">
        <v>5120139</v>
      </c>
      <c r="H31" s="60"/>
      <c r="I31" s="60">
        <v>3658621</v>
      </c>
      <c r="J31" s="60">
        <v>8778760</v>
      </c>
      <c r="K31" s="60">
        <v>4390450</v>
      </c>
      <c r="L31" s="60">
        <v>6658231</v>
      </c>
      <c r="M31" s="60">
        <v>7396456</v>
      </c>
      <c r="N31" s="60">
        <v>18445137</v>
      </c>
      <c r="O31" s="60">
        <v>3720749</v>
      </c>
      <c r="P31" s="60">
        <v>2635156</v>
      </c>
      <c r="Q31" s="60">
        <v>4841911</v>
      </c>
      <c r="R31" s="60">
        <v>11197816</v>
      </c>
      <c r="S31" s="60">
        <v>3238804</v>
      </c>
      <c r="T31" s="60">
        <v>3350624</v>
      </c>
      <c r="U31" s="60">
        <v>1935175</v>
      </c>
      <c r="V31" s="60">
        <v>8524603</v>
      </c>
      <c r="W31" s="60">
        <v>46946316</v>
      </c>
      <c r="X31" s="60"/>
      <c r="Y31" s="60">
        <v>46946316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122842081</v>
      </c>
      <c r="F32" s="100">
        <f t="shared" si="6"/>
        <v>0</v>
      </c>
      <c r="G32" s="100">
        <f t="shared" si="6"/>
        <v>8852137</v>
      </c>
      <c r="H32" s="100">
        <f t="shared" si="6"/>
        <v>0</v>
      </c>
      <c r="I32" s="100">
        <f t="shared" si="6"/>
        <v>10678103</v>
      </c>
      <c r="J32" s="100">
        <f t="shared" si="6"/>
        <v>19530240</v>
      </c>
      <c r="K32" s="100">
        <f t="shared" si="6"/>
        <v>9116306</v>
      </c>
      <c r="L32" s="100">
        <f t="shared" si="6"/>
        <v>11712864</v>
      </c>
      <c r="M32" s="100">
        <f t="shared" si="6"/>
        <v>19005343</v>
      </c>
      <c r="N32" s="100">
        <f t="shared" si="6"/>
        <v>39834513</v>
      </c>
      <c r="O32" s="100">
        <f t="shared" si="6"/>
        <v>15820846</v>
      </c>
      <c r="P32" s="100">
        <f t="shared" si="6"/>
        <v>9365609</v>
      </c>
      <c r="Q32" s="100">
        <f t="shared" si="6"/>
        <v>8795340</v>
      </c>
      <c r="R32" s="100">
        <f t="shared" si="6"/>
        <v>33981795</v>
      </c>
      <c r="S32" s="100">
        <f t="shared" si="6"/>
        <v>13447259</v>
      </c>
      <c r="T32" s="100">
        <f t="shared" si="6"/>
        <v>21847539</v>
      </c>
      <c r="U32" s="100">
        <f t="shared" si="6"/>
        <v>16174478</v>
      </c>
      <c r="V32" s="100">
        <f t="shared" si="6"/>
        <v>51469276</v>
      </c>
      <c r="W32" s="100">
        <f t="shared" si="6"/>
        <v>144815824</v>
      </c>
      <c r="X32" s="100">
        <f t="shared" si="6"/>
        <v>122842081</v>
      </c>
      <c r="Y32" s="100">
        <f t="shared" si="6"/>
        <v>21973743</v>
      </c>
      <c r="Z32" s="137">
        <f>+IF(X32&lt;&gt;0,+(Y32/X32)*100,0)</f>
        <v>17.887797749046598</v>
      </c>
      <c r="AA32" s="153">
        <f>SUM(AA33:AA37)</f>
        <v>0</v>
      </c>
    </row>
    <row r="33" spans="1:27" ht="12.75">
      <c r="A33" s="138" t="s">
        <v>79</v>
      </c>
      <c r="B33" s="136"/>
      <c r="C33" s="155"/>
      <c r="D33" s="155"/>
      <c r="E33" s="156">
        <v>13734975</v>
      </c>
      <c r="F33" s="60"/>
      <c r="G33" s="60">
        <v>675225</v>
      </c>
      <c r="H33" s="60"/>
      <c r="I33" s="60">
        <v>832126</v>
      </c>
      <c r="J33" s="60">
        <v>1507351</v>
      </c>
      <c r="K33" s="60">
        <v>870727</v>
      </c>
      <c r="L33" s="60">
        <v>816106</v>
      </c>
      <c r="M33" s="60">
        <v>1361930</v>
      </c>
      <c r="N33" s="60">
        <v>3048763</v>
      </c>
      <c r="O33" s="60">
        <v>751172</v>
      </c>
      <c r="P33" s="60">
        <v>854954</v>
      </c>
      <c r="Q33" s="60">
        <v>914814</v>
      </c>
      <c r="R33" s="60">
        <v>2520940</v>
      </c>
      <c r="S33" s="60">
        <v>1001726</v>
      </c>
      <c r="T33" s="60">
        <v>1204727</v>
      </c>
      <c r="U33" s="60">
        <v>862308</v>
      </c>
      <c r="V33" s="60">
        <v>3068761</v>
      </c>
      <c r="W33" s="60">
        <v>10145815</v>
      </c>
      <c r="X33" s="60">
        <v>13734975</v>
      </c>
      <c r="Y33" s="60">
        <v>-3589160</v>
      </c>
      <c r="Z33" s="140">
        <v>-26.13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>
        <v>71730964</v>
      </c>
      <c r="F35" s="60"/>
      <c r="G35" s="60">
        <v>5099722</v>
      </c>
      <c r="H35" s="60"/>
      <c r="I35" s="60">
        <v>7017755</v>
      </c>
      <c r="J35" s="60">
        <v>12117477</v>
      </c>
      <c r="K35" s="60">
        <v>5233145</v>
      </c>
      <c r="L35" s="60">
        <v>7252309</v>
      </c>
      <c r="M35" s="60">
        <v>14616132</v>
      </c>
      <c r="N35" s="60">
        <v>27101586</v>
      </c>
      <c r="O35" s="60">
        <v>12571860</v>
      </c>
      <c r="P35" s="60">
        <v>5743932</v>
      </c>
      <c r="Q35" s="60">
        <v>5100156</v>
      </c>
      <c r="R35" s="60">
        <v>23415948</v>
      </c>
      <c r="S35" s="60">
        <v>5972328</v>
      </c>
      <c r="T35" s="60">
        <v>8895083</v>
      </c>
      <c r="U35" s="60">
        <v>5166272</v>
      </c>
      <c r="V35" s="60">
        <v>20033683</v>
      </c>
      <c r="W35" s="60">
        <v>82668694</v>
      </c>
      <c r="X35" s="60">
        <v>71730964</v>
      </c>
      <c r="Y35" s="60">
        <v>10937730</v>
      </c>
      <c r="Z35" s="140">
        <v>15.25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>
        <v>37376142</v>
      </c>
      <c r="F37" s="159"/>
      <c r="G37" s="159">
        <v>3077190</v>
      </c>
      <c r="H37" s="159"/>
      <c r="I37" s="159">
        <v>2828222</v>
      </c>
      <c r="J37" s="159">
        <v>5905412</v>
      </c>
      <c r="K37" s="159">
        <v>3012434</v>
      </c>
      <c r="L37" s="159">
        <v>3644449</v>
      </c>
      <c r="M37" s="159">
        <v>3027281</v>
      </c>
      <c r="N37" s="159">
        <v>9684164</v>
      </c>
      <c r="O37" s="159">
        <v>2497814</v>
      </c>
      <c r="P37" s="159">
        <v>2766723</v>
      </c>
      <c r="Q37" s="159">
        <v>2780370</v>
      </c>
      <c r="R37" s="159">
        <v>8044907</v>
      </c>
      <c r="S37" s="159">
        <v>6473205</v>
      </c>
      <c r="T37" s="159">
        <v>11747729</v>
      </c>
      <c r="U37" s="159">
        <v>10145898</v>
      </c>
      <c r="V37" s="159">
        <v>28366832</v>
      </c>
      <c r="W37" s="159">
        <v>52001315</v>
      </c>
      <c r="X37" s="159">
        <v>37376142</v>
      </c>
      <c r="Y37" s="159">
        <v>14625173</v>
      </c>
      <c r="Z37" s="141">
        <v>39.13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38946898</v>
      </c>
      <c r="F38" s="100">
        <f t="shared" si="7"/>
        <v>0</v>
      </c>
      <c r="G38" s="100">
        <f t="shared" si="7"/>
        <v>2642153</v>
      </c>
      <c r="H38" s="100">
        <f t="shared" si="7"/>
        <v>0</v>
      </c>
      <c r="I38" s="100">
        <f t="shared" si="7"/>
        <v>1168798</v>
      </c>
      <c r="J38" s="100">
        <f t="shared" si="7"/>
        <v>3810951</v>
      </c>
      <c r="K38" s="100">
        <f t="shared" si="7"/>
        <v>1419370</v>
      </c>
      <c r="L38" s="100">
        <f t="shared" si="7"/>
        <v>2282054</v>
      </c>
      <c r="M38" s="100">
        <f t="shared" si="7"/>
        <v>2579537</v>
      </c>
      <c r="N38" s="100">
        <f t="shared" si="7"/>
        <v>6280961</v>
      </c>
      <c r="O38" s="100">
        <f t="shared" si="7"/>
        <v>1343212</v>
      </c>
      <c r="P38" s="100">
        <f t="shared" si="7"/>
        <v>3222958</v>
      </c>
      <c r="Q38" s="100">
        <f t="shared" si="7"/>
        <v>8428958</v>
      </c>
      <c r="R38" s="100">
        <f t="shared" si="7"/>
        <v>12995128</v>
      </c>
      <c r="S38" s="100">
        <f t="shared" si="7"/>
        <v>7155693</v>
      </c>
      <c r="T38" s="100">
        <f t="shared" si="7"/>
        <v>4944950</v>
      </c>
      <c r="U38" s="100">
        <f t="shared" si="7"/>
        <v>2174083</v>
      </c>
      <c r="V38" s="100">
        <f t="shared" si="7"/>
        <v>14274726</v>
      </c>
      <c r="W38" s="100">
        <f t="shared" si="7"/>
        <v>37361766</v>
      </c>
      <c r="X38" s="100">
        <f t="shared" si="7"/>
        <v>38946898</v>
      </c>
      <c r="Y38" s="100">
        <f t="shared" si="7"/>
        <v>-1585132</v>
      </c>
      <c r="Z38" s="137">
        <f>+IF(X38&lt;&gt;0,+(Y38/X38)*100,0)</f>
        <v>-4.069982672304223</v>
      </c>
      <c r="AA38" s="153">
        <f>SUM(AA39:AA41)</f>
        <v>0</v>
      </c>
    </row>
    <row r="39" spans="1:27" ht="12.75">
      <c r="A39" s="138" t="s">
        <v>85</v>
      </c>
      <c r="B39" s="136"/>
      <c r="C39" s="155"/>
      <c r="D39" s="155"/>
      <c r="E39" s="156">
        <v>14954038</v>
      </c>
      <c r="F39" s="60"/>
      <c r="G39" s="60">
        <v>1694218</v>
      </c>
      <c r="H39" s="60"/>
      <c r="I39" s="60">
        <v>491310</v>
      </c>
      <c r="J39" s="60">
        <v>2185528</v>
      </c>
      <c r="K39" s="60">
        <v>572767</v>
      </c>
      <c r="L39" s="60">
        <v>1009996</v>
      </c>
      <c r="M39" s="60">
        <v>1244949</v>
      </c>
      <c r="N39" s="60">
        <v>2827712</v>
      </c>
      <c r="O39" s="60">
        <v>665423</v>
      </c>
      <c r="P39" s="60">
        <v>580351</v>
      </c>
      <c r="Q39" s="60">
        <v>600780</v>
      </c>
      <c r="R39" s="60">
        <v>1846554</v>
      </c>
      <c r="S39" s="60">
        <v>1168206</v>
      </c>
      <c r="T39" s="60">
        <v>1963120</v>
      </c>
      <c r="U39" s="60">
        <v>1129880</v>
      </c>
      <c r="V39" s="60">
        <v>4261206</v>
      </c>
      <c r="W39" s="60">
        <v>11121000</v>
      </c>
      <c r="X39" s="60">
        <v>14954038</v>
      </c>
      <c r="Y39" s="60">
        <v>-3833038</v>
      </c>
      <c r="Z39" s="140">
        <v>-25.63</v>
      </c>
      <c r="AA39" s="155"/>
    </row>
    <row r="40" spans="1:27" ht="12.75">
      <c r="A40" s="138" t="s">
        <v>86</v>
      </c>
      <c r="B40" s="136"/>
      <c r="C40" s="155"/>
      <c r="D40" s="155"/>
      <c r="E40" s="156">
        <v>23992860</v>
      </c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23992860</v>
      </c>
      <c r="Y40" s="60">
        <v>-23992860</v>
      </c>
      <c r="Z40" s="140">
        <v>-100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>
        <v>947935</v>
      </c>
      <c r="H41" s="60"/>
      <c r="I41" s="60">
        <v>677488</v>
      </c>
      <c r="J41" s="60">
        <v>1625423</v>
      </c>
      <c r="K41" s="60">
        <v>846603</v>
      </c>
      <c r="L41" s="60">
        <v>1272058</v>
      </c>
      <c r="M41" s="60">
        <v>1334588</v>
      </c>
      <c r="N41" s="60">
        <v>3453249</v>
      </c>
      <c r="O41" s="60">
        <v>677789</v>
      </c>
      <c r="P41" s="60">
        <v>2642607</v>
      </c>
      <c r="Q41" s="60">
        <v>7828178</v>
      </c>
      <c r="R41" s="60">
        <v>11148574</v>
      </c>
      <c r="S41" s="60">
        <v>5987487</v>
      </c>
      <c r="T41" s="60">
        <v>2981830</v>
      </c>
      <c r="U41" s="60">
        <v>1044203</v>
      </c>
      <c r="V41" s="60">
        <v>10013520</v>
      </c>
      <c r="W41" s="60">
        <v>26240766</v>
      </c>
      <c r="X41" s="60"/>
      <c r="Y41" s="60">
        <v>26240766</v>
      </c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322194439</v>
      </c>
      <c r="D48" s="168">
        <f>+D28+D32+D38+D42+D47</f>
        <v>0</v>
      </c>
      <c r="E48" s="169">
        <f t="shared" si="9"/>
        <v>302435273</v>
      </c>
      <c r="F48" s="73">
        <f t="shared" si="9"/>
        <v>361710241</v>
      </c>
      <c r="G48" s="73">
        <f t="shared" si="9"/>
        <v>24190006</v>
      </c>
      <c r="H48" s="73">
        <f t="shared" si="9"/>
        <v>0</v>
      </c>
      <c r="I48" s="73">
        <f t="shared" si="9"/>
        <v>21490412</v>
      </c>
      <c r="J48" s="73">
        <f t="shared" si="9"/>
        <v>45680418</v>
      </c>
      <c r="K48" s="73">
        <f t="shared" si="9"/>
        <v>23268824</v>
      </c>
      <c r="L48" s="73">
        <f t="shared" si="9"/>
        <v>29967896</v>
      </c>
      <c r="M48" s="73">
        <f t="shared" si="9"/>
        <v>46141797</v>
      </c>
      <c r="N48" s="73">
        <f t="shared" si="9"/>
        <v>99378517</v>
      </c>
      <c r="O48" s="73">
        <f t="shared" si="9"/>
        <v>29108238</v>
      </c>
      <c r="P48" s="73">
        <f t="shared" si="9"/>
        <v>22496599</v>
      </c>
      <c r="Q48" s="73">
        <f t="shared" si="9"/>
        <v>32965987</v>
      </c>
      <c r="R48" s="73">
        <f t="shared" si="9"/>
        <v>84570824</v>
      </c>
      <c r="S48" s="73">
        <f t="shared" si="9"/>
        <v>36304306</v>
      </c>
      <c r="T48" s="73">
        <f t="shared" si="9"/>
        <v>40629828</v>
      </c>
      <c r="U48" s="73">
        <f t="shared" si="9"/>
        <v>27510011</v>
      </c>
      <c r="V48" s="73">
        <f t="shared" si="9"/>
        <v>104444145</v>
      </c>
      <c r="W48" s="73">
        <f t="shared" si="9"/>
        <v>334073904</v>
      </c>
      <c r="X48" s="73">
        <f t="shared" si="9"/>
        <v>322156833</v>
      </c>
      <c r="Y48" s="73">
        <f t="shared" si="9"/>
        <v>11917071</v>
      </c>
      <c r="Z48" s="170">
        <f>+IF(X48&lt;&gt;0,+(Y48/X48)*100,0)</f>
        <v>3.6991520214007068</v>
      </c>
      <c r="AA48" s="168">
        <f>+AA28+AA32+AA38+AA42+AA47</f>
        <v>361710241</v>
      </c>
    </row>
    <row r="49" spans="1:27" ht="12.75">
      <c r="A49" s="148" t="s">
        <v>49</v>
      </c>
      <c r="B49" s="149"/>
      <c r="C49" s="171">
        <f aca="true" t="shared" si="10" ref="C49:Y49">+C25-C48</f>
        <v>4390533</v>
      </c>
      <c r="D49" s="171">
        <f>+D25-D48</f>
        <v>0</v>
      </c>
      <c r="E49" s="172">
        <f t="shared" si="10"/>
        <v>27438727</v>
      </c>
      <c r="F49" s="173">
        <f t="shared" si="10"/>
        <v>14963759</v>
      </c>
      <c r="G49" s="173">
        <f t="shared" si="10"/>
        <v>110132038</v>
      </c>
      <c r="H49" s="173">
        <f t="shared" si="10"/>
        <v>0</v>
      </c>
      <c r="I49" s="173">
        <f t="shared" si="10"/>
        <v>-21177335</v>
      </c>
      <c r="J49" s="173">
        <f t="shared" si="10"/>
        <v>88954703</v>
      </c>
      <c r="K49" s="173">
        <f t="shared" si="10"/>
        <v>-23232392</v>
      </c>
      <c r="L49" s="173">
        <f t="shared" si="10"/>
        <v>-28982273</v>
      </c>
      <c r="M49" s="173">
        <f t="shared" si="10"/>
        <v>61302801</v>
      </c>
      <c r="N49" s="173">
        <f t="shared" si="10"/>
        <v>9088136</v>
      </c>
      <c r="O49" s="173">
        <f t="shared" si="10"/>
        <v>-29108238</v>
      </c>
      <c r="P49" s="173">
        <f t="shared" si="10"/>
        <v>-21278907</v>
      </c>
      <c r="Q49" s="173">
        <f t="shared" si="10"/>
        <v>47678886</v>
      </c>
      <c r="R49" s="173">
        <f t="shared" si="10"/>
        <v>-2708259</v>
      </c>
      <c r="S49" s="173">
        <f t="shared" si="10"/>
        <v>-36165499</v>
      </c>
      <c r="T49" s="173">
        <f t="shared" si="10"/>
        <v>-40589395</v>
      </c>
      <c r="U49" s="173">
        <f t="shared" si="10"/>
        <v>-27474664</v>
      </c>
      <c r="V49" s="173">
        <f t="shared" si="10"/>
        <v>-104229558</v>
      </c>
      <c r="W49" s="173">
        <f t="shared" si="10"/>
        <v>-8894978</v>
      </c>
      <c r="X49" s="173">
        <f>IF(F25=F48,0,X25-X48)</f>
        <v>7717167</v>
      </c>
      <c r="Y49" s="173">
        <f t="shared" si="10"/>
        <v>-16612145</v>
      </c>
      <c r="Z49" s="174">
        <f>+IF(X49&lt;&gt;0,+(Y49/X49)*100,0)</f>
        <v>-215.26221993122604</v>
      </c>
      <c r="AA49" s="171">
        <f>+AA25-AA48</f>
        <v>14963759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2.75">
      <c r="A13" s="181" t="s">
        <v>109</v>
      </c>
      <c r="B13" s="185"/>
      <c r="C13" s="155">
        <v>2584714</v>
      </c>
      <c r="D13" s="155">
        <v>0</v>
      </c>
      <c r="E13" s="156">
        <v>1500000</v>
      </c>
      <c r="F13" s="60">
        <v>1500000</v>
      </c>
      <c r="G13" s="60">
        <v>0</v>
      </c>
      <c r="H13" s="60">
        <v>0</v>
      </c>
      <c r="I13" s="60">
        <v>189385</v>
      </c>
      <c r="J13" s="60">
        <v>189385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189385</v>
      </c>
      <c r="X13" s="60">
        <v>1500000</v>
      </c>
      <c r="Y13" s="60">
        <v>-1310615</v>
      </c>
      <c r="Z13" s="140">
        <v>-87.37</v>
      </c>
      <c r="AA13" s="155">
        <v>1500000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322949976</v>
      </c>
      <c r="D19" s="155">
        <v>0</v>
      </c>
      <c r="E19" s="156">
        <v>328124000</v>
      </c>
      <c r="F19" s="60">
        <v>327374000</v>
      </c>
      <c r="G19" s="60">
        <v>134250000</v>
      </c>
      <c r="H19" s="60">
        <v>0</v>
      </c>
      <c r="I19" s="60">
        <v>0</v>
      </c>
      <c r="J19" s="60">
        <v>134250000</v>
      </c>
      <c r="K19" s="60">
        <v>0</v>
      </c>
      <c r="L19" s="60">
        <v>944588</v>
      </c>
      <c r="M19" s="60">
        <v>107401000</v>
      </c>
      <c r="N19" s="60">
        <v>108345588</v>
      </c>
      <c r="O19" s="60">
        <v>0</v>
      </c>
      <c r="P19" s="60">
        <v>1176000</v>
      </c>
      <c r="Q19" s="60">
        <v>80551000</v>
      </c>
      <c r="R19" s="60">
        <v>81727000</v>
      </c>
      <c r="S19" s="60">
        <v>0</v>
      </c>
      <c r="T19" s="60">
        <v>0</v>
      </c>
      <c r="U19" s="60">
        <v>0</v>
      </c>
      <c r="V19" s="60">
        <v>0</v>
      </c>
      <c r="W19" s="60">
        <v>324322588</v>
      </c>
      <c r="X19" s="60">
        <v>328124000</v>
      </c>
      <c r="Y19" s="60">
        <v>-3801412</v>
      </c>
      <c r="Z19" s="140">
        <v>-1.16</v>
      </c>
      <c r="AA19" s="155">
        <v>327374000</v>
      </c>
    </row>
    <row r="20" spans="1:27" ht="12.75">
      <c r="A20" s="181" t="s">
        <v>35</v>
      </c>
      <c r="B20" s="185"/>
      <c r="C20" s="155">
        <v>1050282</v>
      </c>
      <c r="D20" s="155">
        <v>0</v>
      </c>
      <c r="E20" s="156">
        <v>250000</v>
      </c>
      <c r="F20" s="54">
        <v>47800000</v>
      </c>
      <c r="G20" s="54">
        <v>72044</v>
      </c>
      <c r="H20" s="54">
        <v>0</v>
      </c>
      <c r="I20" s="54">
        <v>123692</v>
      </c>
      <c r="J20" s="54">
        <v>195736</v>
      </c>
      <c r="K20" s="54">
        <v>36432</v>
      </c>
      <c r="L20" s="54">
        <v>41035</v>
      </c>
      <c r="M20" s="54">
        <v>43598</v>
      </c>
      <c r="N20" s="54">
        <v>121065</v>
      </c>
      <c r="O20" s="54">
        <v>0</v>
      </c>
      <c r="P20" s="54">
        <v>41692</v>
      </c>
      <c r="Q20" s="54">
        <v>93873</v>
      </c>
      <c r="R20" s="54">
        <v>135565</v>
      </c>
      <c r="S20" s="54">
        <v>138807</v>
      </c>
      <c r="T20" s="54">
        <v>40433</v>
      </c>
      <c r="U20" s="54">
        <v>35347</v>
      </c>
      <c r="V20" s="54">
        <v>214587</v>
      </c>
      <c r="W20" s="54">
        <v>666953</v>
      </c>
      <c r="X20" s="54">
        <v>250000</v>
      </c>
      <c r="Y20" s="54">
        <v>416953</v>
      </c>
      <c r="Z20" s="184">
        <v>166.78</v>
      </c>
      <c r="AA20" s="130">
        <v>47800000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326584972</v>
      </c>
      <c r="D22" s="188">
        <f>SUM(D5:D21)</f>
        <v>0</v>
      </c>
      <c r="E22" s="189">
        <f t="shared" si="0"/>
        <v>329874000</v>
      </c>
      <c r="F22" s="190">
        <f t="shared" si="0"/>
        <v>376674000</v>
      </c>
      <c r="G22" s="190">
        <f t="shared" si="0"/>
        <v>134322044</v>
      </c>
      <c r="H22" s="190">
        <f t="shared" si="0"/>
        <v>0</v>
      </c>
      <c r="I22" s="190">
        <f t="shared" si="0"/>
        <v>313077</v>
      </c>
      <c r="J22" s="190">
        <f t="shared" si="0"/>
        <v>134635121</v>
      </c>
      <c r="K22" s="190">
        <f t="shared" si="0"/>
        <v>36432</v>
      </c>
      <c r="L22" s="190">
        <f t="shared" si="0"/>
        <v>985623</v>
      </c>
      <c r="M22" s="190">
        <f t="shared" si="0"/>
        <v>107444598</v>
      </c>
      <c r="N22" s="190">
        <f t="shared" si="0"/>
        <v>108466653</v>
      </c>
      <c r="O22" s="190">
        <f t="shared" si="0"/>
        <v>0</v>
      </c>
      <c r="P22" s="190">
        <f t="shared" si="0"/>
        <v>1217692</v>
      </c>
      <c r="Q22" s="190">
        <f t="shared" si="0"/>
        <v>80644873</v>
      </c>
      <c r="R22" s="190">
        <f t="shared" si="0"/>
        <v>81862565</v>
      </c>
      <c r="S22" s="190">
        <f t="shared" si="0"/>
        <v>138807</v>
      </c>
      <c r="T22" s="190">
        <f t="shared" si="0"/>
        <v>40433</v>
      </c>
      <c r="U22" s="190">
        <f t="shared" si="0"/>
        <v>35347</v>
      </c>
      <c r="V22" s="190">
        <f t="shared" si="0"/>
        <v>214587</v>
      </c>
      <c r="W22" s="190">
        <f t="shared" si="0"/>
        <v>325178926</v>
      </c>
      <c r="X22" s="190">
        <f t="shared" si="0"/>
        <v>329874000</v>
      </c>
      <c r="Y22" s="190">
        <f t="shared" si="0"/>
        <v>-4695074</v>
      </c>
      <c r="Z22" s="191">
        <f>+IF(X22&lt;&gt;0,+(Y22/X22)*100,0)</f>
        <v>-1.4232931361671426</v>
      </c>
      <c r="AA22" s="188">
        <f>SUM(AA5:AA21)</f>
        <v>376674000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167273790</v>
      </c>
      <c r="D25" s="155">
        <v>0</v>
      </c>
      <c r="E25" s="156">
        <v>177597989</v>
      </c>
      <c r="F25" s="60">
        <v>179497990</v>
      </c>
      <c r="G25" s="60">
        <v>13574028</v>
      </c>
      <c r="H25" s="60">
        <v>0</v>
      </c>
      <c r="I25" s="60">
        <v>14276499</v>
      </c>
      <c r="J25" s="60">
        <v>27850527</v>
      </c>
      <c r="K25" s="60">
        <v>14028872</v>
      </c>
      <c r="L25" s="60">
        <v>14341784</v>
      </c>
      <c r="M25" s="60">
        <v>13724383</v>
      </c>
      <c r="N25" s="60">
        <v>42095039</v>
      </c>
      <c r="O25" s="60">
        <v>14496233</v>
      </c>
      <c r="P25" s="60">
        <v>14928019</v>
      </c>
      <c r="Q25" s="60">
        <v>14580127</v>
      </c>
      <c r="R25" s="60">
        <v>44004379</v>
      </c>
      <c r="S25" s="60">
        <v>13705678</v>
      </c>
      <c r="T25" s="60">
        <v>17791328</v>
      </c>
      <c r="U25" s="60">
        <v>13492908</v>
      </c>
      <c r="V25" s="60">
        <v>44989914</v>
      </c>
      <c r="W25" s="60">
        <v>158939859</v>
      </c>
      <c r="X25" s="60">
        <v>177597990</v>
      </c>
      <c r="Y25" s="60">
        <v>-18658131</v>
      </c>
      <c r="Z25" s="140">
        <v>-10.51</v>
      </c>
      <c r="AA25" s="155">
        <v>179497990</v>
      </c>
    </row>
    <row r="26" spans="1:27" ht="12.75">
      <c r="A26" s="183" t="s">
        <v>38</v>
      </c>
      <c r="B26" s="182"/>
      <c r="C26" s="155">
        <v>13055045</v>
      </c>
      <c r="D26" s="155">
        <v>0</v>
      </c>
      <c r="E26" s="156">
        <v>17672171</v>
      </c>
      <c r="F26" s="60">
        <v>17672171</v>
      </c>
      <c r="G26" s="60">
        <v>1741746</v>
      </c>
      <c r="H26" s="60">
        <v>0</v>
      </c>
      <c r="I26" s="60">
        <v>1522930</v>
      </c>
      <c r="J26" s="60">
        <v>3264676</v>
      </c>
      <c r="K26" s="60">
        <v>1607354</v>
      </c>
      <c r="L26" s="60">
        <v>1531154</v>
      </c>
      <c r="M26" s="60">
        <v>1699380</v>
      </c>
      <c r="N26" s="60">
        <v>4837888</v>
      </c>
      <c r="O26" s="60">
        <v>1648448</v>
      </c>
      <c r="P26" s="60">
        <v>1723202</v>
      </c>
      <c r="Q26" s="60">
        <v>1721080</v>
      </c>
      <c r="R26" s="60">
        <v>5092730</v>
      </c>
      <c r="S26" s="60">
        <v>1726384</v>
      </c>
      <c r="T26" s="60">
        <v>1706229</v>
      </c>
      <c r="U26" s="60">
        <v>1645722</v>
      </c>
      <c r="V26" s="60">
        <v>5078335</v>
      </c>
      <c r="W26" s="60">
        <v>18273629</v>
      </c>
      <c r="X26" s="60">
        <v>17672171</v>
      </c>
      <c r="Y26" s="60">
        <v>601458</v>
      </c>
      <c r="Z26" s="140">
        <v>3.4</v>
      </c>
      <c r="AA26" s="155">
        <v>17672171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3761546</v>
      </c>
      <c r="D28" s="155">
        <v>0</v>
      </c>
      <c r="E28" s="156">
        <v>15000000</v>
      </c>
      <c r="F28" s="60">
        <v>7000000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15000000</v>
      </c>
      <c r="Y28" s="60">
        <v>-15000000</v>
      </c>
      <c r="Z28" s="140">
        <v>-100</v>
      </c>
      <c r="AA28" s="155">
        <v>7000000</v>
      </c>
    </row>
    <row r="29" spans="1:27" ht="12.75">
      <c r="A29" s="183" t="s">
        <v>40</v>
      </c>
      <c r="B29" s="182"/>
      <c r="C29" s="155">
        <v>777655</v>
      </c>
      <c r="D29" s="155">
        <v>0</v>
      </c>
      <c r="E29" s="156">
        <v>100000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23</v>
      </c>
      <c r="L29" s="60">
        <v>0</v>
      </c>
      <c r="M29" s="60">
        <v>0</v>
      </c>
      <c r="N29" s="60">
        <v>23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23</v>
      </c>
      <c r="X29" s="60">
        <v>100000</v>
      </c>
      <c r="Y29" s="60">
        <v>-99977</v>
      </c>
      <c r="Z29" s="140">
        <v>-99.98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2731243</v>
      </c>
      <c r="D31" s="155">
        <v>0</v>
      </c>
      <c r="E31" s="156">
        <v>2780605</v>
      </c>
      <c r="F31" s="60">
        <v>0</v>
      </c>
      <c r="G31" s="60">
        <v>1250</v>
      </c>
      <c r="H31" s="60">
        <v>0</v>
      </c>
      <c r="I31" s="60">
        <v>0</v>
      </c>
      <c r="J31" s="60">
        <v>1250</v>
      </c>
      <c r="K31" s="60">
        <v>0</v>
      </c>
      <c r="L31" s="60">
        <v>1632545</v>
      </c>
      <c r="M31" s="60">
        <v>0</v>
      </c>
      <c r="N31" s="60">
        <v>1632545</v>
      </c>
      <c r="O31" s="60">
        <v>7086120</v>
      </c>
      <c r="P31" s="60">
        <v>0</v>
      </c>
      <c r="Q31" s="60">
        <v>0</v>
      </c>
      <c r="R31" s="60">
        <v>7086120</v>
      </c>
      <c r="S31" s="60">
        <v>0</v>
      </c>
      <c r="T31" s="60">
        <v>0</v>
      </c>
      <c r="U31" s="60">
        <v>0</v>
      </c>
      <c r="V31" s="60">
        <v>0</v>
      </c>
      <c r="W31" s="60">
        <v>8719915</v>
      </c>
      <c r="X31" s="60">
        <v>2780455</v>
      </c>
      <c r="Y31" s="60">
        <v>5939460</v>
      </c>
      <c r="Z31" s="140">
        <v>213.61</v>
      </c>
      <c r="AA31" s="155">
        <v>0</v>
      </c>
    </row>
    <row r="32" spans="1:27" ht="12.75">
      <c r="A32" s="183" t="s">
        <v>121</v>
      </c>
      <c r="B32" s="182"/>
      <c r="C32" s="155">
        <v>66655088</v>
      </c>
      <c r="D32" s="155">
        <v>0</v>
      </c>
      <c r="E32" s="156">
        <v>19300000</v>
      </c>
      <c r="F32" s="60">
        <v>91366722</v>
      </c>
      <c r="G32" s="60">
        <v>672402</v>
      </c>
      <c r="H32" s="60">
        <v>0</v>
      </c>
      <c r="I32" s="60">
        <v>3939420</v>
      </c>
      <c r="J32" s="60">
        <v>4611822</v>
      </c>
      <c r="K32" s="60">
        <v>3869149</v>
      </c>
      <c r="L32" s="60">
        <v>8558317</v>
      </c>
      <c r="M32" s="60">
        <v>23851075</v>
      </c>
      <c r="N32" s="60">
        <v>36278541</v>
      </c>
      <c r="O32" s="60">
        <v>3974131</v>
      </c>
      <c r="P32" s="60">
        <v>4651295</v>
      </c>
      <c r="Q32" s="60">
        <v>10639475</v>
      </c>
      <c r="R32" s="60">
        <v>19264901</v>
      </c>
      <c r="S32" s="60">
        <v>18339303</v>
      </c>
      <c r="T32" s="60">
        <v>17745999</v>
      </c>
      <c r="U32" s="60">
        <v>10594552</v>
      </c>
      <c r="V32" s="60">
        <v>46679854</v>
      </c>
      <c r="W32" s="60">
        <v>106835118</v>
      </c>
      <c r="X32" s="60">
        <v>19300000</v>
      </c>
      <c r="Y32" s="60">
        <v>87535118</v>
      </c>
      <c r="Z32" s="140">
        <v>453.55</v>
      </c>
      <c r="AA32" s="155">
        <v>91366722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65662078</v>
      </c>
      <c r="D34" s="155">
        <v>0</v>
      </c>
      <c r="E34" s="156">
        <v>69984508</v>
      </c>
      <c r="F34" s="60">
        <v>66173358</v>
      </c>
      <c r="G34" s="60">
        <v>8200580</v>
      </c>
      <c r="H34" s="60">
        <v>0</v>
      </c>
      <c r="I34" s="60">
        <v>1751563</v>
      </c>
      <c r="J34" s="60">
        <v>9952143</v>
      </c>
      <c r="K34" s="60">
        <v>3763426</v>
      </c>
      <c r="L34" s="60">
        <v>3904096</v>
      </c>
      <c r="M34" s="60">
        <v>6866959</v>
      </c>
      <c r="N34" s="60">
        <v>14534481</v>
      </c>
      <c r="O34" s="60">
        <v>1903306</v>
      </c>
      <c r="P34" s="60">
        <v>1194083</v>
      </c>
      <c r="Q34" s="60">
        <v>6025305</v>
      </c>
      <c r="R34" s="60">
        <v>9122694</v>
      </c>
      <c r="S34" s="60">
        <v>2532941</v>
      </c>
      <c r="T34" s="60">
        <v>3386272</v>
      </c>
      <c r="U34" s="60">
        <v>1776829</v>
      </c>
      <c r="V34" s="60">
        <v>7696042</v>
      </c>
      <c r="W34" s="60">
        <v>41305360</v>
      </c>
      <c r="X34" s="60">
        <v>69984508</v>
      </c>
      <c r="Y34" s="60">
        <v>-28679148</v>
      </c>
      <c r="Z34" s="140">
        <v>-40.98</v>
      </c>
      <c r="AA34" s="155">
        <v>66173358</v>
      </c>
    </row>
    <row r="35" spans="1:27" ht="12.75">
      <c r="A35" s="181" t="s">
        <v>122</v>
      </c>
      <c r="B35" s="185"/>
      <c r="C35" s="155">
        <v>2277994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322194439</v>
      </c>
      <c r="D36" s="188">
        <f>SUM(D25:D35)</f>
        <v>0</v>
      </c>
      <c r="E36" s="189">
        <f t="shared" si="1"/>
        <v>302435273</v>
      </c>
      <c r="F36" s="190">
        <f t="shared" si="1"/>
        <v>361710241</v>
      </c>
      <c r="G36" s="190">
        <f t="shared" si="1"/>
        <v>24190006</v>
      </c>
      <c r="H36" s="190">
        <f t="shared" si="1"/>
        <v>0</v>
      </c>
      <c r="I36" s="190">
        <f t="shared" si="1"/>
        <v>21490412</v>
      </c>
      <c r="J36" s="190">
        <f t="shared" si="1"/>
        <v>45680418</v>
      </c>
      <c r="K36" s="190">
        <f t="shared" si="1"/>
        <v>23268824</v>
      </c>
      <c r="L36" s="190">
        <f t="shared" si="1"/>
        <v>29967896</v>
      </c>
      <c r="M36" s="190">
        <f t="shared" si="1"/>
        <v>46141797</v>
      </c>
      <c r="N36" s="190">
        <f t="shared" si="1"/>
        <v>99378517</v>
      </c>
      <c r="O36" s="190">
        <f t="shared" si="1"/>
        <v>29108238</v>
      </c>
      <c r="P36" s="190">
        <f t="shared" si="1"/>
        <v>22496599</v>
      </c>
      <c r="Q36" s="190">
        <f t="shared" si="1"/>
        <v>32965987</v>
      </c>
      <c r="R36" s="190">
        <f t="shared" si="1"/>
        <v>84570824</v>
      </c>
      <c r="S36" s="190">
        <f t="shared" si="1"/>
        <v>36304306</v>
      </c>
      <c r="T36" s="190">
        <f t="shared" si="1"/>
        <v>40629828</v>
      </c>
      <c r="U36" s="190">
        <f t="shared" si="1"/>
        <v>27510011</v>
      </c>
      <c r="V36" s="190">
        <f t="shared" si="1"/>
        <v>104444145</v>
      </c>
      <c r="W36" s="190">
        <f t="shared" si="1"/>
        <v>334073904</v>
      </c>
      <c r="X36" s="190">
        <f t="shared" si="1"/>
        <v>302435124</v>
      </c>
      <c r="Y36" s="190">
        <f t="shared" si="1"/>
        <v>31638780</v>
      </c>
      <c r="Z36" s="191">
        <f>+IF(X36&lt;&gt;0,+(Y36/X36)*100,0)</f>
        <v>10.461344430351284</v>
      </c>
      <c r="AA36" s="188">
        <f>SUM(AA25:AA35)</f>
        <v>361710241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4390533</v>
      </c>
      <c r="D38" s="199">
        <f>+D22-D36</f>
        <v>0</v>
      </c>
      <c r="E38" s="200">
        <f t="shared" si="2"/>
        <v>27438727</v>
      </c>
      <c r="F38" s="106">
        <f t="shared" si="2"/>
        <v>14963759</v>
      </c>
      <c r="G38" s="106">
        <f t="shared" si="2"/>
        <v>110132038</v>
      </c>
      <c r="H38" s="106">
        <f t="shared" si="2"/>
        <v>0</v>
      </c>
      <c r="I38" s="106">
        <f t="shared" si="2"/>
        <v>-21177335</v>
      </c>
      <c r="J38" s="106">
        <f t="shared" si="2"/>
        <v>88954703</v>
      </c>
      <c r="K38" s="106">
        <f t="shared" si="2"/>
        <v>-23232392</v>
      </c>
      <c r="L38" s="106">
        <f t="shared" si="2"/>
        <v>-28982273</v>
      </c>
      <c r="M38" s="106">
        <f t="shared" si="2"/>
        <v>61302801</v>
      </c>
      <c r="N38" s="106">
        <f t="shared" si="2"/>
        <v>9088136</v>
      </c>
      <c r="O38" s="106">
        <f t="shared" si="2"/>
        <v>-29108238</v>
      </c>
      <c r="P38" s="106">
        <f t="shared" si="2"/>
        <v>-21278907</v>
      </c>
      <c r="Q38" s="106">
        <f t="shared" si="2"/>
        <v>47678886</v>
      </c>
      <c r="R38" s="106">
        <f t="shared" si="2"/>
        <v>-2708259</v>
      </c>
      <c r="S38" s="106">
        <f t="shared" si="2"/>
        <v>-36165499</v>
      </c>
      <c r="T38" s="106">
        <f t="shared" si="2"/>
        <v>-40589395</v>
      </c>
      <c r="U38" s="106">
        <f t="shared" si="2"/>
        <v>-27474664</v>
      </c>
      <c r="V38" s="106">
        <f t="shared" si="2"/>
        <v>-104229558</v>
      </c>
      <c r="W38" s="106">
        <f t="shared" si="2"/>
        <v>-8894978</v>
      </c>
      <c r="X38" s="106">
        <f>IF(F22=F36,0,X22-X36)</f>
        <v>27438876</v>
      </c>
      <c r="Y38" s="106">
        <f t="shared" si="2"/>
        <v>-36333854</v>
      </c>
      <c r="Z38" s="201">
        <f>+IF(X38&lt;&gt;0,+(Y38/X38)*100,0)</f>
        <v>-132.4174284690087</v>
      </c>
      <c r="AA38" s="199">
        <f>+AA22-AA36</f>
        <v>14963759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4390533</v>
      </c>
      <c r="D42" s="206">
        <f>SUM(D38:D41)</f>
        <v>0</v>
      </c>
      <c r="E42" s="207">
        <f t="shared" si="3"/>
        <v>27438727</v>
      </c>
      <c r="F42" s="88">
        <f t="shared" si="3"/>
        <v>14963759</v>
      </c>
      <c r="G42" s="88">
        <f t="shared" si="3"/>
        <v>110132038</v>
      </c>
      <c r="H42" s="88">
        <f t="shared" si="3"/>
        <v>0</v>
      </c>
      <c r="I42" s="88">
        <f t="shared" si="3"/>
        <v>-21177335</v>
      </c>
      <c r="J42" s="88">
        <f t="shared" si="3"/>
        <v>88954703</v>
      </c>
      <c r="K42" s="88">
        <f t="shared" si="3"/>
        <v>-23232392</v>
      </c>
      <c r="L42" s="88">
        <f t="shared" si="3"/>
        <v>-28982273</v>
      </c>
      <c r="M42" s="88">
        <f t="shared" si="3"/>
        <v>61302801</v>
      </c>
      <c r="N42" s="88">
        <f t="shared" si="3"/>
        <v>9088136</v>
      </c>
      <c r="O42" s="88">
        <f t="shared" si="3"/>
        <v>-29108238</v>
      </c>
      <c r="P42" s="88">
        <f t="shared" si="3"/>
        <v>-21278907</v>
      </c>
      <c r="Q42" s="88">
        <f t="shared" si="3"/>
        <v>47678886</v>
      </c>
      <c r="R42" s="88">
        <f t="shared" si="3"/>
        <v>-2708259</v>
      </c>
      <c r="S42" s="88">
        <f t="shared" si="3"/>
        <v>-36165499</v>
      </c>
      <c r="T42" s="88">
        <f t="shared" si="3"/>
        <v>-40589395</v>
      </c>
      <c r="U42" s="88">
        <f t="shared" si="3"/>
        <v>-27474664</v>
      </c>
      <c r="V42" s="88">
        <f t="shared" si="3"/>
        <v>-104229558</v>
      </c>
      <c r="W42" s="88">
        <f t="shared" si="3"/>
        <v>-8894978</v>
      </c>
      <c r="X42" s="88">
        <f t="shared" si="3"/>
        <v>27438876</v>
      </c>
      <c r="Y42" s="88">
        <f t="shared" si="3"/>
        <v>-36333854</v>
      </c>
      <c r="Z42" s="208">
        <f>+IF(X42&lt;&gt;0,+(Y42/X42)*100,0)</f>
        <v>-132.4174284690087</v>
      </c>
      <c r="AA42" s="206">
        <f>SUM(AA38:AA41)</f>
        <v>14963759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4390533</v>
      </c>
      <c r="D44" s="210">
        <f>+D42-D43</f>
        <v>0</v>
      </c>
      <c r="E44" s="211">
        <f t="shared" si="4"/>
        <v>27438727</v>
      </c>
      <c r="F44" s="77">
        <f t="shared" si="4"/>
        <v>14963759</v>
      </c>
      <c r="G44" s="77">
        <f t="shared" si="4"/>
        <v>110132038</v>
      </c>
      <c r="H44" s="77">
        <f t="shared" si="4"/>
        <v>0</v>
      </c>
      <c r="I44" s="77">
        <f t="shared" si="4"/>
        <v>-21177335</v>
      </c>
      <c r="J44" s="77">
        <f t="shared" si="4"/>
        <v>88954703</v>
      </c>
      <c r="K44" s="77">
        <f t="shared" si="4"/>
        <v>-23232392</v>
      </c>
      <c r="L44" s="77">
        <f t="shared" si="4"/>
        <v>-28982273</v>
      </c>
      <c r="M44" s="77">
        <f t="shared" si="4"/>
        <v>61302801</v>
      </c>
      <c r="N44" s="77">
        <f t="shared" si="4"/>
        <v>9088136</v>
      </c>
      <c r="O44" s="77">
        <f t="shared" si="4"/>
        <v>-29108238</v>
      </c>
      <c r="P44" s="77">
        <f t="shared" si="4"/>
        <v>-21278907</v>
      </c>
      <c r="Q44" s="77">
        <f t="shared" si="4"/>
        <v>47678886</v>
      </c>
      <c r="R44" s="77">
        <f t="shared" si="4"/>
        <v>-2708259</v>
      </c>
      <c r="S44" s="77">
        <f t="shared" si="4"/>
        <v>-36165499</v>
      </c>
      <c r="T44" s="77">
        <f t="shared" si="4"/>
        <v>-40589395</v>
      </c>
      <c r="U44" s="77">
        <f t="shared" si="4"/>
        <v>-27474664</v>
      </c>
      <c r="V44" s="77">
        <f t="shared" si="4"/>
        <v>-104229558</v>
      </c>
      <c r="W44" s="77">
        <f t="shared" si="4"/>
        <v>-8894978</v>
      </c>
      <c r="X44" s="77">
        <f t="shared" si="4"/>
        <v>27438876</v>
      </c>
      <c r="Y44" s="77">
        <f t="shared" si="4"/>
        <v>-36333854</v>
      </c>
      <c r="Z44" s="212">
        <f>+IF(X44&lt;&gt;0,+(Y44/X44)*100,0)</f>
        <v>-132.4174284690087</v>
      </c>
      <c r="AA44" s="210">
        <f>+AA42-AA43</f>
        <v>14963759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4390533</v>
      </c>
      <c r="D46" s="206">
        <f>SUM(D44:D45)</f>
        <v>0</v>
      </c>
      <c r="E46" s="207">
        <f t="shared" si="5"/>
        <v>27438727</v>
      </c>
      <c r="F46" s="88">
        <f t="shared" si="5"/>
        <v>14963759</v>
      </c>
      <c r="G46" s="88">
        <f t="shared" si="5"/>
        <v>110132038</v>
      </c>
      <c r="H46" s="88">
        <f t="shared" si="5"/>
        <v>0</v>
      </c>
      <c r="I46" s="88">
        <f t="shared" si="5"/>
        <v>-21177335</v>
      </c>
      <c r="J46" s="88">
        <f t="shared" si="5"/>
        <v>88954703</v>
      </c>
      <c r="K46" s="88">
        <f t="shared" si="5"/>
        <v>-23232392</v>
      </c>
      <c r="L46" s="88">
        <f t="shared" si="5"/>
        <v>-28982273</v>
      </c>
      <c r="M46" s="88">
        <f t="shared" si="5"/>
        <v>61302801</v>
      </c>
      <c r="N46" s="88">
        <f t="shared" si="5"/>
        <v>9088136</v>
      </c>
      <c r="O46" s="88">
        <f t="shared" si="5"/>
        <v>-29108238</v>
      </c>
      <c r="P46" s="88">
        <f t="shared" si="5"/>
        <v>-21278907</v>
      </c>
      <c r="Q46" s="88">
        <f t="shared" si="5"/>
        <v>47678886</v>
      </c>
      <c r="R46" s="88">
        <f t="shared" si="5"/>
        <v>-2708259</v>
      </c>
      <c r="S46" s="88">
        <f t="shared" si="5"/>
        <v>-36165499</v>
      </c>
      <c r="T46" s="88">
        <f t="shared" si="5"/>
        <v>-40589395</v>
      </c>
      <c r="U46" s="88">
        <f t="shared" si="5"/>
        <v>-27474664</v>
      </c>
      <c r="V46" s="88">
        <f t="shared" si="5"/>
        <v>-104229558</v>
      </c>
      <c r="W46" s="88">
        <f t="shared" si="5"/>
        <v>-8894978</v>
      </c>
      <c r="X46" s="88">
        <f t="shared" si="5"/>
        <v>27438876</v>
      </c>
      <c r="Y46" s="88">
        <f t="shared" si="5"/>
        <v>-36333854</v>
      </c>
      <c r="Z46" s="208">
        <f>+IF(X46&lt;&gt;0,+(Y46/X46)*100,0)</f>
        <v>-132.4174284690087</v>
      </c>
      <c r="AA46" s="206">
        <f>SUM(AA44:AA45)</f>
        <v>14963759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4390533</v>
      </c>
      <c r="D48" s="217">
        <f>SUM(D46:D47)</f>
        <v>0</v>
      </c>
      <c r="E48" s="218">
        <f t="shared" si="6"/>
        <v>27438727</v>
      </c>
      <c r="F48" s="219">
        <f t="shared" si="6"/>
        <v>14963759</v>
      </c>
      <c r="G48" s="219">
        <f t="shared" si="6"/>
        <v>110132038</v>
      </c>
      <c r="H48" s="220">
        <f t="shared" si="6"/>
        <v>0</v>
      </c>
      <c r="I48" s="220">
        <f t="shared" si="6"/>
        <v>-21177335</v>
      </c>
      <c r="J48" s="220">
        <f t="shared" si="6"/>
        <v>88954703</v>
      </c>
      <c r="K48" s="220">
        <f t="shared" si="6"/>
        <v>-23232392</v>
      </c>
      <c r="L48" s="220">
        <f t="shared" si="6"/>
        <v>-28982273</v>
      </c>
      <c r="M48" s="219">
        <f t="shared" si="6"/>
        <v>61302801</v>
      </c>
      <c r="N48" s="219">
        <f t="shared" si="6"/>
        <v>9088136</v>
      </c>
      <c r="O48" s="220">
        <f t="shared" si="6"/>
        <v>-29108238</v>
      </c>
      <c r="P48" s="220">
        <f t="shared" si="6"/>
        <v>-21278907</v>
      </c>
      <c r="Q48" s="220">
        <f t="shared" si="6"/>
        <v>47678886</v>
      </c>
      <c r="R48" s="220">
        <f t="shared" si="6"/>
        <v>-2708259</v>
      </c>
      <c r="S48" s="220">
        <f t="shared" si="6"/>
        <v>-36165499</v>
      </c>
      <c r="T48" s="219">
        <f t="shared" si="6"/>
        <v>-40589395</v>
      </c>
      <c r="U48" s="219">
        <f t="shared" si="6"/>
        <v>-27474664</v>
      </c>
      <c r="V48" s="220">
        <f t="shared" si="6"/>
        <v>-104229558</v>
      </c>
      <c r="W48" s="220">
        <f t="shared" si="6"/>
        <v>-8894978</v>
      </c>
      <c r="X48" s="220">
        <f t="shared" si="6"/>
        <v>27438876</v>
      </c>
      <c r="Y48" s="220">
        <f t="shared" si="6"/>
        <v>-36333854</v>
      </c>
      <c r="Z48" s="221">
        <f>+IF(X48&lt;&gt;0,+(Y48/X48)*100,0)</f>
        <v>-132.4174284690087</v>
      </c>
      <c r="AA48" s="222">
        <f>SUM(AA46:AA47)</f>
        <v>14963759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14867155</v>
      </c>
      <c r="D5" s="153">
        <f>SUM(D6:D8)</f>
        <v>0</v>
      </c>
      <c r="E5" s="154">
        <f t="shared" si="0"/>
        <v>2083550</v>
      </c>
      <c r="F5" s="100">
        <f t="shared" si="0"/>
        <v>2134415</v>
      </c>
      <c r="G5" s="100">
        <f t="shared" si="0"/>
        <v>0</v>
      </c>
      <c r="H5" s="100">
        <f t="shared" si="0"/>
        <v>20628</v>
      </c>
      <c r="I5" s="100">
        <f t="shared" si="0"/>
        <v>26084</v>
      </c>
      <c r="J5" s="100">
        <f t="shared" si="0"/>
        <v>46712</v>
      </c>
      <c r="K5" s="100">
        <f t="shared" si="0"/>
        <v>52448</v>
      </c>
      <c r="L5" s="100">
        <f t="shared" si="0"/>
        <v>53656</v>
      </c>
      <c r="M5" s="100">
        <f t="shared" si="0"/>
        <v>23153</v>
      </c>
      <c r="N5" s="100">
        <f t="shared" si="0"/>
        <v>129257</v>
      </c>
      <c r="O5" s="100">
        <f t="shared" si="0"/>
        <v>61722</v>
      </c>
      <c r="P5" s="100">
        <f t="shared" si="0"/>
        <v>0</v>
      </c>
      <c r="Q5" s="100">
        <f t="shared" si="0"/>
        <v>0</v>
      </c>
      <c r="R5" s="100">
        <f t="shared" si="0"/>
        <v>61722</v>
      </c>
      <c r="S5" s="100">
        <f t="shared" si="0"/>
        <v>471334</v>
      </c>
      <c r="T5" s="100">
        <f t="shared" si="0"/>
        <v>49542</v>
      </c>
      <c r="U5" s="100">
        <f t="shared" si="0"/>
        <v>0</v>
      </c>
      <c r="V5" s="100">
        <f t="shared" si="0"/>
        <v>520876</v>
      </c>
      <c r="W5" s="100">
        <f t="shared" si="0"/>
        <v>758567</v>
      </c>
      <c r="X5" s="100">
        <f t="shared" si="0"/>
        <v>2084415</v>
      </c>
      <c r="Y5" s="100">
        <f t="shared" si="0"/>
        <v>-1325848</v>
      </c>
      <c r="Z5" s="137">
        <f>+IF(X5&lt;&gt;0,+(Y5/X5)*100,0)</f>
        <v>-63.60767889311869</v>
      </c>
      <c r="AA5" s="153">
        <f>SUM(AA6:AA8)</f>
        <v>2134415</v>
      </c>
    </row>
    <row r="6" spans="1:27" ht="12.75">
      <c r="A6" s="138" t="s">
        <v>75</v>
      </c>
      <c r="B6" s="136"/>
      <c r="C6" s="155">
        <v>14867155</v>
      </c>
      <c r="D6" s="155"/>
      <c r="E6" s="156">
        <v>373550</v>
      </c>
      <c r="F6" s="60">
        <v>479115</v>
      </c>
      <c r="G6" s="60"/>
      <c r="H6" s="60"/>
      <c r="I6" s="60"/>
      <c r="J6" s="60"/>
      <c r="K6" s="60">
        <v>19130</v>
      </c>
      <c r="L6" s="60"/>
      <c r="M6" s="60"/>
      <c r="N6" s="60">
        <v>19130</v>
      </c>
      <c r="O6" s="60">
        <v>46072</v>
      </c>
      <c r="P6" s="60"/>
      <c r="Q6" s="60"/>
      <c r="R6" s="60">
        <v>46072</v>
      </c>
      <c r="S6" s="60">
        <v>26521</v>
      </c>
      <c r="T6" s="60">
        <v>49542</v>
      </c>
      <c r="U6" s="60"/>
      <c r="V6" s="60">
        <v>76063</v>
      </c>
      <c r="W6" s="60">
        <v>141265</v>
      </c>
      <c r="X6" s="60">
        <v>373815</v>
      </c>
      <c r="Y6" s="60">
        <v>-232550</v>
      </c>
      <c r="Z6" s="140">
        <v>-62.21</v>
      </c>
      <c r="AA6" s="62">
        <v>479115</v>
      </c>
    </row>
    <row r="7" spans="1:27" ht="12.75">
      <c r="A7" s="138" t="s">
        <v>76</v>
      </c>
      <c r="B7" s="136"/>
      <c r="C7" s="157"/>
      <c r="D7" s="157"/>
      <c r="E7" s="158">
        <v>1710000</v>
      </c>
      <c r="F7" s="159">
        <v>150300</v>
      </c>
      <c r="G7" s="159"/>
      <c r="H7" s="159">
        <v>20628</v>
      </c>
      <c r="I7" s="159"/>
      <c r="J7" s="159">
        <v>20628</v>
      </c>
      <c r="K7" s="159">
        <v>7826</v>
      </c>
      <c r="L7" s="159">
        <v>39910</v>
      </c>
      <c r="M7" s="159">
        <v>23153</v>
      </c>
      <c r="N7" s="159">
        <v>70889</v>
      </c>
      <c r="O7" s="159">
        <v>15650</v>
      </c>
      <c r="P7" s="159"/>
      <c r="Q7" s="159"/>
      <c r="R7" s="159">
        <v>15650</v>
      </c>
      <c r="S7" s="159"/>
      <c r="T7" s="159"/>
      <c r="U7" s="159"/>
      <c r="V7" s="159"/>
      <c r="W7" s="159">
        <v>107167</v>
      </c>
      <c r="X7" s="159">
        <v>1710600</v>
      </c>
      <c r="Y7" s="159">
        <v>-1603433</v>
      </c>
      <c r="Z7" s="141">
        <v>-93.74</v>
      </c>
      <c r="AA7" s="225">
        <v>150300</v>
      </c>
    </row>
    <row r="8" spans="1:27" ht="12.75">
      <c r="A8" s="138" t="s">
        <v>77</v>
      </c>
      <c r="B8" s="136"/>
      <c r="C8" s="155"/>
      <c r="D8" s="155"/>
      <c r="E8" s="156"/>
      <c r="F8" s="60">
        <v>1505000</v>
      </c>
      <c r="G8" s="60"/>
      <c r="H8" s="60"/>
      <c r="I8" s="60">
        <v>26084</v>
      </c>
      <c r="J8" s="60">
        <v>26084</v>
      </c>
      <c r="K8" s="60">
        <v>25492</v>
      </c>
      <c r="L8" s="60">
        <v>13746</v>
      </c>
      <c r="M8" s="60"/>
      <c r="N8" s="60">
        <v>39238</v>
      </c>
      <c r="O8" s="60"/>
      <c r="P8" s="60"/>
      <c r="Q8" s="60"/>
      <c r="R8" s="60"/>
      <c r="S8" s="60">
        <v>444813</v>
      </c>
      <c r="T8" s="60"/>
      <c r="U8" s="60"/>
      <c r="V8" s="60">
        <v>444813</v>
      </c>
      <c r="W8" s="60">
        <v>510135</v>
      </c>
      <c r="X8" s="60"/>
      <c r="Y8" s="60">
        <v>510135</v>
      </c>
      <c r="Z8" s="140"/>
      <c r="AA8" s="62">
        <v>1505000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732825</v>
      </c>
      <c r="F9" s="100">
        <f t="shared" si="1"/>
        <v>779220</v>
      </c>
      <c r="G9" s="100">
        <f t="shared" si="1"/>
        <v>0</v>
      </c>
      <c r="H9" s="100">
        <f t="shared" si="1"/>
        <v>0</v>
      </c>
      <c r="I9" s="100">
        <f t="shared" si="1"/>
        <v>8695</v>
      </c>
      <c r="J9" s="100">
        <f t="shared" si="1"/>
        <v>8695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28000</v>
      </c>
      <c r="P9" s="100">
        <f t="shared" si="1"/>
        <v>0</v>
      </c>
      <c r="Q9" s="100">
        <f t="shared" si="1"/>
        <v>0</v>
      </c>
      <c r="R9" s="100">
        <f t="shared" si="1"/>
        <v>28000</v>
      </c>
      <c r="S9" s="100">
        <f t="shared" si="1"/>
        <v>48549</v>
      </c>
      <c r="T9" s="100">
        <f t="shared" si="1"/>
        <v>43336</v>
      </c>
      <c r="U9" s="100">
        <f t="shared" si="1"/>
        <v>0</v>
      </c>
      <c r="V9" s="100">
        <f t="shared" si="1"/>
        <v>91885</v>
      </c>
      <c r="W9" s="100">
        <f t="shared" si="1"/>
        <v>128580</v>
      </c>
      <c r="X9" s="100">
        <f t="shared" si="1"/>
        <v>732860</v>
      </c>
      <c r="Y9" s="100">
        <f t="shared" si="1"/>
        <v>-604280</v>
      </c>
      <c r="Z9" s="137">
        <f>+IF(X9&lt;&gt;0,+(Y9/X9)*100,0)</f>
        <v>-82.4550391616407</v>
      </c>
      <c r="AA9" s="102">
        <f>SUM(AA10:AA14)</f>
        <v>779220</v>
      </c>
    </row>
    <row r="10" spans="1:27" ht="12.75">
      <c r="A10" s="138" t="s">
        <v>79</v>
      </c>
      <c r="B10" s="136"/>
      <c r="C10" s="155"/>
      <c r="D10" s="155"/>
      <c r="E10" s="156">
        <v>157950</v>
      </c>
      <c r="F10" s="60">
        <v>157950</v>
      </c>
      <c r="G10" s="60"/>
      <c r="H10" s="60"/>
      <c r="I10" s="60">
        <v>8695</v>
      </c>
      <c r="J10" s="60">
        <v>8695</v>
      </c>
      <c r="K10" s="60"/>
      <c r="L10" s="60"/>
      <c r="M10" s="60"/>
      <c r="N10" s="60"/>
      <c r="O10" s="60"/>
      <c r="P10" s="60"/>
      <c r="Q10" s="60"/>
      <c r="R10" s="60"/>
      <c r="S10" s="60">
        <v>19062</v>
      </c>
      <c r="T10" s="60"/>
      <c r="U10" s="60"/>
      <c r="V10" s="60">
        <v>19062</v>
      </c>
      <c r="W10" s="60">
        <v>27757</v>
      </c>
      <c r="X10" s="60">
        <v>157950</v>
      </c>
      <c r="Y10" s="60">
        <v>-130193</v>
      </c>
      <c r="Z10" s="140">
        <v>-82.43</v>
      </c>
      <c r="AA10" s="62">
        <v>157950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>
        <v>364275</v>
      </c>
      <c r="F12" s="60">
        <v>410670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>
        <v>29487</v>
      </c>
      <c r="T12" s="60">
        <v>43336</v>
      </c>
      <c r="U12" s="60"/>
      <c r="V12" s="60">
        <v>72823</v>
      </c>
      <c r="W12" s="60">
        <v>72823</v>
      </c>
      <c r="X12" s="60">
        <v>364310</v>
      </c>
      <c r="Y12" s="60">
        <v>-291487</v>
      </c>
      <c r="Z12" s="140">
        <v>-80.01</v>
      </c>
      <c r="AA12" s="62">
        <v>410670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>
        <v>210600</v>
      </c>
      <c r="F14" s="159">
        <v>210600</v>
      </c>
      <c r="G14" s="159"/>
      <c r="H14" s="159"/>
      <c r="I14" s="159"/>
      <c r="J14" s="159"/>
      <c r="K14" s="159"/>
      <c r="L14" s="159"/>
      <c r="M14" s="159"/>
      <c r="N14" s="159"/>
      <c r="O14" s="159">
        <v>28000</v>
      </c>
      <c r="P14" s="159"/>
      <c r="Q14" s="159"/>
      <c r="R14" s="159">
        <v>28000</v>
      </c>
      <c r="S14" s="159"/>
      <c r="T14" s="159"/>
      <c r="U14" s="159"/>
      <c r="V14" s="159"/>
      <c r="W14" s="159">
        <v>28000</v>
      </c>
      <c r="X14" s="159">
        <v>210600</v>
      </c>
      <c r="Y14" s="159">
        <v>-182600</v>
      </c>
      <c r="Z14" s="141">
        <v>-86.7</v>
      </c>
      <c r="AA14" s="225">
        <v>210600</v>
      </c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16855020</v>
      </c>
      <c r="F15" s="100">
        <f t="shared" si="2"/>
        <v>7252720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36490</v>
      </c>
      <c r="T15" s="100">
        <f t="shared" si="2"/>
        <v>63090</v>
      </c>
      <c r="U15" s="100">
        <f t="shared" si="2"/>
        <v>0</v>
      </c>
      <c r="V15" s="100">
        <f t="shared" si="2"/>
        <v>99580</v>
      </c>
      <c r="W15" s="100">
        <f t="shared" si="2"/>
        <v>99580</v>
      </c>
      <c r="X15" s="100">
        <f t="shared" si="2"/>
        <v>16854120</v>
      </c>
      <c r="Y15" s="100">
        <f t="shared" si="2"/>
        <v>-16754540</v>
      </c>
      <c r="Z15" s="137">
        <f>+IF(X15&lt;&gt;0,+(Y15/X15)*100,0)</f>
        <v>-99.40916523674923</v>
      </c>
      <c r="AA15" s="102">
        <f>SUM(AA16:AA18)</f>
        <v>7252720</v>
      </c>
    </row>
    <row r="16" spans="1:27" ht="12.75">
      <c r="A16" s="138" t="s">
        <v>85</v>
      </c>
      <c r="B16" s="136"/>
      <c r="C16" s="155"/>
      <c r="D16" s="155"/>
      <c r="E16" s="156">
        <v>4727760</v>
      </c>
      <c r="F16" s="60">
        <v>126360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>
        <v>36490</v>
      </c>
      <c r="T16" s="60">
        <v>63090</v>
      </c>
      <c r="U16" s="60"/>
      <c r="V16" s="60">
        <v>99580</v>
      </c>
      <c r="W16" s="60">
        <v>99580</v>
      </c>
      <c r="X16" s="60">
        <v>4727760</v>
      </c>
      <c r="Y16" s="60">
        <v>-4628180</v>
      </c>
      <c r="Z16" s="140">
        <v>-97.89</v>
      </c>
      <c r="AA16" s="62">
        <v>126360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>
        <v>12127260</v>
      </c>
      <c r="F18" s="60">
        <v>7126360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12126360</v>
      </c>
      <c r="Y18" s="60">
        <v>-12126360</v>
      </c>
      <c r="Z18" s="140">
        <v>-100</v>
      </c>
      <c r="AA18" s="62">
        <v>7126360</v>
      </c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14867155</v>
      </c>
      <c r="D25" s="217">
        <f>+D5+D9+D15+D19+D24</f>
        <v>0</v>
      </c>
      <c r="E25" s="230">
        <f t="shared" si="4"/>
        <v>19671395</v>
      </c>
      <c r="F25" s="219">
        <f t="shared" si="4"/>
        <v>10166355</v>
      </c>
      <c r="G25" s="219">
        <f t="shared" si="4"/>
        <v>0</v>
      </c>
      <c r="H25" s="219">
        <f t="shared" si="4"/>
        <v>20628</v>
      </c>
      <c r="I25" s="219">
        <f t="shared" si="4"/>
        <v>34779</v>
      </c>
      <c r="J25" s="219">
        <f t="shared" si="4"/>
        <v>55407</v>
      </c>
      <c r="K25" s="219">
        <f t="shared" si="4"/>
        <v>52448</v>
      </c>
      <c r="L25" s="219">
        <f t="shared" si="4"/>
        <v>53656</v>
      </c>
      <c r="M25" s="219">
        <f t="shared" si="4"/>
        <v>23153</v>
      </c>
      <c r="N25" s="219">
        <f t="shared" si="4"/>
        <v>129257</v>
      </c>
      <c r="O25" s="219">
        <f t="shared" si="4"/>
        <v>89722</v>
      </c>
      <c r="P25" s="219">
        <f t="shared" si="4"/>
        <v>0</v>
      </c>
      <c r="Q25" s="219">
        <f t="shared" si="4"/>
        <v>0</v>
      </c>
      <c r="R25" s="219">
        <f t="shared" si="4"/>
        <v>89722</v>
      </c>
      <c r="S25" s="219">
        <f t="shared" si="4"/>
        <v>556373</v>
      </c>
      <c r="T25" s="219">
        <f t="shared" si="4"/>
        <v>155968</v>
      </c>
      <c r="U25" s="219">
        <f t="shared" si="4"/>
        <v>0</v>
      </c>
      <c r="V25" s="219">
        <f t="shared" si="4"/>
        <v>712341</v>
      </c>
      <c r="W25" s="219">
        <f t="shared" si="4"/>
        <v>986727</v>
      </c>
      <c r="X25" s="219">
        <f t="shared" si="4"/>
        <v>19671395</v>
      </c>
      <c r="Y25" s="219">
        <f t="shared" si="4"/>
        <v>-18684668</v>
      </c>
      <c r="Z25" s="231">
        <f>+IF(X25&lt;&gt;0,+(Y25/X25)*100,0)</f>
        <v>-94.98395004523064</v>
      </c>
      <c r="AA25" s="232">
        <f>+AA5+AA9+AA15+AA19+AA24</f>
        <v>10166355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14867155</v>
      </c>
      <c r="D35" s="155"/>
      <c r="E35" s="156">
        <v>19671395</v>
      </c>
      <c r="F35" s="60">
        <v>10166355</v>
      </c>
      <c r="G35" s="60"/>
      <c r="H35" s="60">
        <v>20628</v>
      </c>
      <c r="I35" s="60">
        <v>34779</v>
      </c>
      <c r="J35" s="60">
        <v>55407</v>
      </c>
      <c r="K35" s="60">
        <v>52448</v>
      </c>
      <c r="L35" s="60">
        <v>53656</v>
      </c>
      <c r="M35" s="60">
        <v>23153</v>
      </c>
      <c r="N35" s="60">
        <v>129257</v>
      </c>
      <c r="O35" s="60">
        <v>89723</v>
      </c>
      <c r="P35" s="60"/>
      <c r="Q35" s="60"/>
      <c r="R35" s="60">
        <v>89723</v>
      </c>
      <c r="S35" s="60">
        <v>556373</v>
      </c>
      <c r="T35" s="60">
        <v>155968</v>
      </c>
      <c r="U35" s="60"/>
      <c r="V35" s="60">
        <v>712341</v>
      </c>
      <c r="W35" s="60">
        <v>986728</v>
      </c>
      <c r="X35" s="60">
        <v>19671395</v>
      </c>
      <c r="Y35" s="60">
        <v>-18684667</v>
      </c>
      <c r="Z35" s="140">
        <v>-94.98</v>
      </c>
      <c r="AA35" s="62">
        <v>10166355</v>
      </c>
    </row>
    <row r="36" spans="1:27" ht="12.75">
      <c r="A36" s="238" t="s">
        <v>139</v>
      </c>
      <c r="B36" s="149"/>
      <c r="C36" s="222">
        <f aca="true" t="shared" si="6" ref="C36:Y36">SUM(C32:C35)</f>
        <v>14867155</v>
      </c>
      <c r="D36" s="222">
        <f>SUM(D32:D35)</f>
        <v>0</v>
      </c>
      <c r="E36" s="218">
        <f t="shared" si="6"/>
        <v>19671395</v>
      </c>
      <c r="F36" s="220">
        <f t="shared" si="6"/>
        <v>10166355</v>
      </c>
      <c r="G36" s="220">
        <f t="shared" si="6"/>
        <v>0</v>
      </c>
      <c r="H36" s="220">
        <f t="shared" si="6"/>
        <v>20628</v>
      </c>
      <c r="I36" s="220">
        <f t="shared" si="6"/>
        <v>34779</v>
      </c>
      <c r="J36" s="220">
        <f t="shared" si="6"/>
        <v>55407</v>
      </c>
      <c r="K36" s="220">
        <f t="shared" si="6"/>
        <v>52448</v>
      </c>
      <c r="L36" s="220">
        <f t="shared" si="6"/>
        <v>53656</v>
      </c>
      <c r="M36" s="220">
        <f t="shared" si="6"/>
        <v>23153</v>
      </c>
      <c r="N36" s="220">
        <f t="shared" si="6"/>
        <v>129257</v>
      </c>
      <c r="O36" s="220">
        <f t="shared" si="6"/>
        <v>89723</v>
      </c>
      <c r="P36" s="220">
        <f t="shared" si="6"/>
        <v>0</v>
      </c>
      <c r="Q36" s="220">
        <f t="shared" si="6"/>
        <v>0</v>
      </c>
      <c r="R36" s="220">
        <f t="shared" si="6"/>
        <v>89723</v>
      </c>
      <c r="S36" s="220">
        <f t="shared" si="6"/>
        <v>556373</v>
      </c>
      <c r="T36" s="220">
        <f t="shared" si="6"/>
        <v>155968</v>
      </c>
      <c r="U36" s="220">
        <f t="shared" si="6"/>
        <v>0</v>
      </c>
      <c r="V36" s="220">
        <f t="shared" si="6"/>
        <v>712341</v>
      </c>
      <c r="W36" s="220">
        <f t="shared" si="6"/>
        <v>986728</v>
      </c>
      <c r="X36" s="220">
        <f t="shared" si="6"/>
        <v>19671395</v>
      </c>
      <c r="Y36" s="220">
        <f t="shared" si="6"/>
        <v>-18684667</v>
      </c>
      <c r="Z36" s="221">
        <f>+IF(X36&lt;&gt;0,+(Y36/X36)*100,0)</f>
        <v>-94.9839449617071</v>
      </c>
      <c r="AA36" s="239">
        <f>SUM(AA32:AA35)</f>
        <v>10166355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2339600</v>
      </c>
      <c r="D6" s="155"/>
      <c r="E6" s="59">
        <v>7020000</v>
      </c>
      <c r="F6" s="60">
        <v>2340000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2340000</v>
      </c>
      <c r="Y6" s="60">
        <v>-2340000</v>
      </c>
      <c r="Z6" s="140">
        <v>-100</v>
      </c>
      <c r="AA6" s="62">
        <v>2340000</v>
      </c>
    </row>
    <row r="7" spans="1:27" ht="12.75">
      <c r="A7" s="249" t="s">
        <v>144</v>
      </c>
      <c r="B7" s="182"/>
      <c r="C7" s="155"/>
      <c r="D7" s="155"/>
      <c r="E7" s="59"/>
      <c r="F7" s="60">
        <v>7020000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7020000</v>
      </c>
      <c r="Y7" s="60">
        <v>-7020000</v>
      </c>
      <c r="Z7" s="140">
        <v>-100</v>
      </c>
      <c r="AA7" s="62">
        <v>7020000</v>
      </c>
    </row>
    <row r="8" spans="1:27" ht="12.75">
      <c r="A8" s="249" t="s">
        <v>145</v>
      </c>
      <c r="B8" s="182"/>
      <c r="C8" s="155">
        <v>1266122</v>
      </c>
      <c r="D8" s="155"/>
      <c r="E8" s="59"/>
      <c r="F8" s="60">
        <v>450000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450000</v>
      </c>
      <c r="Y8" s="60">
        <v>-450000</v>
      </c>
      <c r="Z8" s="140">
        <v>-100</v>
      </c>
      <c r="AA8" s="62">
        <v>450000</v>
      </c>
    </row>
    <row r="9" spans="1:27" ht="12.75">
      <c r="A9" s="249" t="s">
        <v>146</v>
      </c>
      <c r="B9" s="182"/>
      <c r="C9" s="155">
        <v>169602</v>
      </c>
      <c r="D9" s="155"/>
      <c r="E9" s="59">
        <v>450000</v>
      </c>
      <c r="F9" s="60">
        <v>450000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450000</v>
      </c>
      <c r="Y9" s="60">
        <v>-450000</v>
      </c>
      <c r="Z9" s="140">
        <v>-100</v>
      </c>
      <c r="AA9" s="62">
        <v>450000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3775324</v>
      </c>
      <c r="D12" s="168">
        <f>SUM(D6:D11)</f>
        <v>0</v>
      </c>
      <c r="E12" s="72">
        <f t="shared" si="0"/>
        <v>7470000</v>
      </c>
      <c r="F12" s="73">
        <f t="shared" si="0"/>
        <v>10260000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10260000</v>
      </c>
      <c r="Y12" s="73">
        <f t="shared" si="0"/>
        <v>-10260000</v>
      </c>
      <c r="Z12" s="170">
        <f>+IF(X12&lt;&gt;0,+(Y12/X12)*100,0)</f>
        <v>-100</v>
      </c>
      <c r="AA12" s="74">
        <f>SUM(AA6:AA11)</f>
        <v>10260000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45425543</v>
      </c>
      <c r="D19" s="155"/>
      <c r="E19" s="59">
        <v>71974000</v>
      </c>
      <c r="F19" s="60">
        <v>45926000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45926000</v>
      </c>
      <c r="Y19" s="60">
        <v>-45926000</v>
      </c>
      <c r="Z19" s="140">
        <v>-100</v>
      </c>
      <c r="AA19" s="62">
        <v>45926000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1509660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46935203</v>
      </c>
      <c r="D24" s="168">
        <f>SUM(D15:D23)</f>
        <v>0</v>
      </c>
      <c r="E24" s="76">
        <f t="shared" si="1"/>
        <v>71974000</v>
      </c>
      <c r="F24" s="77">
        <f t="shared" si="1"/>
        <v>45926000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45926000</v>
      </c>
      <c r="Y24" s="77">
        <f t="shared" si="1"/>
        <v>-45926000</v>
      </c>
      <c r="Z24" s="212">
        <f>+IF(X24&lt;&gt;0,+(Y24/X24)*100,0)</f>
        <v>-100</v>
      </c>
      <c r="AA24" s="79">
        <f>SUM(AA15:AA23)</f>
        <v>45926000</v>
      </c>
    </row>
    <row r="25" spans="1:27" ht="12.75">
      <c r="A25" s="250" t="s">
        <v>159</v>
      </c>
      <c r="B25" s="251"/>
      <c r="C25" s="168">
        <f aca="true" t="shared" si="2" ref="C25:Y25">+C12+C24</f>
        <v>50710527</v>
      </c>
      <c r="D25" s="168">
        <f>+D12+D24</f>
        <v>0</v>
      </c>
      <c r="E25" s="72">
        <f t="shared" si="2"/>
        <v>79444000</v>
      </c>
      <c r="F25" s="73">
        <f t="shared" si="2"/>
        <v>56186000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56186000</v>
      </c>
      <c r="Y25" s="73">
        <f t="shared" si="2"/>
        <v>-56186000</v>
      </c>
      <c r="Z25" s="170">
        <f>+IF(X25&lt;&gt;0,+(Y25/X25)*100,0)</f>
        <v>-100</v>
      </c>
      <c r="AA25" s="74">
        <f>+AA12+AA24</f>
        <v>56186000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3775717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>
        <v>2000000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2000000</v>
      </c>
      <c r="Y31" s="60">
        <v>-2000000</v>
      </c>
      <c r="Z31" s="140">
        <v>-100</v>
      </c>
      <c r="AA31" s="62">
        <v>2000000</v>
      </c>
    </row>
    <row r="32" spans="1:27" ht="12.75">
      <c r="A32" s="249" t="s">
        <v>164</v>
      </c>
      <c r="B32" s="182"/>
      <c r="C32" s="155">
        <v>50211850</v>
      </c>
      <c r="D32" s="155"/>
      <c r="E32" s="59">
        <v>2000000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165</v>
      </c>
      <c r="B33" s="182"/>
      <c r="C33" s="155">
        <v>583000</v>
      </c>
      <c r="D33" s="155"/>
      <c r="E33" s="59">
        <v>900000</v>
      </c>
      <c r="F33" s="60">
        <v>900000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900000</v>
      </c>
      <c r="Y33" s="60">
        <v>-900000</v>
      </c>
      <c r="Z33" s="140">
        <v>-100</v>
      </c>
      <c r="AA33" s="62">
        <v>900000</v>
      </c>
    </row>
    <row r="34" spans="1:27" ht="12.75">
      <c r="A34" s="250" t="s">
        <v>58</v>
      </c>
      <c r="B34" s="251"/>
      <c r="C34" s="168">
        <f aca="true" t="shared" si="3" ref="C34:Y34">SUM(C29:C33)</f>
        <v>54570567</v>
      </c>
      <c r="D34" s="168">
        <f>SUM(D29:D33)</f>
        <v>0</v>
      </c>
      <c r="E34" s="72">
        <f t="shared" si="3"/>
        <v>2900000</v>
      </c>
      <c r="F34" s="73">
        <f t="shared" si="3"/>
        <v>2900000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2900000</v>
      </c>
      <c r="Y34" s="73">
        <f t="shared" si="3"/>
        <v>-2900000</v>
      </c>
      <c r="Z34" s="170">
        <f>+IF(X34&lt;&gt;0,+(Y34/X34)*100,0)</f>
        <v>-100</v>
      </c>
      <c r="AA34" s="74">
        <f>SUM(AA29:AA33)</f>
        <v>2900000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4100000</v>
      </c>
      <c r="F37" s="60">
        <v>13900000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13900000</v>
      </c>
      <c r="Y37" s="60">
        <v>-13900000</v>
      </c>
      <c r="Z37" s="140">
        <v>-100</v>
      </c>
      <c r="AA37" s="62">
        <v>13900000</v>
      </c>
    </row>
    <row r="38" spans="1:27" ht="12.75">
      <c r="A38" s="249" t="s">
        <v>165</v>
      </c>
      <c r="B38" s="182"/>
      <c r="C38" s="155">
        <v>23273000</v>
      </c>
      <c r="D38" s="155"/>
      <c r="E38" s="59">
        <v>3300000</v>
      </c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23273000</v>
      </c>
      <c r="D39" s="168">
        <f>SUM(D37:D38)</f>
        <v>0</v>
      </c>
      <c r="E39" s="76">
        <f t="shared" si="4"/>
        <v>7400000</v>
      </c>
      <c r="F39" s="77">
        <f t="shared" si="4"/>
        <v>13900000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13900000</v>
      </c>
      <c r="Y39" s="77">
        <f t="shared" si="4"/>
        <v>-13900000</v>
      </c>
      <c r="Z39" s="212">
        <f>+IF(X39&lt;&gt;0,+(Y39/X39)*100,0)</f>
        <v>-100</v>
      </c>
      <c r="AA39" s="79">
        <f>SUM(AA37:AA38)</f>
        <v>13900000</v>
      </c>
    </row>
    <row r="40" spans="1:27" ht="12.75">
      <c r="A40" s="250" t="s">
        <v>167</v>
      </c>
      <c r="B40" s="251"/>
      <c r="C40" s="168">
        <f aca="true" t="shared" si="5" ref="C40:Y40">+C34+C39</f>
        <v>77843567</v>
      </c>
      <c r="D40" s="168">
        <f>+D34+D39</f>
        <v>0</v>
      </c>
      <c r="E40" s="72">
        <f t="shared" si="5"/>
        <v>10300000</v>
      </c>
      <c r="F40" s="73">
        <f t="shared" si="5"/>
        <v>16800000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16800000</v>
      </c>
      <c r="Y40" s="73">
        <f t="shared" si="5"/>
        <v>-16800000</v>
      </c>
      <c r="Z40" s="170">
        <f>+IF(X40&lt;&gt;0,+(Y40/X40)*100,0)</f>
        <v>-100</v>
      </c>
      <c r="AA40" s="74">
        <f>+AA34+AA39</f>
        <v>16800000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-27133040</v>
      </c>
      <c r="D42" s="257">
        <f>+D25-D40</f>
        <v>0</v>
      </c>
      <c r="E42" s="258">
        <f t="shared" si="6"/>
        <v>69144000</v>
      </c>
      <c r="F42" s="259">
        <f t="shared" si="6"/>
        <v>39386000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39386000</v>
      </c>
      <c r="Y42" s="259">
        <f t="shared" si="6"/>
        <v>-39386000</v>
      </c>
      <c r="Z42" s="260">
        <f>+IF(X42&lt;&gt;0,+(Y42/X42)*100,0)</f>
        <v>-100</v>
      </c>
      <c r="AA42" s="261">
        <f>+AA25-AA40</f>
        <v>39386000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-36097733</v>
      </c>
      <c r="D45" s="155"/>
      <c r="E45" s="59">
        <v>66518000</v>
      </c>
      <c r="F45" s="60">
        <v>30421000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30421000</v>
      </c>
      <c r="Y45" s="60">
        <v>-30421000</v>
      </c>
      <c r="Z45" s="139">
        <v>-100</v>
      </c>
      <c r="AA45" s="62">
        <v>30421000</v>
      </c>
    </row>
    <row r="46" spans="1:27" ht="12.75">
      <c r="A46" s="249" t="s">
        <v>171</v>
      </c>
      <c r="B46" s="182"/>
      <c r="C46" s="155">
        <v>8964693</v>
      </c>
      <c r="D46" s="155"/>
      <c r="E46" s="59">
        <v>2626000</v>
      </c>
      <c r="F46" s="60">
        <v>8965000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8965000</v>
      </c>
      <c r="Y46" s="60">
        <v>-8965000</v>
      </c>
      <c r="Z46" s="139">
        <v>-100</v>
      </c>
      <c r="AA46" s="62">
        <v>8965000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-27133040</v>
      </c>
      <c r="D48" s="217">
        <f>SUM(D45:D47)</f>
        <v>0</v>
      </c>
      <c r="E48" s="264">
        <f t="shared" si="7"/>
        <v>69144000</v>
      </c>
      <c r="F48" s="219">
        <f t="shared" si="7"/>
        <v>39386000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39386000</v>
      </c>
      <c r="Y48" s="219">
        <f t="shared" si="7"/>
        <v>-39386000</v>
      </c>
      <c r="Z48" s="265">
        <f>+IF(X48&lt;&gt;0,+(Y48/X48)*100,0)</f>
        <v>-100</v>
      </c>
      <c r="AA48" s="232">
        <f>SUM(AA45:AA47)</f>
        <v>39386000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178</v>
      </c>
      <c r="B8" s="182"/>
      <c r="C8" s="155"/>
      <c r="D8" s="155"/>
      <c r="E8" s="59">
        <v>250000</v>
      </c>
      <c r="F8" s="60">
        <v>47800000</v>
      </c>
      <c r="G8" s="60">
        <v>72044</v>
      </c>
      <c r="H8" s="60">
        <v>140520</v>
      </c>
      <c r="I8" s="60">
        <v>123692</v>
      </c>
      <c r="J8" s="60">
        <v>336256</v>
      </c>
      <c r="K8" s="60">
        <v>36432</v>
      </c>
      <c r="L8" s="60">
        <v>41035</v>
      </c>
      <c r="M8" s="60">
        <v>43598</v>
      </c>
      <c r="N8" s="60">
        <v>121065</v>
      </c>
      <c r="O8" s="60">
        <v>30275</v>
      </c>
      <c r="P8" s="60">
        <v>41692</v>
      </c>
      <c r="Q8" s="60">
        <v>93873</v>
      </c>
      <c r="R8" s="60">
        <v>165840</v>
      </c>
      <c r="S8" s="60">
        <v>138807</v>
      </c>
      <c r="T8" s="60">
        <v>40330</v>
      </c>
      <c r="U8" s="60">
        <v>35347</v>
      </c>
      <c r="V8" s="60">
        <v>214484</v>
      </c>
      <c r="W8" s="60">
        <v>837645</v>
      </c>
      <c r="X8" s="60">
        <v>47800000</v>
      </c>
      <c r="Y8" s="60">
        <v>-46962355</v>
      </c>
      <c r="Z8" s="140">
        <v>-98.25</v>
      </c>
      <c r="AA8" s="62">
        <v>47800000</v>
      </c>
    </row>
    <row r="9" spans="1:27" ht="12.75">
      <c r="A9" s="249" t="s">
        <v>179</v>
      </c>
      <c r="B9" s="182"/>
      <c r="C9" s="155">
        <v>312626000</v>
      </c>
      <c r="D9" s="155"/>
      <c r="E9" s="59">
        <v>328124000</v>
      </c>
      <c r="F9" s="60">
        <v>327374000</v>
      </c>
      <c r="G9" s="60">
        <v>134250000</v>
      </c>
      <c r="H9" s="60">
        <v>3045000</v>
      </c>
      <c r="I9" s="60"/>
      <c r="J9" s="60">
        <v>137295000</v>
      </c>
      <c r="K9" s="60"/>
      <c r="L9" s="60">
        <v>944588</v>
      </c>
      <c r="M9" s="60">
        <v>107401000</v>
      </c>
      <c r="N9" s="60">
        <v>108345588</v>
      </c>
      <c r="O9" s="60">
        <v>52166</v>
      </c>
      <c r="P9" s="60">
        <v>1176000</v>
      </c>
      <c r="Q9" s="60">
        <v>80551000</v>
      </c>
      <c r="R9" s="60">
        <v>81779166</v>
      </c>
      <c r="S9" s="60"/>
      <c r="T9" s="60"/>
      <c r="U9" s="60"/>
      <c r="V9" s="60"/>
      <c r="W9" s="60">
        <v>327419754</v>
      </c>
      <c r="X9" s="60">
        <v>327374000</v>
      </c>
      <c r="Y9" s="60">
        <v>45754</v>
      </c>
      <c r="Z9" s="140">
        <v>0.01</v>
      </c>
      <c r="AA9" s="62">
        <v>327374000</v>
      </c>
    </row>
    <row r="10" spans="1:27" ht="12.75">
      <c r="A10" s="249" t="s">
        <v>180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249" t="s">
        <v>181</v>
      </c>
      <c r="B11" s="182"/>
      <c r="C11" s="155">
        <v>2584714</v>
      </c>
      <c r="D11" s="155"/>
      <c r="E11" s="59">
        <v>1500000</v>
      </c>
      <c r="F11" s="60">
        <v>1500000</v>
      </c>
      <c r="G11" s="60"/>
      <c r="H11" s="60"/>
      <c r="I11" s="60">
        <v>189385</v>
      </c>
      <c r="J11" s="60">
        <v>189385</v>
      </c>
      <c r="K11" s="60"/>
      <c r="L11" s="60"/>
      <c r="M11" s="60"/>
      <c r="N11" s="60"/>
      <c r="O11" s="60">
        <v>136425</v>
      </c>
      <c r="P11" s="60"/>
      <c r="Q11" s="60"/>
      <c r="R11" s="60">
        <v>136425</v>
      </c>
      <c r="S11" s="60"/>
      <c r="T11" s="60"/>
      <c r="U11" s="60"/>
      <c r="V11" s="60"/>
      <c r="W11" s="60">
        <v>325810</v>
      </c>
      <c r="X11" s="60">
        <v>1500000</v>
      </c>
      <c r="Y11" s="60">
        <v>-1174190</v>
      </c>
      <c r="Z11" s="140">
        <v>-78.28</v>
      </c>
      <c r="AA11" s="62">
        <v>1500000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-305105302</v>
      </c>
      <c r="D14" s="155"/>
      <c r="E14" s="59">
        <v>-287485455</v>
      </c>
      <c r="F14" s="60">
        <v>-354710241</v>
      </c>
      <c r="G14" s="60">
        <v>-24190006</v>
      </c>
      <c r="H14" s="60">
        <v>-26623192</v>
      </c>
      <c r="I14" s="60">
        <v>-21490412</v>
      </c>
      <c r="J14" s="60">
        <v>-72303610</v>
      </c>
      <c r="K14" s="60">
        <v>-23268799</v>
      </c>
      <c r="L14" s="60">
        <v>-29967896</v>
      </c>
      <c r="M14" s="60">
        <v>-46141797</v>
      </c>
      <c r="N14" s="60">
        <v>-99378492</v>
      </c>
      <c r="O14" s="60">
        <v>-29108238</v>
      </c>
      <c r="P14" s="60">
        <v>-22496599</v>
      </c>
      <c r="Q14" s="60">
        <v>-32965987</v>
      </c>
      <c r="R14" s="60">
        <v>-84570824</v>
      </c>
      <c r="S14" s="60">
        <v>-36304306</v>
      </c>
      <c r="T14" s="60">
        <v>-40629828</v>
      </c>
      <c r="U14" s="60">
        <v>-27510011</v>
      </c>
      <c r="V14" s="60">
        <v>-104444145</v>
      </c>
      <c r="W14" s="60">
        <v>-360697071</v>
      </c>
      <c r="X14" s="60">
        <v>-354710241</v>
      </c>
      <c r="Y14" s="60">
        <v>-5986830</v>
      </c>
      <c r="Z14" s="140">
        <v>1.69</v>
      </c>
      <c r="AA14" s="62">
        <v>-354710241</v>
      </c>
    </row>
    <row r="15" spans="1:27" ht="12.75">
      <c r="A15" s="249" t="s">
        <v>40</v>
      </c>
      <c r="B15" s="182"/>
      <c r="C15" s="155"/>
      <c r="D15" s="155"/>
      <c r="E15" s="59">
        <v>-100000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10105412</v>
      </c>
      <c r="D17" s="168">
        <f t="shared" si="0"/>
        <v>0</v>
      </c>
      <c r="E17" s="72">
        <f t="shared" si="0"/>
        <v>42288545</v>
      </c>
      <c r="F17" s="73">
        <f t="shared" si="0"/>
        <v>21963759</v>
      </c>
      <c r="G17" s="73">
        <f t="shared" si="0"/>
        <v>110132038</v>
      </c>
      <c r="H17" s="73">
        <f t="shared" si="0"/>
        <v>-23437672</v>
      </c>
      <c r="I17" s="73">
        <f t="shared" si="0"/>
        <v>-21177335</v>
      </c>
      <c r="J17" s="73">
        <f t="shared" si="0"/>
        <v>65517031</v>
      </c>
      <c r="K17" s="73">
        <f t="shared" si="0"/>
        <v>-23232367</v>
      </c>
      <c r="L17" s="73">
        <f t="shared" si="0"/>
        <v>-28982273</v>
      </c>
      <c r="M17" s="73">
        <f t="shared" si="0"/>
        <v>61302801</v>
      </c>
      <c r="N17" s="73">
        <f t="shared" si="0"/>
        <v>9088161</v>
      </c>
      <c r="O17" s="73">
        <f t="shared" si="0"/>
        <v>-28889372</v>
      </c>
      <c r="P17" s="73">
        <f t="shared" si="0"/>
        <v>-21278907</v>
      </c>
      <c r="Q17" s="73">
        <f t="shared" si="0"/>
        <v>47678886</v>
      </c>
      <c r="R17" s="73">
        <f t="shared" si="0"/>
        <v>-2489393</v>
      </c>
      <c r="S17" s="73">
        <f t="shared" si="0"/>
        <v>-36165499</v>
      </c>
      <c r="T17" s="73">
        <f t="shared" si="0"/>
        <v>-40589498</v>
      </c>
      <c r="U17" s="73">
        <f t="shared" si="0"/>
        <v>-27474664</v>
      </c>
      <c r="V17" s="73">
        <f t="shared" si="0"/>
        <v>-104229661</v>
      </c>
      <c r="W17" s="73">
        <f t="shared" si="0"/>
        <v>-32113862</v>
      </c>
      <c r="X17" s="73">
        <f t="shared" si="0"/>
        <v>21963759</v>
      </c>
      <c r="Y17" s="73">
        <f t="shared" si="0"/>
        <v>-54077621</v>
      </c>
      <c r="Z17" s="170">
        <f>+IF(X17&lt;&gt;0,+(Y17/X17)*100,0)</f>
        <v>-246.2129592662167</v>
      </c>
      <c r="AA17" s="74">
        <f>SUM(AA6:AA16)</f>
        <v>21963759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-12000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-12584189</v>
      </c>
      <c r="D26" s="155"/>
      <c r="E26" s="59">
        <v>-19671695</v>
      </c>
      <c r="F26" s="60">
        <v>-10166655</v>
      </c>
      <c r="G26" s="60"/>
      <c r="H26" s="60">
        <v>-20628</v>
      </c>
      <c r="I26" s="60">
        <v>-34779</v>
      </c>
      <c r="J26" s="60">
        <v>-55407</v>
      </c>
      <c r="K26" s="60">
        <v>-52448</v>
      </c>
      <c r="L26" s="60">
        <v>-53656</v>
      </c>
      <c r="M26" s="60">
        <v>-23153</v>
      </c>
      <c r="N26" s="60">
        <v>-129257</v>
      </c>
      <c r="O26" s="60">
        <v>-89723</v>
      </c>
      <c r="P26" s="60"/>
      <c r="Q26" s="60"/>
      <c r="R26" s="60">
        <v>-89723</v>
      </c>
      <c r="S26" s="60">
        <v>-556372</v>
      </c>
      <c r="T26" s="60">
        <v>-155968</v>
      </c>
      <c r="U26" s="60"/>
      <c r="V26" s="60">
        <v>-712340</v>
      </c>
      <c r="W26" s="60">
        <v>-986727</v>
      </c>
      <c r="X26" s="60">
        <v>-10166655</v>
      </c>
      <c r="Y26" s="60">
        <v>9179928</v>
      </c>
      <c r="Z26" s="140">
        <v>-90.29</v>
      </c>
      <c r="AA26" s="62">
        <v>-10166655</v>
      </c>
    </row>
    <row r="27" spans="1:27" ht="12.75">
      <c r="A27" s="250" t="s">
        <v>192</v>
      </c>
      <c r="B27" s="251"/>
      <c r="C27" s="168">
        <f aca="true" t="shared" si="1" ref="C27:Y27">SUM(C21:C26)</f>
        <v>-12596189</v>
      </c>
      <c r="D27" s="168">
        <f>SUM(D21:D26)</f>
        <v>0</v>
      </c>
      <c r="E27" s="72">
        <f t="shared" si="1"/>
        <v>-19671695</v>
      </c>
      <c r="F27" s="73">
        <f t="shared" si="1"/>
        <v>-10166655</v>
      </c>
      <c r="G27" s="73">
        <f t="shared" si="1"/>
        <v>0</v>
      </c>
      <c r="H27" s="73">
        <f t="shared" si="1"/>
        <v>-20628</v>
      </c>
      <c r="I27" s="73">
        <f t="shared" si="1"/>
        <v>-34779</v>
      </c>
      <c r="J27" s="73">
        <f t="shared" si="1"/>
        <v>-55407</v>
      </c>
      <c r="K27" s="73">
        <f t="shared" si="1"/>
        <v>-52448</v>
      </c>
      <c r="L27" s="73">
        <f t="shared" si="1"/>
        <v>-53656</v>
      </c>
      <c r="M27" s="73">
        <f t="shared" si="1"/>
        <v>-23153</v>
      </c>
      <c r="N27" s="73">
        <f t="shared" si="1"/>
        <v>-129257</v>
      </c>
      <c r="O27" s="73">
        <f t="shared" si="1"/>
        <v>-89723</v>
      </c>
      <c r="P27" s="73">
        <f t="shared" si="1"/>
        <v>0</v>
      </c>
      <c r="Q27" s="73">
        <f t="shared" si="1"/>
        <v>0</v>
      </c>
      <c r="R27" s="73">
        <f t="shared" si="1"/>
        <v>-89723</v>
      </c>
      <c r="S27" s="73">
        <f t="shared" si="1"/>
        <v>-556372</v>
      </c>
      <c r="T27" s="73">
        <f t="shared" si="1"/>
        <v>-155968</v>
      </c>
      <c r="U27" s="73">
        <f t="shared" si="1"/>
        <v>0</v>
      </c>
      <c r="V27" s="73">
        <f t="shared" si="1"/>
        <v>-712340</v>
      </c>
      <c r="W27" s="73">
        <f t="shared" si="1"/>
        <v>-986727</v>
      </c>
      <c r="X27" s="73">
        <f t="shared" si="1"/>
        <v>-10166655</v>
      </c>
      <c r="Y27" s="73">
        <f t="shared" si="1"/>
        <v>9179928</v>
      </c>
      <c r="Z27" s="170">
        <f>+IF(X27&lt;&gt;0,+(Y27/X27)*100,0)</f>
        <v>-90.2944773871052</v>
      </c>
      <c r="AA27" s="74">
        <f>SUM(AA21:AA26)</f>
        <v>-10166655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4066000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4066000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1575223</v>
      </c>
      <c r="D38" s="153">
        <f>+D17+D27+D36</f>
        <v>0</v>
      </c>
      <c r="E38" s="99">
        <f t="shared" si="3"/>
        <v>22616850</v>
      </c>
      <c r="F38" s="100">
        <f t="shared" si="3"/>
        <v>11797104</v>
      </c>
      <c r="G38" s="100">
        <f t="shared" si="3"/>
        <v>110132038</v>
      </c>
      <c r="H38" s="100">
        <f t="shared" si="3"/>
        <v>-23458300</v>
      </c>
      <c r="I38" s="100">
        <f t="shared" si="3"/>
        <v>-21212114</v>
      </c>
      <c r="J38" s="100">
        <f t="shared" si="3"/>
        <v>65461624</v>
      </c>
      <c r="K38" s="100">
        <f t="shared" si="3"/>
        <v>-23284815</v>
      </c>
      <c r="L38" s="100">
        <f t="shared" si="3"/>
        <v>-29035929</v>
      </c>
      <c r="M38" s="100">
        <f t="shared" si="3"/>
        <v>61279648</v>
      </c>
      <c r="N38" s="100">
        <f t="shared" si="3"/>
        <v>8958904</v>
      </c>
      <c r="O38" s="100">
        <f t="shared" si="3"/>
        <v>-28979095</v>
      </c>
      <c r="P38" s="100">
        <f t="shared" si="3"/>
        <v>-21278907</v>
      </c>
      <c r="Q38" s="100">
        <f t="shared" si="3"/>
        <v>47678886</v>
      </c>
      <c r="R38" s="100">
        <f t="shared" si="3"/>
        <v>-2579116</v>
      </c>
      <c r="S38" s="100">
        <f t="shared" si="3"/>
        <v>-36721871</v>
      </c>
      <c r="T38" s="100">
        <f t="shared" si="3"/>
        <v>-40745466</v>
      </c>
      <c r="U38" s="100">
        <f t="shared" si="3"/>
        <v>-27474664</v>
      </c>
      <c r="V38" s="100">
        <f t="shared" si="3"/>
        <v>-104942001</v>
      </c>
      <c r="W38" s="100">
        <f t="shared" si="3"/>
        <v>-33100589</v>
      </c>
      <c r="X38" s="100">
        <f t="shared" si="3"/>
        <v>11797104</v>
      </c>
      <c r="Y38" s="100">
        <f t="shared" si="3"/>
        <v>-44897693</v>
      </c>
      <c r="Z38" s="137">
        <f>+IF(X38&lt;&gt;0,+(Y38/X38)*100,0)</f>
        <v>-380.5823276627891</v>
      </c>
      <c r="AA38" s="102">
        <f>+AA17+AA27+AA36</f>
        <v>11797104</v>
      </c>
    </row>
    <row r="39" spans="1:27" ht="12.75">
      <c r="A39" s="249" t="s">
        <v>200</v>
      </c>
      <c r="B39" s="182"/>
      <c r="C39" s="153">
        <v>764378</v>
      </c>
      <c r="D39" s="153"/>
      <c r="E39" s="99">
        <v>7800000</v>
      </c>
      <c r="F39" s="100">
        <v>2340000</v>
      </c>
      <c r="G39" s="100">
        <v>2335397</v>
      </c>
      <c r="H39" s="100">
        <v>112467435</v>
      </c>
      <c r="I39" s="100">
        <v>89009135</v>
      </c>
      <c r="J39" s="100">
        <v>2335397</v>
      </c>
      <c r="K39" s="100">
        <v>67797021</v>
      </c>
      <c r="L39" s="100">
        <v>44512206</v>
      </c>
      <c r="M39" s="100">
        <v>15476277</v>
      </c>
      <c r="N39" s="100">
        <v>67797021</v>
      </c>
      <c r="O39" s="100">
        <v>76755925</v>
      </c>
      <c r="P39" s="100">
        <v>47776830</v>
      </c>
      <c r="Q39" s="100">
        <v>26497923</v>
      </c>
      <c r="R39" s="100">
        <v>76755925</v>
      </c>
      <c r="S39" s="100">
        <v>74176809</v>
      </c>
      <c r="T39" s="100">
        <v>37454938</v>
      </c>
      <c r="U39" s="100">
        <v>-3290528</v>
      </c>
      <c r="V39" s="100">
        <v>74176809</v>
      </c>
      <c r="W39" s="100">
        <v>2335397</v>
      </c>
      <c r="X39" s="100">
        <v>2340000</v>
      </c>
      <c r="Y39" s="100">
        <v>-4603</v>
      </c>
      <c r="Z39" s="137">
        <v>-0.2</v>
      </c>
      <c r="AA39" s="102">
        <v>2340000</v>
      </c>
    </row>
    <row r="40" spans="1:27" ht="12.75">
      <c r="A40" s="269" t="s">
        <v>201</v>
      </c>
      <c r="B40" s="256"/>
      <c r="C40" s="257">
        <v>2339601</v>
      </c>
      <c r="D40" s="257"/>
      <c r="E40" s="258">
        <v>30416850</v>
      </c>
      <c r="F40" s="259">
        <v>14137104</v>
      </c>
      <c r="G40" s="259">
        <v>112467435</v>
      </c>
      <c r="H40" s="259">
        <v>89009135</v>
      </c>
      <c r="I40" s="259">
        <v>67797021</v>
      </c>
      <c r="J40" s="259">
        <v>67797021</v>
      </c>
      <c r="K40" s="259">
        <v>44512206</v>
      </c>
      <c r="L40" s="259">
        <v>15476277</v>
      </c>
      <c r="M40" s="259">
        <v>76755925</v>
      </c>
      <c r="N40" s="259">
        <v>76755925</v>
      </c>
      <c r="O40" s="259">
        <v>47776830</v>
      </c>
      <c r="P40" s="259">
        <v>26497923</v>
      </c>
      <c r="Q40" s="259">
        <v>74176809</v>
      </c>
      <c r="R40" s="259">
        <v>47776830</v>
      </c>
      <c r="S40" s="259">
        <v>37454938</v>
      </c>
      <c r="T40" s="259">
        <v>-3290528</v>
      </c>
      <c r="U40" s="259">
        <v>-30765192</v>
      </c>
      <c r="V40" s="259">
        <v>-30765192</v>
      </c>
      <c r="W40" s="259">
        <v>-30765192</v>
      </c>
      <c r="X40" s="259">
        <v>14137104</v>
      </c>
      <c r="Y40" s="259">
        <v>-44902296</v>
      </c>
      <c r="Z40" s="260">
        <v>-317.62</v>
      </c>
      <c r="AA40" s="261">
        <v>14137104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14867155</v>
      </c>
      <c r="D5" s="200">
        <f t="shared" si="0"/>
        <v>0</v>
      </c>
      <c r="E5" s="106">
        <f t="shared" si="0"/>
        <v>19671395</v>
      </c>
      <c r="F5" s="106">
        <f t="shared" si="0"/>
        <v>10166355</v>
      </c>
      <c r="G5" s="106">
        <f t="shared" si="0"/>
        <v>0</v>
      </c>
      <c r="H5" s="106">
        <f t="shared" si="0"/>
        <v>20628</v>
      </c>
      <c r="I5" s="106">
        <f t="shared" si="0"/>
        <v>34779</v>
      </c>
      <c r="J5" s="106">
        <f t="shared" si="0"/>
        <v>55407</v>
      </c>
      <c r="K5" s="106">
        <f t="shared" si="0"/>
        <v>52448</v>
      </c>
      <c r="L5" s="106">
        <f t="shared" si="0"/>
        <v>53656</v>
      </c>
      <c r="M5" s="106">
        <f t="shared" si="0"/>
        <v>23153</v>
      </c>
      <c r="N5" s="106">
        <f t="shared" si="0"/>
        <v>129257</v>
      </c>
      <c r="O5" s="106">
        <f t="shared" si="0"/>
        <v>89722</v>
      </c>
      <c r="P5" s="106">
        <f t="shared" si="0"/>
        <v>0</v>
      </c>
      <c r="Q5" s="106">
        <f t="shared" si="0"/>
        <v>0</v>
      </c>
      <c r="R5" s="106">
        <f t="shared" si="0"/>
        <v>89722</v>
      </c>
      <c r="S5" s="106">
        <f t="shared" si="0"/>
        <v>556373</v>
      </c>
      <c r="T5" s="106">
        <f t="shared" si="0"/>
        <v>155968</v>
      </c>
      <c r="U5" s="106">
        <f t="shared" si="0"/>
        <v>0</v>
      </c>
      <c r="V5" s="106">
        <f t="shared" si="0"/>
        <v>712341</v>
      </c>
      <c r="W5" s="106">
        <f t="shared" si="0"/>
        <v>986727</v>
      </c>
      <c r="X5" s="106">
        <f t="shared" si="0"/>
        <v>10166355</v>
      </c>
      <c r="Y5" s="106">
        <f t="shared" si="0"/>
        <v>-9179628</v>
      </c>
      <c r="Z5" s="201">
        <f>+IF(X5&lt;&gt;0,+(Y5/X5)*100,0)</f>
        <v>-90.29419098585481</v>
      </c>
      <c r="AA5" s="199">
        <f>SUM(AA11:AA18)</f>
        <v>10166355</v>
      </c>
    </row>
    <row r="6" spans="1:27" ht="12.75">
      <c r="A6" s="291" t="s">
        <v>206</v>
      </c>
      <c r="B6" s="142"/>
      <c r="C6" s="62"/>
      <c r="D6" s="156"/>
      <c r="E6" s="60">
        <v>10000000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>
        <v>2000000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12000000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212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13681960</v>
      </c>
      <c r="D15" s="156"/>
      <c r="E15" s="60">
        <v>2942735</v>
      </c>
      <c r="F15" s="60">
        <v>10166355</v>
      </c>
      <c r="G15" s="60"/>
      <c r="H15" s="60">
        <v>20628</v>
      </c>
      <c r="I15" s="60">
        <v>34779</v>
      </c>
      <c r="J15" s="60">
        <v>55407</v>
      </c>
      <c r="K15" s="60">
        <v>52448</v>
      </c>
      <c r="L15" s="60">
        <v>53656</v>
      </c>
      <c r="M15" s="60">
        <v>23153</v>
      </c>
      <c r="N15" s="60">
        <v>129257</v>
      </c>
      <c r="O15" s="60">
        <v>89722</v>
      </c>
      <c r="P15" s="60"/>
      <c r="Q15" s="60"/>
      <c r="R15" s="60">
        <v>89722</v>
      </c>
      <c r="S15" s="60">
        <v>556373</v>
      </c>
      <c r="T15" s="60">
        <v>155968</v>
      </c>
      <c r="U15" s="60"/>
      <c r="V15" s="60">
        <v>712341</v>
      </c>
      <c r="W15" s="60">
        <v>986727</v>
      </c>
      <c r="X15" s="60">
        <v>10166355</v>
      </c>
      <c r="Y15" s="60">
        <v>-9179628</v>
      </c>
      <c r="Z15" s="140">
        <v>-90.29</v>
      </c>
      <c r="AA15" s="155">
        <v>10166355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>
        <v>4728660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>
        <v>1185195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10000000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2000000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12000000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13681960</v>
      </c>
      <c r="D45" s="129">
        <f t="shared" si="7"/>
        <v>0</v>
      </c>
      <c r="E45" s="54">
        <f t="shared" si="7"/>
        <v>2942735</v>
      </c>
      <c r="F45" s="54">
        <f t="shared" si="7"/>
        <v>10166355</v>
      </c>
      <c r="G45" s="54">
        <f t="shared" si="7"/>
        <v>0</v>
      </c>
      <c r="H45" s="54">
        <f t="shared" si="7"/>
        <v>20628</v>
      </c>
      <c r="I45" s="54">
        <f t="shared" si="7"/>
        <v>34779</v>
      </c>
      <c r="J45" s="54">
        <f t="shared" si="7"/>
        <v>55407</v>
      </c>
      <c r="K45" s="54">
        <f t="shared" si="7"/>
        <v>52448</v>
      </c>
      <c r="L45" s="54">
        <f t="shared" si="7"/>
        <v>53656</v>
      </c>
      <c r="M45" s="54">
        <f t="shared" si="7"/>
        <v>23153</v>
      </c>
      <c r="N45" s="54">
        <f t="shared" si="7"/>
        <v>129257</v>
      </c>
      <c r="O45" s="54">
        <f t="shared" si="7"/>
        <v>89722</v>
      </c>
      <c r="P45" s="54">
        <f t="shared" si="7"/>
        <v>0</v>
      </c>
      <c r="Q45" s="54">
        <f t="shared" si="7"/>
        <v>0</v>
      </c>
      <c r="R45" s="54">
        <f t="shared" si="7"/>
        <v>89722</v>
      </c>
      <c r="S45" s="54">
        <f t="shared" si="7"/>
        <v>556373</v>
      </c>
      <c r="T45" s="54">
        <f t="shared" si="7"/>
        <v>155968</v>
      </c>
      <c r="U45" s="54">
        <f t="shared" si="7"/>
        <v>0</v>
      </c>
      <c r="V45" s="54">
        <f t="shared" si="7"/>
        <v>712341</v>
      </c>
      <c r="W45" s="54">
        <f t="shared" si="7"/>
        <v>986727</v>
      </c>
      <c r="X45" s="54">
        <f t="shared" si="7"/>
        <v>10166355</v>
      </c>
      <c r="Y45" s="54">
        <f t="shared" si="7"/>
        <v>-9179628</v>
      </c>
      <c r="Z45" s="184">
        <f t="shared" si="5"/>
        <v>-90.29419098585481</v>
      </c>
      <c r="AA45" s="130">
        <f t="shared" si="8"/>
        <v>10166355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4728660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1185195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14867155</v>
      </c>
      <c r="D49" s="218">
        <f t="shared" si="9"/>
        <v>0</v>
      </c>
      <c r="E49" s="220">
        <f t="shared" si="9"/>
        <v>19671395</v>
      </c>
      <c r="F49" s="220">
        <f t="shared" si="9"/>
        <v>10166355</v>
      </c>
      <c r="G49" s="220">
        <f t="shared" si="9"/>
        <v>0</v>
      </c>
      <c r="H49" s="220">
        <f t="shared" si="9"/>
        <v>20628</v>
      </c>
      <c r="I49" s="220">
        <f t="shared" si="9"/>
        <v>34779</v>
      </c>
      <c r="J49" s="220">
        <f t="shared" si="9"/>
        <v>55407</v>
      </c>
      <c r="K49" s="220">
        <f t="shared" si="9"/>
        <v>52448</v>
      </c>
      <c r="L49" s="220">
        <f t="shared" si="9"/>
        <v>53656</v>
      </c>
      <c r="M49" s="220">
        <f t="shared" si="9"/>
        <v>23153</v>
      </c>
      <c r="N49" s="220">
        <f t="shared" si="9"/>
        <v>129257</v>
      </c>
      <c r="O49" s="220">
        <f t="shared" si="9"/>
        <v>89722</v>
      </c>
      <c r="P49" s="220">
        <f t="shared" si="9"/>
        <v>0</v>
      </c>
      <c r="Q49" s="220">
        <f t="shared" si="9"/>
        <v>0</v>
      </c>
      <c r="R49" s="220">
        <f t="shared" si="9"/>
        <v>89722</v>
      </c>
      <c r="S49" s="220">
        <f t="shared" si="9"/>
        <v>556373</v>
      </c>
      <c r="T49" s="220">
        <f t="shared" si="9"/>
        <v>155968</v>
      </c>
      <c r="U49" s="220">
        <f t="shared" si="9"/>
        <v>0</v>
      </c>
      <c r="V49" s="220">
        <f t="shared" si="9"/>
        <v>712341</v>
      </c>
      <c r="W49" s="220">
        <f t="shared" si="9"/>
        <v>986727</v>
      </c>
      <c r="X49" s="220">
        <f t="shared" si="9"/>
        <v>10166355</v>
      </c>
      <c r="Y49" s="220">
        <f t="shared" si="9"/>
        <v>-9179628</v>
      </c>
      <c r="Z49" s="221">
        <f t="shared" si="5"/>
        <v>-90.29419098585481</v>
      </c>
      <c r="AA49" s="222">
        <f>SUM(AA41:AA48)</f>
        <v>10166355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2930455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206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212</v>
      </c>
      <c r="B58" s="136"/>
      <c r="C58" s="62"/>
      <c r="D58" s="156"/>
      <c r="E58" s="60">
        <v>150000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2780455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>
        <v>2930455</v>
      </c>
      <c r="F66" s="275"/>
      <c r="G66" s="275">
        <v>1250</v>
      </c>
      <c r="H66" s="275"/>
      <c r="I66" s="275"/>
      <c r="J66" s="275">
        <v>1250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1250</v>
      </c>
      <c r="X66" s="275"/>
      <c r="Y66" s="275">
        <v>1250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>
        <v>241233</v>
      </c>
      <c r="L67" s="60">
        <v>1632545</v>
      </c>
      <c r="M67" s="60">
        <v>9058786</v>
      </c>
      <c r="N67" s="60">
        <v>10932564</v>
      </c>
      <c r="O67" s="60">
        <v>7086120</v>
      </c>
      <c r="P67" s="60"/>
      <c r="Q67" s="60"/>
      <c r="R67" s="60">
        <v>7086120</v>
      </c>
      <c r="S67" s="60"/>
      <c r="T67" s="60"/>
      <c r="U67" s="60"/>
      <c r="V67" s="60"/>
      <c r="W67" s="60">
        <v>18018684</v>
      </c>
      <c r="X67" s="60"/>
      <c r="Y67" s="60">
        <v>18018684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2930455</v>
      </c>
      <c r="F69" s="220">
        <f t="shared" si="12"/>
        <v>0</v>
      </c>
      <c r="G69" s="220">
        <f t="shared" si="12"/>
        <v>1250</v>
      </c>
      <c r="H69" s="220">
        <f t="shared" si="12"/>
        <v>0</v>
      </c>
      <c r="I69" s="220">
        <f t="shared" si="12"/>
        <v>0</v>
      </c>
      <c r="J69" s="220">
        <f t="shared" si="12"/>
        <v>1250</v>
      </c>
      <c r="K69" s="220">
        <f t="shared" si="12"/>
        <v>241233</v>
      </c>
      <c r="L69" s="220">
        <f t="shared" si="12"/>
        <v>1632545</v>
      </c>
      <c r="M69" s="220">
        <f t="shared" si="12"/>
        <v>9058786</v>
      </c>
      <c r="N69" s="220">
        <f t="shared" si="12"/>
        <v>10932564</v>
      </c>
      <c r="O69" s="220">
        <f t="shared" si="12"/>
        <v>7086120</v>
      </c>
      <c r="P69" s="220">
        <f t="shared" si="12"/>
        <v>0</v>
      </c>
      <c r="Q69" s="220">
        <f t="shared" si="12"/>
        <v>0</v>
      </c>
      <c r="R69" s="220">
        <f t="shared" si="12"/>
        <v>7086120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18019934</v>
      </c>
      <c r="X69" s="220">
        <f t="shared" si="12"/>
        <v>0</v>
      </c>
      <c r="Y69" s="220">
        <f t="shared" si="12"/>
        <v>18019934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12000000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10000000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>
        <v>10000000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2000000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>
        <v>2000000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13681960</v>
      </c>
      <c r="D40" s="344">
        <f t="shared" si="9"/>
        <v>0</v>
      </c>
      <c r="E40" s="343">
        <f t="shared" si="9"/>
        <v>2942735</v>
      </c>
      <c r="F40" s="345">
        <f t="shared" si="9"/>
        <v>10166355</v>
      </c>
      <c r="G40" s="345">
        <f t="shared" si="9"/>
        <v>0</v>
      </c>
      <c r="H40" s="343">
        <f t="shared" si="9"/>
        <v>20628</v>
      </c>
      <c r="I40" s="343">
        <f t="shared" si="9"/>
        <v>34779</v>
      </c>
      <c r="J40" s="345">
        <f t="shared" si="9"/>
        <v>55407</v>
      </c>
      <c r="K40" s="345">
        <f t="shared" si="9"/>
        <v>52448</v>
      </c>
      <c r="L40" s="343">
        <f t="shared" si="9"/>
        <v>53656</v>
      </c>
      <c r="M40" s="343">
        <f t="shared" si="9"/>
        <v>23153</v>
      </c>
      <c r="N40" s="345">
        <f t="shared" si="9"/>
        <v>129257</v>
      </c>
      <c r="O40" s="345">
        <f t="shared" si="9"/>
        <v>89722</v>
      </c>
      <c r="P40" s="343">
        <f t="shared" si="9"/>
        <v>0</v>
      </c>
      <c r="Q40" s="343">
        <f t="shared" si="9"/>
        <v>0</v>
      </c>
      <c r="R40" s="345">
        <f t="shared" si="9"/>
        <v>89722</v>
      </c>
      <c r="S40" s="345">
        <f t="shared" si="9"/>
        <v>556373</v>
      </c>
      <c r="T40" s="343">
        <f t="shared" si="9"/>
        <v>155968</v>
      </c>
      <c r="U40" s="343">
        <f t="shared" si="9"/>
        <v>0</v>
      </c>
      <c r="V40" s="345">
        <f t="shared" si="9"/>
        <v>712341</v>
      </c>
      <c r="W40" s="345">
        <f t="shared" si="9"/>
        <v>986727</v>
      </c>
      <c r="X40" s="343">
        <f t="shared" si="9"/>
        <v>10166355</v>
      </c>
      <c r="Y40" s="345">
        <f t="shared" si="9"/>
        <v>-9179628</v>
      </c>
      <c r="Z40" s="336">
        <f>+IF(X40&lt;&gt;0,+(Y40/X40)*100,0)</f>
        <v>-90.29419098585481</v>
      </c>
      <c r="AA40" s="350">
        <f>SUM(AA41:AA49)</f>
        <v>10166355</v>
      </c>
    </row>
    <row r="41" spans="1:27" ht="12.75">
      <c r="A41" s="361" t="s">
        <v>249</v>
      </c>
      <c r="B41" s="142"/>
      <c r="C41" s="362"/>
      <c r="D41" s="363"/>
      <c r="E41" s="362"/>
      <c r="F41" s="364">
        <v>1300000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>
        <v>421598</v>
      </c>
      <c r="T41" s="362"/>
      <c r="U41" s="362"/>
      <c r="V41" s="364">
        <v>421598</v>
      </c>
      <c r="W41" s="364">
        <v>421598</v>
      </c>
      <c r="X41" s="362">
        <v>1300000</v>
      </c>
      <c r="Y41" s="364">
        <v>-878402</v>
      </c>
      <c r="Z41" s="365">
        <v>-67.57</v>
      </c>
      <c r="AA41" s="366">
        <v>1300000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29970</v>
      </c>
      <c r="D43" s="369"/>
      <c r="E43" s="305">
        <v>73710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>
        <v>2116880</v>
      </c>
      <c r="D44" s="368"/>
      <c r="E44" s="54">
        <v>2869025</v>
      </c>
      <c r="F44" s="53">
        <v>1866355</v>
      </c>
      <c r="G44" s="53"/>
      <c r="H44" s="54">
        <v>20628</v>
      </c>
      <c r="I44" s="54">
        <v>34779</v>
      </c>
      <c r="J44" s="53">
        <v>55407</v>
      </c>
      <c r="K44" s="53">
        <v>52448</v>
      </c>
      <c r="L44" s="54">
        <v>53656</v>
      </c>
      <c r="M44" s="54">
        <v>23153</v>
      </c>
      <c r="N44" s="53">
        <v>129257</v>
      </c>
      <c r="O44" s="53">
        <v>89722</v>
      </c>
      <c r="P44" s="54"/>
      <c r="Q44" s="54"/>
      <c r="R44" s="53">
        <v>89722</v>
      </c>
      <c r="S44" s="53">
        <v>134775</v>
      </c>
      <c r="T44" s="54">
        <v>155968</v>
      </c>
      <c r="U44" s="54"/>
      <c r="V44" s="53">
        <v>290743</v>
      </c>
      <c r="W44" s="53">
        <v>565129</v>
      </c>
      <c r="X44" s="54">
        <v>1866355</v>
      </c>
      <c r="Y44" s="53">
        <v>-1301226</v>
      </c>
      <c r="Z44" s="94">
        <v>-69.72</v>
      </c>
      <c r="AA44" s="95">
        <v>1866355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11535110</v>
      </c>
      <c r="D49" s="368"/>
      <c r="E49" s="54"/>
      <c r="F49" s="53">
        <v>7000000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7000000</v>
      </c>
      <c r="Y49" s="53">
        <v>-7000000</v>
      </c>
      <c r="Z49" s="94">
        <v>-100</v>
      </c>
      <c r="AA49" s="95">
        <v>7000000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4728660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>
        <v>4728660</v>
      </c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1185195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>
        <v>1185195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14867155</v>
      </c>
      <c r="D60" s="346">
        <f t="shared" si="14"/>
        <v>0</v>
      </c>
      <c r="E60" s="219">
        <f t="shared" si="14"/>
        <v>19671395</v>
      </c>
      <c r="F60" s="264">
        <f t="shared" si="14"/>
        <v>10166355</v>
      </c>
      <c r="G60" s="264">
        <f t="shared" si="14"/>
        <v>0</v>
      </c>
      <c r="H60" s="219">
        <f t="shared" si="14"/>
        <v>20628</v>
      </c>
      <c r="I60" s="219">
        <f t="shared" si="14"/>
        <v>34779</v>
      </c>
      <c r="J60" s="264">
        <f t="shared" si="14"/>
        <v>55407</v>
      </c>
      <c r="K60" s="264">
        <f t="shared" si="14"/>
        <v>52448</v>
      </c>
      <c r="L60" s="219">
        <f t="shared" si="14"/>
        <v>53656</v>
      </c>
      <c r="M60" s="219">
        <f t="shared" si="14"/>
        <v>23153</v>
      </c>
      <c r="N60" s="264">
        <f t="shared" si="14"/>
        <v>129257</v>
      </c>
      <c r="O60" s="264">
        <f t="shared" si="14"/>
        <v>89722</v>
      </c>
      <c r="P60" s="219">
        <f t="shared" si="14"/>
        <v>0</v>
      </c>
      <c r="Q60" s="219">
        <f t="shared" si="14"/>
        <v>0</v>
      </c>
      <c r="R60" s="264">
        <f t="shared" si="14"/>
        <v>89722</v>
      </c>
      <c r="S60" s="264">
        <f t="shared" si="14"/>
        <v>556373</v>
      </c>
      <c r="T60" s="219">
        <f t="shared" si="14"/>
        <v>155968</v>
      </c>
      <c r="U60" s="219">
        <f t="shared" si="14"/>
        <v>0</v>
      </c>
      <c r="V60" s="264">
        <f t="shared" si="14"/>
        <v>712341</v>
      </c>
      <c r="W60" s="264">
        <f t="shared" si="14"/>
        <v>986727</v>
      </c>
      <c r="X60" s="219">
        <f t="shared" si="14"/>
        <v>10166355</v>
      </c>
      <c r="Y60" s="264">
        <f t="shared" si="14"/>
        <v>-9179628</v>
      </c>
      <c r="Z60" s="337">
        <f>+IF(X60&lt;&gt;0,+(Y60/X60)*100,0)</f>
        <v>-90.29419098585481</v>
      </c>
      <c r="AA60" s="232">
        <f>+AA57+AA54+AA51+AA40+AA37+AA34+AA22+AA5</f>
        <v>10166355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2019-08-06T07:19:59Z</dcterms:created>
  <dcterms:modified xsi:type="dcterms:W3CDTF">2019-08-06T07:20:06Z</dcterms:modified>
  <cp:category/>
  <cp:version/>
  <cp:contentType/>
  <cp:contentStatus/>
</cp:coreProperties>
</file>